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5480" windowHeight="6495"/>
  </bookViews>
  <sheets>
    <sheet name="Инф. о МКД (прил.1)" sheetId="1" r:id="rId1"/>
    <sheet name="ТЭ (прил.2.1)" sheetId="2" r:id="rId2"/>
    <sheet name="ЭЭ (прил.2.2.)" sheetId="3" r:id="rId3"/>
  </sheets>
  <definedNames>
    <definedName name="_xlnm._FilterDatabase" localSheetId="1" hidden="1">'ТЭ (прил.2.1)'!$A$10:$AZ$100</definedName>
    <definedName name="_xlnm.Print_Titles" localSheetId="0">'Инф. о МКД (прил.1)'!$A:$J</definedName>
    <definedName name="_xlnm.Print_Titles" localSheetId="1">'ТЭ (прил.2.1)'!$A:$B</definedName>
  </definedNames>
  <calcPr calcId="145621"/>
</workbook>
</file>

<file path=xl/calcChain.xml><?xml version="1.0" encoding="utf-8"?>
<calcChain xmlns="http://schemas.openxmlformats.org/spreadsheetml/2006/main">
  <c r="AM1252" i="3" l="1"/>
  <c r="AM1251" i="3"/>
  <c r="AM1250" i="3"/>
  <c r="AM1249" i="3"/>
  <c r="AM1248" i="3"/>
  <c r="AM1247" i="3"/>
  <c r="AM1246" i="3"/>
  <c r="AM1245" i="3"/>
  <c r="AM1244" i="3"/>
  <c r="AM1243" i="3"/>
  <c r="AM1242" i="3"/>
  <c r="AM1241" i="3"/>
  <c r="AM1240" i="3"/>
  <c r="AM1239" i="3"/>
  <c r="AM1238" i="3"/>
  <c r="AM1237" i="3"/>
  <c r="AM1236" i="3"/>
  <c r="AM1235" i="3"/>
  <c r="AM1234" i="3"/>
  <c r="AM1233" i="3"/>
  <c r="AM1224" i="3"/>
  <c r="AM1223" i="3"/>
  <c r="AM1222" i="3"/>
  <c r="AM1221" i="3"/>
  <c r="AM1220" i="3"/>
  <c r="AM1219" i="3"/>
  <c r="AM1218" i="3"/>
  <c r="AM1217" i="3"/>
  <c r="AM1216" i="3"/>
  <c r="AM1215" i="3"/>
  <c r="AM1214" i="3"/>
  <c r="AM1213" i="3"/>
  <c r="AM1212" i="3"/>
  <c r="AM1211" i="3"/>
  <c r="AM1210" i="3"/>
  <c r="AM1209" i="3"/>
  <c r="AM1208" i="3"/>
  <c r="AM1207" i="3"/>
  <c r="AM1206" i="3"/>
  <c r="AM1205" i="3"/>
  <c r="AM1204" i="3"/>
  <c r="AM1203" i="3"/>
  <c r="AM1202" i="3"/>
  <c r="AM1201" i="3"/>
  <c r="AM1200" i="3"/>
  <c r="AM1199" i="3"/>
  <c r="AM1198" i="3"/>
  <c r="AM1197" i="3"/>
  <c r="AM1196" i="3"/>
  <c r="AM1195" i="3"/>
  <c r="AM1194" i="3"/>
  <c r="AM1193" i="3"/>
  <c r="AM1192" i="3"/>
  <c r="AM1191" i="3"/>
  <c r="AM1190" i="3"/>
  <c r="AM1189" i="3"/>
  <c r="AM1188" i="3"/>
  <c r="AM1187" i="3"/>
  <c r="AM1186" i="3"/>
  <c r="AM1185" i="3"/>
  <c r="AM1184" i="3"/>
  <c r="AM1183" i="3"/>
  <c r="AM1182" i="3"/>
  <c r="AM1181" i="3"/>
  <c r="AM1180" i="3"/>
  <c r="AM1179" i="3"/>
  <c r="AM1178" i="3"/>
  <c r="AM1177" i="3"/>
  <c r="AM1176" i="3"/>
  <c r="AM1175" i="3"/>
  <c r="AM1174" i="3"/>
  <c r="AM1173" i="3"/>
  <c r="AM1172" i="3"/>
  <c r="AM1171" i="3"/>
  <c r="AM1170" i="3"/>
  <c r="AM1169" i="3"/>
  <c r="AM1168" i="3"/>
  <c r="AM1167" i="3"/>
  <c r="AM1166" i="3"/>
  <c r="AM1165" i="3"/>
  <c r="AM1164" i="3"/>
  <c r="AM1163" i="3"/>
  <c r="AM1162" i="3"/>
  <c r="AM1161" i="3"/>
  <c r="AM1160" i="3"/>
  <c r="AM1159" i="3"/>
  <c r="AM1158" i="3"/>
  <c r="AM1157" i="3"/>
  <c r="AM1156" i="3"/>
  <c r="AM1155" i="3"/>
  <c r="AM1154" i="3"/>
  <c r="AM1153" i="3"/>
  <c r="AM1152" i="3"/>
  <c r="AM1151" i="3"/>
  <c r="AM1150" i="3"/>
  <c r="AM1149" i="3"/>
  <c r="AM1148" i="3"/>
  <c r="AM1147" i="3"/>
  <c r="AM1146" i="3"/>
  <c r="AM1145" i="3"/>
  <c r="AM1144" i="3"/>
  <c r="AM1143" i="3"/>
  <c r="AM1142" i="3"/>
  <c r="AM1141" i="3"/>
  <c r="AM1140" i="3"/>
  <c r="AM1139" i="3"/>
  <c r="AM1138" i="3"/>
  <c r="AM1137" i="3"/>
  <c r="AM1136" i="3"/>
  <c r="AM1135" i="3"/>
  <c r="AM1134" i="3"/>
  <c r="AM1133" i="3"/>
  <c r="AM1132" i="3"/>
  <c r="AM1131" i="3"/>
  <c r="AM1130" i="3"/>
  <c r="AM1129" i="3"/>
  <c r="AM1128" i="3"/>
  <c r="AM1127" i="3"/>
  <c r="AM1126" i="3"/>
  <c r="AM1125" i="3"/>
  <c r="AM1124" i="3"/>
  <c r="AM1123" i="3"/>
  <c r="AM1122" i="3"/>
  <c r="AM1121" i="3"/>
  <c r="AM1120" i="3"/>
  <c r="AM1119" i="3"/>
  <c r="AM1118" i="3"/>
  <c r="AM1117" i="3"/>
  <c r="AM1116" i="3"/>
  <c r="AM1115" i="3"/>
  <c r="AM1114" i="3"/>
  <c r="AM1113" i="3"/>
  <c r="AM1112" i="3"/>
  <c r="AM1111" i="3"/>
  <c r="AM1110" i="3"/>
  <c r="AM1109" i="3"/>
  <c r="AM1108" i="3"/>
  <c r="AM1107" i="3"/>
  <c r="AM1106" i="3"/>
  <c r="AM1105" i="3"/>
  <c r="AM1104" i="3"/>
  <c r="AM1103" i="3"/>
  <c r="AM1102" i="3"/>
  <c r="AM1101" i="3"/>
  <c r="AM1100" i="3"/>
  <c r="AM1099" i="3"/>
  <c r="AM1098" i="3"/>
  <c r="AM1097" i="3"/>
  <c r="AM1096" i="3"/>
  <c r="AM1095" i="3"/>
  <c r="AM1094" i="3"/>
  <c r="AM1093" i="3"/>
  <c r="AM1092" i="3"/>
  <c r="AM1091" i="3"/>
  <c r="AM894" i="3"/>
  <c r="AM892" i="3"/>
  <c r="AM890" i="3"/>
  <c r="AM888" i="3"/>
  <c r="AM886" i="3"/>
  <c r="AM884" i="3"/>
  <c r="AM882" i="3"/>
  <c r="AM880" i="3"/>
  <c r="AM878" i="3"/>
  <c r="AM876" i="3"/>
  <c r="AM874" i="3"/>
  <c r="N874" i="3"/>
  <c r="M874" i="3"/>
  <c r="AM872" i="3"/>
  <c r="AM870" i="3"/>
  <c r="AM868" i="3"/>
  <c r="AM866" i="3"/>
  <c r="AM863" i="3"/>
  <c r="AM862" i="3"/>
  <c r="AM860" i="3"/>
  <c r="AM858" i="3"/>
  <c r="AM856" i="3"/>
  <c r="AM854" i="3"/>
  <c r="AM852" i="3"/>
  <c r="AM850" i="3"/>
  <c r="AM848" i="3"/>
  <c r="AM846" i="3"/>
  <c r="AM844" i="3"/>
  <c r="AM842" i="3"/>
  <c r="AM840" i="3"/>
  <c r="AM838" i="3"/>
  <c r="AM836" i="3"/>
  <c r="AM834" i="3"/>
  <c r="AM832" i="3"/>
  <c r="AM830" i="3"/>
  <c r="AM828" i="3"/>
  <c r="AM826" i="3"/>
  <c r="AM824" i="3"/>
  <c r="AM822" i="3"/>
  <c r="AM820" i="3"/>
  <c r="AM818" i="3"/>
  <c r="AM816" i="3"/>
  <c r="AM813" i="3"/>
  <c r="AM812" i="3"/>
  <c r="AM810" i="3"/>
  <c r="AM807" i="3"/>
  <c r="AM806" i="3"/>
  <c r="AM804" i="3"/>
  <c r="AM802" i="3"/>
  <c r="AM800" i="3"/>
  <c r="AM798" i="3"/>
  <c r="AM796" i="3"/>
  <c r="AM794" i="3"/>
  <c r="AM792" i="3"/>
  <c r="AM790" i="3"/>
  <c r="AM788" i="3"/>
  <c r="AM786" i="3"/>
  <c r="AM784" i="3"/>
  <c r="AM782" i="3"/>
  <c r="AM780" i="3"/>
  <c r="AM778" i="3"/>
  <c r="AM776" i="3"/>
  <c r="AM774" i="3"/>
  <c r="AM772" i="3"/>
  <c r="AM770" i="3"/>
  <c r="AM767" i="3"/>
  <c r="AM766" i="3"/>
  <c r="AM764" i="3"/>
  <c r="AM762" i="3"/>
  <c r="AM760" i="3"/>
  <c r="AM758" i="3"/>
  <c r="AM756" i="3"/>
  <c r="AM754" i="3"/>
  <c r="AM752" i="3"/>
  <c r="AM750" i="3"/>
  <c r="AM748" i="3"/>
  <c r="AM746" i="3"/>
  <c r="AM744" i="3"/>
  <c r="AM742" i="3"/>
  <c r="AM740" i="3"/>
  <c r="AM738" i="3"/>
  <c r="AM736" i="3"/>
  <c r="AM734" i="3"/>
  <c r="AM732" i="3"/>
  <c r="AM730" i="3"/>
  <c r="AM728" i="3"/>
  <c r="AM726" i="3"/>
  <c r="AM724" i="3"/>
  <c r="AM722" i="3"/>
  <c r="AM720" i="3"/>
  <c r="N720" i="3"/>
  <c r="M720" i="3"/>
  <c r="AM718" i="3"/>
  <c r="AM716" i="3"/>
  <c r="AM714" i="3"/>
  <c r="AM712" i="3"/>
  <c r="AM710" i="3"/>
  <c r="AM708" i="3"/>
  <c r="AM706" i="3"/>
  <c r="AM704" i="3"/>
  <c r="AM702" i="3"/>
  <c r="AM700" i="3"/>
  <c r="AM698" i="3"/>
  <c r="AM696" i="3"/>
  <c r="AM694" i="3"/>
  <c r="AM692" i="3"/>
  <c r="AM690" i="3"/>
  <c r="AM688" i="3"/>
  <c r="AM686" i="3"/>
  <c r="AM684" i="3"/>
  <c r="AM682" i="3"/>
  <c r="AM680" i="3"/>
  <c r="AM678" i="3"/>
  <c r="AM676" i="3"/>
  <c r="AM674" i="3"/>
  <c r="AM672" i="3"/>
  <c r="AM670" i="3"/>
  <c r="AM668" i="3"/>
  <c r="AM666" i="3"/>
  <c r="AM664" i="3"/>
  <c r="AM662" i="3"/>
  <c r="AM660" i="3"/>
  <c r="AM658" i="3"/>
  <c r="AM656" i="3"/>
  <c r="AM654" i="3"/>
  <c r="AM652" i="3"/>
  <c r="AM650" i="3"/>
  <c r="AM648" i="3"/>
  <c r="AM646" i="3"/>
  <c r="AM644" i="3"/>
  <c r="AM642" i="3"/>
  <c r="AM640" i="3"/>
  <c r="AM638" i="3"/>
  <c r="AM636" i="3"/>
  <c r="AM634" i="3"/>
  <c r="AM632" i="3"/>
  <c r="AM630" i="3"/>
  <c r="AM628" i="3"/>
  <c r="AM626" i="3"/>
  <c r="AM624" i="3"/>
  <c r="AM622" i="3"/>
  <c r="AM620" i="3"/>
  <c r="AM618" i="3"/>
  <c r="AM616" i="3"/>
  <c r="AM614" i="3"/>
  <c r="AM612" i="3"/>
  <c r="AM610" i="3"/>
  <c r="AM608" i="3"/>
  <c r="AM606" i="3"/>
  <c r="AM604" i="3"/>
  <c r="AM602" i="3"/>
  <c r="AM600" i="3"/>
  <c r="AM598" i="3"/>
  <c r="AM596" i="3"/>
  <c r="AM594" i="3"/>
  <c r="AM592" i="3"/>
  <c r="AM590" i="3"/>
  <c r="AM588" i="3"/>
  <c r="AM586" i="3"/>
  <c r="AM584" i="3"/>
  <c r="AM582" i="3"/>
  <c r="AM580" i="3"/>
  <c r="AM578" i="3"/>
  <c r="AM576" i="3"/>
  <c r="AM574" i="3"/>
  <c r="AM572" i="3"/>
  <c r="AM569" i="3"/>
  <c r="AM568" i="3"/>
  <c r="AM566" i="3"/>
  <c r="AM564" i="3"/>
  <c r="AM562" i="3"/>
  <c r="AM560" i="3"/>
  <c r="AM558" i="3"/>
  <c r="AM556" i="3"/>
  <c r="AM554" i="3"/>
  <c r="AM552" i="3"/>
  <c r="AM550" i="3"/>
  <c r="AM548" i="3"/>
  <c r="AM546" i="3"/>
  <c r="AM544" i="3"/>
  <c r="AM542" i="3"/>
  <c r="AM540" i="3"/>
  <c r="AM538" i="3"/>
  <c r="AM536" i="3"/>
  <c r="AM534" i="3"/>
  <c r="AM532" i="3"/>
  <c r="AM530" i="3"/>
  <c r="AM528" i="3"/>
  <c r="AM526" i="3"/>
  <c r="AM524" i="3"/>
  <c r="AM522" i="3"/>
  <c r="AM520" i="3"/>
  <c r="AM518" i="3"/>
  <c r="AM516" i="3"/>
  <c r="AM514" i="3"/>
  <c r="AM512" i="3"/>
  <c r="AM510" i="3"/>
  <c r="AM508" i="3"/>
  <c r="AM506" i="3"/>
  <c r="AM504" i="3"/>
  <c r="AM502" i="3"/>
  <c r="N502" i="3"/>
  <c r="M502" i="3"/>
  <c r="AM500" i="3"/>
  <c r="AM498" i="3"/>
  <c r="AM496" i="3"/>
  <c r="AM494" i="3"/>
  <c r="AM492" i="3"/>
  <c r="AM490" i="3"/>
  <c r="AM488" i="3"/>
  <c r="AM486" i="3"/>
  <c r="AM484" i="3"/>
  <c r="AM482" i="3"/>
  <c r="AM480" i="3"/>
  <c r="AM478" i="3"/>
  <c r="AM476" i="3"/>
  <c r="AM474" i="3"/>
  <c r="AM472" i="3"/>
  <c r="AM470" i="3"/>
  <c r="AM468" i="3"/>
  <c r="AM466" i="3"/>
  <c r="AM464" i="3"/>
  <c r="AM462" i="3"/>
  <c r="AM460" i="3"/>
  <c r="AM458" i="3"/>
  <c r="AM456" i="3"/>
  <c r="AM454" i="3"/>
  <c r="AM452" i="3"/>
  <c r="AM450" i="3"/>
  <c r="AM448" i="3"/>
  <c r="AM446" i="3"/>
  <c r="AM444" i="3"/>
  <c r="AM442" i="3"/>
  <c r="AM440" i="3"/>
  <c r="AM438" i="3"/>
  <c r="AM436" i="3"/>
  <c r="AM434" i="3"/>
  <c r="AM432" i="3"/>
  <c r="AM430" i="3"/>
  <c r="AM428" i="3"/>
  <c r="AM426" i="3"/>
  <c r="AM424" i="3"/>
  <c r="AM422" i="3"/>
  <c r="AM420" i="3"/>
  <c r="AM418" i="3"/>
  <c r="AM416" i="3"/>
  <c r="AM414" i="3"/>
  <c r="AM412" i="3"/>
  <c r="AM410" i="3"/>
  <c r="AM408" i="3"/>
  <c r="AM406" i="3"/>
  <c r="AM404" i="3"/>
  <c r="AM402" i="3"/>
  <c r="AM400" i="3"/>
  <c r="AM398" i="3"/>
  <c r="AM396" i="3"/>
  <c r="AM394" i="3"/>
  <c r="AM392" i="3"/>
  <c r="AM390" i="3"/>
  <c r="AM388" i="3"/>
  <c r="AM386" i="3"/>
  <c r="AM384" i="3"/>
  <c r="AM382" i="3"/>
  <c r="AM380" i="3"/>
  <c r="AM378" i="3"/>
  <c r="AM376" i="3"/>
  <c r="AM374" i="3"/>
  <c r="AM372" i="3"/>
  <c r="AM370" i="3"/>
  <c r="AM368" i="3"/>
  <c r="AM366" i="3"/>
  <c r="AM364" i="3"/>
  <c r="AM362" i="3"/>
  <c r="AM360" i="3"/>
  <c r="AM358" i="3"/>
  <c r="AM356" i="3"/>
  <c r="AM354" i="3"/>
  <c r="AM352" i="3"/>
  <c r="AM350" i="3"/>
  <c r="AM348" i="3"/>
  <c r="AM346" i="3"/>
  <c r="AM344" i="3"/>
  <c r="AM342" i="3"/>
  <c r="AM340" i="3"/>
  <c r="AM338" i="3"/>
  <c r="AM336" i="3"/>
  <c r="AM334" i="3"/>
  <c r="AM332" i="3"/>
  <c r="AM330" i="3"/>
  <c r="AM328" i="3"/>
  <c r="AM326" i="3"/>
  <c r="AM324" i="3"/>
  <c r="AM322" i="3"/>
  <c r="AM320" i="3"/>
  <c r="AM318" i="3"/>
  <c r="AM316" i="3"/>
  <c r="AM314" i="3"/>
  <c r="AM312" i="3"/>
  <c r="AM310" i="3"/>
  <c r="AM308" i="3"/>
  <c r="AM306" i="3"/>
  <c r="AM304" i="3"/>
  <c r="AM302" i="3"/>
  <c r="AM300" i="3"/>
  <c r="AM298" i="3"/>
  <c r="AM296" i="3"/>
  <c r="AM294" i="3"/>
  <c r="AM292" i="3"/>
  <c r="AM290" i="3"/>
  <c r="AM288" i="3"/>
  <c r="AM285" i="3"/>
  <c r="AM284" i="3"/>
  <c r="AM282" i="3"/>
  <c r="AM280" i="3"/>
  <c r="AM278" i="3"/>
  <c r="AM276" i="3"/>
  <c r="AM274" i="3"/>
  <c r="AM272" i="3"/>
  <c r="AM270" i="3"/>
  <c r="AM268" i="3"/>
  <c r="AM266" i="3"/>
  <c r="AM264" i="3"/>
  <c r="AM262" i="3"/>
  <c r="AM260" i="3"/>
  <c r="AM257" i="3"/>
  <c r="AM255" i="3"/>
  <c r="AM254" i="3"/>
  <c r="AM252" i="3"/>
  <c r="AM250" i="3"/>
  <c r="AM248" i="3"/>
  <c r="AM246" i="3"/>
  <c r="AM244" i="3"/>
  <c r="AM242" i="3"/>
  <c r="AM240" i="3"/>
  <c r="AM238" i="3"/>
  <c r="AM236" i="3"/>
  <c r="AM234" i="3"/>
  <c r="AM232" i="3"/>
  <c r="AM230" i="3"/>
  <c r="AM228" i="3"/>
  <c r="N228" i="3"/>
  <c r="M228" i="3"/>
  <c r="AM226" i="3"/>
  <c r="AM224" i="3"/>
  <c r="AM222" i="3"/>
  <c r="AM220" i="3"/>
  <c r="AM218" i="3"/>
  <c r="AM216" i="3"/>
  <c r="AM213" i="3"/>
  <c r="AM212" i="3"/>
  <c r="AM210" i="3"/>
  <c r="AM208" i="3"/>
  <c r="AM206" i="3"/>
  <c r="AM204" i="3"/>
  <c r="AM202" i="3"/>
  <c r="AM200" i="3"/>
  <c r="AM198" i="3"/>
  <c r="AM196" i="3"/>
  <c r="AM194" i="3"/>
  <c r="AM192" i="3"/>
  <c r="AU645" i="2"/>
  <c r="V645" i="2"/>
  <c r="U645" i="2"/>
  <c r="AU644" i="2"/>
  <c r="V644" i="2" s="1"/>
  <c r="U644" i="2" s="1"/>
  <c r="AU643" i="2"/>
  <c r="V643" i="2"/>
  <c r="U643" i="2" s="1"/>
  <c r="AU642" i="2"/>
  <c r="V642" i="2"/>
  <c r="U642" i="2"/>
  <c r="AU641" i="2"/>
  <c r="V641" i="2"/>
  <c r="U641" i="2"/>
  <c r="AU640" i="2"/>
  <c r="V640" i="2" s="1"/>
  <c r="U640" i="2" s="1"/>
  <c r="AU639" i="2"/>
  <c r="V639" i="2"/>
  <c r="U639" i="2" s="1"/>
  <c r="AA638" i="2"/>
  <c r="Y638" i="2"/>
  <c r="AU638" i="2" s="1"/>
  <c r="V638" i="2" s="1"/>
  <c r="U638" i="2" s="1"/>
  <c r="W638" i="2"/>
  <c r="AU637" i="2"/>
  <c r="V637" i="2" s="1"/>
  <c r="U637" i="2" s="1"/>
  <c r="AU636" i="2"/>
  <c r="V636" i="2"/>
  <c r="U636" i="2" s="1"/>
  <c r="AU635" i="2"/>
  <c r="V635" i="2"/>
  <c r="U635" i="2"/>
  <c r="AU634" i="2"/>
  <c r="V634" i="2"/>
  <c r="U634" i="2"/>
  <c r="AU633" i="2"/>
  <c r="V633" i="2" s="1"/>
  <c r="U633" i="2" s="1"/>
  <c r="AU632" i="2"/>
  <c r="V632" i="2"/>
  <c r="U632" i="2" s="1"/>
  <c r="AU631" i="2"/>
  <c r="AU630" i="2"/>
  <c r="AU629" i="2"/>
  <c r="AU628" i="2"/>
  <c r="AU627" i="2"/>
  <c r="AU626" i="2"/>
  <c r="AU625" i="2"/>
  <c r="AU624" i="2"/>
  <c r="AU623" i="2"/>
  <c r="AU622" i="2"/>
  <c r="AU621" i="2"/>
  <c r="AU620" i="2"/>
  <c r="AU619" i="2"/>
  <c r="AU618" i="2"/>
  <c r="AU617" i="2"/>
  <c r="AU616" i="2"/>
  <c r="AU615" i="2"/>
  <c r="AU614" i="2"/>
  <c r="AU613" i="2"/>
  <c r="AU612" i="2"/>
  <c r="AU611" i="2"/>
  <c r="AU610" i="2"/>
  <c r="AU609" i="2"/>
  <c r="AU608" i="2"/>
  <c r="AU607" i="2"/>
  <c r="AU606" i="2"/>
  <c r="AU605" i="2"/>
  <c r="AU604" i="2"/>
  <c r="AU603" i="2"/>
  <c r="AU602" i="2"/>
  <c r="AU601" i="2"/>
  <c r="AU600" i="2"/>
  <c r="AU599" i="2"/>
  <c r="AU598" i="2"/>
  <c r="AU597" i="2"/>
  <c r="AU596" i="2"/>
  <c r="AU595" i="2"/>
  <c r="AU594" i="2"/>
  <c r="AU593" i="2"/>
  <c r="AU592" i="2"/>
  <c r="AU591" i="2"/>
  <c r="AU590" i="2"/>
  <c r="AU589" i="2"/>
  <c r="AU588" i="2"/>
  <c r="AU587" i="2"/>
  <c r="AU586" i="2"/>
  <c r="AU585" i="2"/>
  <c r="AU584" i="2"/>
  <c r="AU583" i="2"/>
  <c r="AU582" i="2"/>
  <c r="AU581" i="2"/>
  <c r="AU580" i="2"/>
  <c r="AU579" i="2"/>
  <c r="AU578" i="2"/>
  <c r="AU577" i="2"/>
  <c r="AU576" i="2"/>
  <c r="AU575" i="2"/>
  <c r="AU574" i="2"/>
  <c r="AU573" i="2"/>
  <c r="AU572" i="2"/>
  <c r="AU571" i="2"/>
  <c r="AU570" i="2"/>
  <c r="AU569" i="2"/>
  <c r="AU568" i="2"/>
  <c r="AU567" i="2"/>
  <c r="AU566" i="2"/>
  <c r="AU565" i="2"/>
  <c r="AU564" i="2"/>
  <c r="AU563" i="2"/>
  <c r="AU562" i="2"/>
  <c r="AU561" i="2"/>
  <c r="AU560" i="2"/>
  <c r="AU559" i="2"/>
  <c r="AU558" i="2"/>
  <c r="AU557" i="2"/>
  <c r="AU556" i="2"/>
  <c r="AU555" i="2"/>
  <c r="AU554" i="2"/>
  <c r="AU553" i="2"/>
  <c r="AU552" i="2"/>
  <c r="AU551" i="2"/>
  <c r="AU550" i="2"/>
  <c r="AU549" i="2"/>
  <c r="AU548" i="2"/>
  <c r="AU547" i="2"/>
  <c r="AU546" i="2"/>
  <c r="AU545" i="2"/>
  <c r="AU544" i="2"/>
  <c r="AU543" i="2"/>
  <c r="AU542" i="2"/>
  <c r="AU541" i="2"/>
  <c r="AU540" i="2"/>
  <c r="AU539" i="2"/>
  <c r="AU538" i="2"/>
  <c r="AU537" i="2"/>
  <c r="AU536" i="2"/>
  <c r="AU535" i="2"/>
  <c r="AU534" i="2"/>
  <c r="AU533" i="2"/>
  <c r="AU532" i="2"/>
  <c r="AU531" i="2"/>
  <c r="AU530" i="2"/>
  <c r="AU529" i="2"/>
  <c r="AU528" i="2"/>
  <c r="AU527" i="2"/>
  <c r="AU526" i="2"/>
  <c r="AU525" i="2"/>
  <c r="AU524" i="2"/>
  <c r="AU523" i="2"/>
  <c r="AU522" i="2"/>
  <c r="AU521" i="2"/>
  <c r="AU520" i="2"/>
  <c r="AU519" i="2"/>
  <c r="AU518" i="2"/>
  <c r="AU517" i="2"/>
  <c r="AU516" i="2"/>
  <c r="AU515" i="2"/>
  <c r="AU514" i="2"/>
  <c r="AU513" i="2"/>
  <c r="AU512" i="2"/>
  <c r="AU511" i="2"/>
  <c r="AU510" i="2"/>
  <c r="AU509" i="2"/>
  <c r="AU508" i="2"/>
  <c r="AU507" i="2"/>
  <c r="AU506" i="2"/>
  <c r="AU505" i="2"/>
  <c r="AU504" i="2"/>
  <c r="AU503" i="2"/>
  <c r="AU502" i="2"/>
  <c r="AU501" i="2"/>
  <c r="AU500" i="2"/>
  <c r="AU499" i="2"/>
  <c r="AU498" i="2"/>
  <c r="AU497" i="2"/>
  <c r="AU496" i="2"/>
  <c r="AU495" i="2"/>
  <c r="AU494" i="2"/>
  <c r="AU493" i="2"/>
  <c r="AU492" i="2"/>
  <c r="AU491" i="2"/>
  <c r="AU490" i="2"/>
  <c r="AU489" i="2"/>
  <c r="AU488" i="2"/>
  <c r="AU487" i="2"/>
  <c r="AU486" i="2"/>
  <c r="AU485" i="2"/>
  <c r="AU484" i="2"/>
  <c r="AU483" i="2"/>
  <c r="AU482" i="2"/>
  <c r="AU481" i="2"/>
  <c r="AU480" i="2"/>
  <c r="AU479" i="2"/>
  <c r="AU478" i="2"/>
  <c r="AU477" i="2"/>
  <c r="AU476" i="2"/>
  <c r="AU475" i="2"/>
  <c r="AU474" i="2"/>
  <c r="AU473" i="2"/>
  <c r="AU472" i="2"/>
  <c r="AU471" i="2"/>
  <c r="AU470" i="2"/>
  <c r="AU469" i="2"/>
  <c r="AU468" i="2"/>
  <c r="AU467" i="2"/>
  <c r="AU466" i="2"/>
  <c r="AU465" i="2"/>
  <c r="AU464" i="2"/>
  <c r="AU463" i="2"/>
  <c r="AU462" i="2"/>
  <c r="AU461" i="2"/>
  <c r="AU460" i="2"/>
  <c r="AU459" i="2"/>
  <c r="AU458" i="2"/>
  <c r="AU457" i="2"/>
  <c r="AU456" i="2"/>
  <c r="AU455" i="2"/>
  <c r="AU454" i="2"/>
  <c r="AU453" i="2"/>
  <c r="AU452" i="2"/>
  <c r="AU451" i="2"/>
  <c r="AU450" i="2"/>
  <c r="AU449" i="2"/>
  <c r="AU448" i="2"/>
  <c r="AU447" i="2"/>
  <c r="AU446" i="2"/>
  <c r="AU445" i="2"/>
  <c r="AU444" i="2"/>
  <c r="AU443" i="2"/>
  <c r="AS442" i="2"/>
  <c r="AQ442" i="2"/>
  <c r="AO442" i="2"/>
  <c r="AE442" i="2"/>
  <c r="AC442" i="2"/>
  <c r="AU442" i="2" s="1"/>
  <c r="V442" i="2"/>
  <c r="U442" i="2"/>
  <c r="AU441" i="2"/>
  <c r="AU440" i="2"/>
  <c r="AU439" i="2"/>
  <c r="AU438" i="2"/>
  <c r="AU437" i="2"/>
  <c r="AU436" i="2"/>
  <c r="AU435" i="2"/>
  <c r="AU434" i="2"/>
  <c r="AU433" i="2"/>
  <c r="AU432" i="2"/>
  <c r="AU431" i="2"/>
  <c r="AU430" i="2"/>
  <c r="AU429" i="2"/>
  <c r="AU428" i="2"/>
  <c r="AU427" i="2"/>
  <c r="AU426" i="2"/>
  <c r="AU425" i="2"/>
  <c r="AU424" i="2"/>
  <c r="AU423" i="2"/>
  <c r="AU422" i="2"/>
  <c r="AU421" i="2"/>
  <c r="AU420" i="2"/>
  <c r="AU419" i="2"/>
  <c r="AU418" i="2"/>
  <c r="AU417" i="2"/>
  <c r="AU416" i="2"/>
  <c r="AU415" i="2"/>
  <c r="AU414" i="2"/>
  <c r="AU413" i="2"/>
  <c r="V413" i="2"/>
  <c r="AU412" i="2"/>
  <c r="V412" i="2"/>
  <c r="AU411" i="2"/>
  <c r="V411" i="2"/>
  <c r="AU410" i="2"/>
  <c r="AU409" i="2"/>
  <c r="AU408" i="2"/>
  <c r="AU407" i="2"/>
  <c r="AU406" i="2"/>
  <c r="AU405" i="2"/>
  <c r="AU404" i="2"/>
  <c r="AU403" i="2"/>
  <c r="AU402" i="2"/>
  <c r="AU401" i="2"/>
  <c r="AU400" i="2"/>
  <c r="AU399" i="2"/>
  <c r="AU398" i="2"/>
  <c r="AU397" i="2"/>
  <c r="AU396" i="2"/>
  <c r="AU395" i="2"/>
  <c r="AU394" i="2"/>
  <c r="AU393" i="2"/>
  <c r="AU392" i="2"/>
  <c r="AU391" i="2"/>
  <c r="AU390" i="2"/>
  <c r="AU389" i="2"/>
  <c r="AU388" i="2"/>
  <c r="AU387" i="2"/>
  <c r="AU386" i="2"/>
  <c r="AU385" i="2"/>
  <c r="AU384" i="2"/>
  <c r="AU383" i="2"/>
  <c r="AU382" i="2"/>
  <c r="AU381" i="2"/>
  <c r="AU380" i="2"/>
  <c r="AU379" i="2"/>
  <c r="AU378" i="2"/>
  <c r="AU377" i="2"/>
  <c r="AU376" i="2"/>
  <c r="AU375" i="2"/>
  <c r="AU374" i="2"/>
  <c r="AU373" i="2"/>
  <c r="AU372" i="2"/>
  <c r="AU371" i="2"/>
  <c r="AU370" i="2"/>
  <c r="AU369" i="2"/>
  <c r="AU368" i="2"/>
  <c r="AU367" i="2"/>
  <c r="AU366" i="2"/>
  <c r="AV365" i="2"/>
  <c r="AS365" i="2"/>
  <c r="AQ365" i="2"/>
  <c r="AO365" i="2"/>
  <c r="AM365" i="2"/>
  <c r="AK365" i="2"/>
  <c r="AI365" i="2"/>
  <c r="AG365" i="2"/>
  <c r="AE365" i="2"/>
  <c r="AC365" i="2"/>
  <c r="AU365" i="2" s="1"/>
  <c r="AA365" i="2"/>
  <c r="V365" i="2"/>
  <c r="U365" i="2"/>
  <c r="AU364" i="2"/>
  <c r="AU363" i="2"/>
  <c r="AU362" i="2"/>
  <c r="AU361" i="2"/>
  <c r="AU360" i="2"/>
  <c r="AU359" i="2"/>
  <c r="AU358" i="2"/>
  <c r="AU357" i="2"/>
  <c r="AU356" i="2"/>
  <c r="AU355" i="2"/>
  <c r="AU354" i="2"/>
  <c r="AU353" i="2"/>
  <c r="AU352" i="2"/>
  <c r="AU351" i="2"/>
  <c r="AU350" i="2"/>
  <c r="AU349" i="2"/>
  <c r="AU348" i="2"/>
  <c r="AU347" i="2"/>
  <c r="AV346" i="2"/>
  <c r="AS346" i="2"/>
  <c r="AQ346" i="2"/>
  <c r="AO346" i="2"/>
  <c r="AM346" i="2"/>
  <c r="AK346" i="2"/>
  <c r="AI346" i="2"/>
  <c r="AG346" i="2"/>
  <c r="AE346" i="2"/>
  <c r="AC346" i="2"/>
  <c r="AU346" i="2" s="1"/>
  <c r="AA346" i="2"/>
  <c r="Y346" i="2"/>
  <c r="V346" i="2"/>
  <c r="U346" i="2"/>
  <c r="AU345" i="2"/>
  <c r="AU344" i="2"/>
  <c r="AU343" i="2"/>
  <c r="AU342" i="2"/>
  <c r="AU341" i="2"/>
  <c r="AU340" i="2"/>
  <c r="AU339" i="2"/>
  <c r="AU338" i="2"/>
  <c r="AU337" i="2"/>
  <c r="AU336" i="2"/>
  <c r="AU335" i="2"/>
  <c r="AU334" i="2"/>
  <c r="AU333" i="2"/>
  <c r="AU332" i="2"/>
  <c r="AU331" i="2"/>
  <c r="AU330" i="2"/>
  <c r="AU329" i="2"/>
  <c r="AU328" i="2"/>
  <c r="AU327" i="2"/>
  <c r="AU326" i="2"/>
  <c r="AU325" i="2"/>
  <c r="AU324" i="2"/>
  <c r="AU323" i="2"/>
  <c r="AU322" i="2"/>
  <c r="AU321" i="2"/>
  <c r="AU320" i="2"/>
  <c r="AU319" i="2"/>
  <c r="AU318" i="2"/>
  <c r="AU317" i="2"/>
  <c r="AU316" i="2"/>
  <c r="AU315" i="2"/>
  <c r="AU314" i="2"/>
  <c r="AU313" i="2"/>
  <c r="AU312" i="2"/>
  <c r="AU311" i="2"/>
  <c r="AU310" i="2"/>
  <c r="AU309" i="2"/>
  <c r="AU308" i="2"/>
  <c r="AU307" i="2"/>
  <c r="AU306" i="2"/>
  <c r="AU305" i="2"/>
  <c r="AU304" i="2"/>
  <c r="AU303" i="2"/>
  <c r="AU302" i="2"/>
  <c r="AU301" i="2"/>
  <c r="AU300" i="2"/>
  <c r="AU299" i="2"/>
  <c r="AU298" i="2"/>
  <c r="V298" i="2"/>
  <c r="AU297" i="2"/>
  <c r="AU296" i="2"/>
  <c r="V296" i="2"/>
  <c r="AU295" i="2"/>
  <c r="AU294" i="2"/>
  <c r="AU293" i="2"/>
  <c r="AU292" i="2"/>
  <c r="V292" i="2"/>
  <c r="AU291" i="2"/>
  <c r="AU290" i="2"/>
  <c r="AU289" i="2"/>
  <c r="V289" i="2"/>
  <c r="AU288" i="2"/>
  <c r="AU287" i="2"/>
  <c r="AU286" i="2"/>
  <c r="AU285" i="2"/>
  <c r="AU284" i="2"/>
  <c r="AU283" i="2"/>
  <c r="AU282" i="2"/>
  <c r="AU281" i="2"/>
  <c r="V281" i="2"/>
  <c r="AU280" i="2"/>
  <c r="V280" i="2"/>
  <c r="AU279" i="2"/>
  <c r="AU278" i="2"/>
  <c r="AU277" i="2"/>
  <c r="AU276" i="2"/>
  <c r="AU275" i="2"/>
  <c r="AU274" i="2"/>
  <c r="AU273" i="2"/>
  <c r="AU272" i="2"/>
  <c r="AU271" i="2"/>
  <c r="AU270" i="2"/>
  <c r="AU269" i="2"/>
  <c r="AU268" i="2"/>
  <c r="AU267" i="2"/>
  <c r="AU266" i="2"/>
  <c r="AU265" i="2"/>
  <c r="AU264" i="2"/>
  <c r="AU263" i="2"/>
  <c r="AU262" i="2"/>
  <c r="AU261" i="2"/>
  <c r="AU260" i="2"/>
  <c r="AU259" i="2"/>
  <c r="AU258" i="2"/>
  <c r="AU257" i="2"/>
  <c r="AV256" i="2"/>
  <c r="AS256" i="2"/>
  <c r="AQ256" i="2"/>
  <c r="AO256" i="2"/>
  <c r="AE256" i="2"/>
  <c r="AC256" i="2"/>
  <c r="AA256" i="2"/>
  <c r="Y256" i="2"/>
  <c r="W256" i="2"/>
  <c r="AU256" i="2" s="1"/>
  <c r="V256" i="2"/>
  <c r="U256" i="2"/>
  <c r="AU255" i="2"/>
  <c r="AU254" i="2"/>
  <c r="V254" i="2"/>
  <c r="AU253" i="2"/>
  <c r="AU252" i="2"/>
  <c r="AU251" i="2"/>
  <c r="AU250" i="2"/>
  <c r="AU249" i="2"/>
  <c r="AU248" i="2"/>
  <c r="AU247" i="2"/>
  <c r="AU246" i="2"/>
  <c r="AU245" i="2"/>
  <c r="AU244" i="2"/>
  <c r="AU243" i="2"/>
  <c r="AU242" i="2"/>
  <c r="AU241" i="2"/>
  <c r="AU240" i="2"/>
  <c r="AU239" i="2"/>
  <c r="AU238" i="2"/>
  <c r="AU237" i="2"/>
  <c r="AU236" i="2"/>
  <c r="AU235" i="2"/>
  <c r="AU234" i="2"/>
  <c r="AU233" i="2"/>
  <c r="AU232" i="2"/>
  <c r="AU231" i="2"/>
  <c r="AU230" i="2"/>
  <c r="AU229" i="2"/>
  <c r="AU228" i="2"/>
  <c r="AU227" i="2"/>
  <c r="AU226" i="2"/>
  <c r="AU225" i="2"/>
  <c r="AU224" i="2"/>
  <c r="AU223" i="2"/>
  <c r="AU222" i="2"/>
  <c r="AU221" i="2"/>
  <c r="AU220" i="2"/>
  <c r="AU219" i="2"/>
  <c r="AU218" i="2"/>
  <c r="AU217" i="2"/>
  <c r="AU216" i="2"/>
  <c r="AU215" i="2"/>
  <c r="AU214" i="2"/>
  <c r="AU213" i="2"/>
  <c r="AU212" i="2"/>
  <c r="AU211" i="2"/>
  <c r="AU210" i="2"/>
  <c r="AU209" i="2"/>
  <c r="AU208" i="2"/>
  <c r="AU207" i="2"/>
  <c r="AU206" i="2"/>
  <c r="AU205" i="2"/>
  <c r="AU204" i="2"/>
  <c r="AU203" i="2"/>
  <c r="AU202" i="2"/>
  <c r="AU201" i="2"/>
  <c r="AU200" i="2"/>
  <c r="AU199" i="2"/>
  <c r="AU198" i="2"/>
  <c r="AU197" i="2"/>
  <c r="AU196" i="2"/>
  <c r="AU195" i="2"/>
  <c r="AU194" i="2"/>
  <c r="AU193" i="2"/>
  <c r="AU192" i="2"/>
  <c r="AU191" i="2"/>
  <c r="AU190" i="2"/>
  <c r="AU189" i="2"/>
  <c r="AU188" i="2"/>
  <c r="AU187" i="2"/>
  <c r="AU186" i="2"/>
  <c r="AU185" i="2"/>
  <c r="AU184" i="2"/>
  <c r="AU183" i="2"/>
  <c r="AU182" i="2"/>
  <c r="AU181" i="2"/>
  <c r="AU180" i="2"/>
  <c r="AU179" i="2"/>
  <c r="AU178" i="2"/>
  <c r="AU177" i="2"/>
  <c r="AU176" i="2"/>
  <c r="AU175" i="2"/>
  <c r="AU174" i="2"/>
  <c r="AU173" i="2"/>
  <c r="AU172" i="2"/>
  <c r="AU171" i="2"/>
  <c r="AU170" i="2"/>
  <c r="AU169" i="2"/>
  <c r="AU168" i="2"/>
  <c r="AU167" i="2"/>
  <c r="AU166" i="2"/>
  <c r="AU165" i="2"/>
  <c r="AU164" i="2"/>
  <c r="AU163" i="2"/>
  <c r="AU162" i="2"/>
  <c r="AU161" i="2"/>
  <c r="AU160" i="2"/>
  <c r="AU159" i="2"/>
  <c r="AU158" i="2"/>
  <c r="AU157" i="2"/>
  <c r="AU156" i="2"/>
  <c r="AU155" i="2"/>
  <c r="AU154" i="2"/>
  <c r="AU153" i="2"/>
  <c r="AU152" i="2"/>
  <c r="AU151" i="2"/>
  <c r="AU150" i="2"/>
  <c r="AU149" i="2"/>
  <c r="AU148" i="2"/>
  <c r="AU147" i="2"/>
  <c r="AU146" i="2"/>
  <c r="AU145" i="2"/>
  <c r="AU144" i="2"/>
  <c r="AU143" i="2"/>
  <c r="AU142" i="2"/>
  <c r="AU141" i="2"/>
  <c r="AU140" i="2"/>
  <c r="AU139" i="2"/>
  <c r="AU138" i="2"/>
  <c r="AU137" i="2"/>
  <c r="AU136" i="2"/>
  <c r="AU135" i="2"/>
  <c r="AU134" i="2"/>
  <c r="AU133" i="2"/>
  <c r="AU132" i="2"/>
  <c r="AU131" i="2"/>
  <c r="AU130" i="2"/>
  <c r="AU129" i="2"/>
  <c r="AU128" i="2"/>
  <c r="AU127" i="2"/>
  <c r="AU126" i="2"/>
  <c r="AU125" i="2"/>
  <c r="AU124" i="2"/>
  <c r="AU123" i="2"/>
  <c r="AU122" i="2"/>
  <c r="AU121" i="2"/>
  <c r="AU120" i="2"/>
  <c r="AU119" i="2"/>
  <c r="AU118" i="2"/>
  <c r="AU117" i="2"/>
  <c r="AU116" i="2"/>
  <c r="V116" i="2"/>
  <c r="AU115" i="2"/>
  <c r="AU114" i="2"/>
  <c r="AU113" i="2"/>
  <c r="AU112" i="2"/>
  <c r="AU111" i="2"/>
  <c r="AU110" i="2"/>
  <c r="AU109" i="2"/>
  <c r="AU108" i="2"/>
  <c r="AU107" i="2"/>
  <c r="AU106" i="2"/>
  <c r="AV105" i="2"/>
  <c r="AS105" i="2"/>
  <c r="AQ105" i="2"/>
  <c r="AO105" i="2"/>
  <c r="AM105" i="2"/>
  <c r="AK105" i="2"/>
  <c r="AI105" i="2"/>
  <c r="AG105" i="2"/>
  <c r="AE105" i="2"/>
  <c r="AC105" i="2"/>
  <c r="AA105" i="2"/>
  <c r="AU105" i="2" s="1"/>
  <c r="V105" i="2"/>
  <c r="U105" i="2"/>
  <c r="AU104" i="2"/>
  <c r="AU103" i="2"/>
  <c r="AU102" i="2"/>
  <c r="AU101" i="2"/>
  <c r="AU100" i="2"/>
  <c r="AU99" i="2"/>
  <c r="AU98" i="2"/>
  <c r="AU97" i="2"/>
  <c r="AU96" i="2"/>
  <c r="AU95" i="2"/>
  <c r="AU94" i="2"/>
  <c r="AU93" i="2"/>
  <c r="AU92" i="2"/>
  <c r="AU91" i="2"/>
  <c r="AU90" i="2"/>
  <c r="AU89" i="2"/>
  <c r="AU88" i="2"/>
  <c r="AU87" i="2"/>
  <c r="AU86" i="2"/>
  <c r="AU85" i="2"/>
  <c r="AU84" i="2"/>
  <c r="AU83" i="2"/>
  <c r="AU82" i="2"/>
  <c r="AU81" i="2"/>
  <c r="AU80" i="2"/>
  <c r="AU79" i="2"/>
  <c r="AU78" i="2"/>
  <c r="AU77" i="2"/>
  <c r="AU76" i="2"/>
  <c r="AU75" i="2"/>
  <c r="AU74" i="2"/>
  <c r="AU73" i="2"/>
  <c r="AU72" i="2"/>
  <c r="AU71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8" i="2"/>
  <c r="AU57" i="2"/>
  <c r="AU56" i="2"/>
  <c r="AU55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T630" i="1" l="1"/>
  <c r="T629" i="1"/>
  <c r="T628" i="1"/>
  <c r="T627" i="1"/>
  <c r="T626" i="1"/>
  <c r="T625" i="1"/>
  <c r="V624" i="1"/>
  <c r="T624" i="1"/>
  <c r="T623" i="1"/>
  <c r="T622" i="1"/>
  <c r="T621" i="1"/>
  <c r="T620" i="1"/>
  <c r="T619" i="1"/>
  <c r="T618" i="1"/>
  <c r="T617" i="1"/>
  <c r="T616" i="1"/>
  <c r="T615" i="1"/>
  <c r="V614" i="1"/>
  <c r="S614" i="1"/>
  <c r="T614" i="1" s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V574" i="1"/>
  <c r="S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T451" i="1"/>
  <c r="T450" i="1"/>
  <c r="T449" i="1"/>
  <c r="AI448" i="1"/>
  <c r="T448" i="1"/>
  <c r="T447" i="1"/>
  <c r="T446" i="1"/>
  <c r="T445" i="1"/>
  <c r="T444" i="1"/>
  <c r="T443" i="1"/>
  <c r="AI442" i="1"/>
  <c r="T442" i="1"/>
  <c r="U441" i="1"/>
  <c r="S441" i="1"/>
  <c r="T441" i="1" s="1"/>
  <c r="T440" i="1"/>
  <c r="T439" i="1"/>
  <c r="T438" i="1"/>
  <c r="T437" i="1"/>
  <c r="T436" i="1"/>
  <c r="T435" i="1"/>
  <c r="T434" i="1"/>
  <c r="AI433" i="1"/>
  <c r="T433" i="1"/>
  <c r="T432" i="1"/>
  <c r="T431" i="1"/>
  <c r="T430" i="1"/>
  <c r="T429" i="1"/>
  <c r="T428" i="1"/>
  <c r="T427" i="1"/>
  <c r="T426" i="1"/>
  <c r="T425" i="1"/>
  <c r="T424" i="1"/>
  <c r="T423" i="1"/>
  <c r="AI422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AI395" i="1"/>
  <c r="T395" i="1"/>
  <c r="AI394" i="1"/>
  <c r="T394" i="1"/>
  <c r="T393" i="1"/>
  <c r="T392" i="1"/>
  <c r="T391" i="1"/>
  <c r="T390" i="1"/>
  <c r="AI389" i="1"/>
  <c r="T389" i="1"/>
  <c r="T388" i="1"/>
  <c r="T387" i="1"/>
  <c r="T386" i="1"/>
  <c r="T385" i="1"/>
  <c r="T384" i="1"/>
  <c r="AI383" i="1"/>
  <c r="T383" i="1"/>
  <c r="T382" i="1"/>
  <c r="T381" i="1"/>
  <c r="T380" i="1"/>
  <c r="T379" i="1"/>
  <c r="T378" i="1"/>
  <c r="T377" i="1"/>
  <c r="T376" i="1"/>
  <c r="T375" i="1"/>
  <c r="T374" i="1"/>
  <c r="AI373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AI349" i="1"/>
  <c r="T349" i="1"/>
  <c r="T348" i="1"/>
  <c r="AI347" i="1"/>
  <c r="T347" i="1"/>
  <c r="T346" i="1"/>
  <c r="AI345" i="1"/>
  <c r="T345" i="1"/>
  <c r="T344" i="1"/>
  <c r="T343" i="1"/>
  <c r="T342" i="1"/>
  <c r="T341" i="1"/>
  <c r="AI340" i="1"/>
  <c r="T340" i="1"/>
  <c r="T339" i="1"/>
  <c r="T338" i="1"/>
  <c r="T337" i="1"/>
  <c r="T336" i="1"/>
  <c r="T335" i="1"/>
  <c r="T334" i="1"/>
  <c r="T333" i="1"/>
  <c r="T332" i="1"/>
  <c r="AI331" i="1"/>
  <c r="T331" i="1"/>
  <c r="AI330" i="1"/>
  <c r="T330" i="1"/>
  <c r="AI329" i="1"/>
  <c r="T329" i="1"/>
  <c r="AI328" i="1"/>
  <c r="T328" i="1"/>
  <c r="AI327" i="1"/>
  <c r="T327" i="1"/>
  <c r="AI326" i="1"/>
  <c r="T326" i="1"/>
  <c r="AI325" i="1"/>
  <c r="T325" i="1"/>
  <c r="AI324" i="1"/>
  <c r="T324" i="1"/>
  <c r="AI323" i="1"/>
  <c r="T323" i="1"/>
  <c r="AI322" i="1"/>
  <c r="T322" i="1"/>
  <c r="AI321" i="1"/>
  <c r="T321" i="1"/>
  <c r="AI320" i="1"/>
  <c r="T320" i="1"/>
  <c r="AI319" i="1"/>
  <c r="T319" i="1"/>
  <c r="AI318" i="1"/>
  <c r="T318" i="1"/>
  <c r="AI317" i="1"/>
  <c r="T317" i="1"/>
  <c r="AI316" i="1"/>
  <c r="T316" i="1"/>
  <c r="AI315" i="1"/>
  <c r="T315" i="1"/>
  <c r="AI314" i="1"/>
  <c r="T314" i="1"/>
  <c r="AI313" i="1"/>
  <c r="T313" i="1"/>
  <c r="T312" i="1"/>
  <c r="T311" i="1"/>
  <c r="AI310" i="1"/>
  <c r="T310" i="1"/>
  <c r="AI309" i="1"/>
  <c r="T309" i="1"/>
  <c r="AI308" i="1"/>
  <c r="T308" i="1"/>
  <c r="T307" i="1"/>
  <c r="AI306" i="1"/>
  <c r="T306" i="1"/>
  <c r="T305" i="1"/>
  <c r="AI304" i="1"/>
  <c r="T304" i="1"/>
  <c r="AI303" i="1"/>
  <c r="T303" i="1"/>
  <c r="T302" i="1"/>
  <c r="AI301" i="1"/>
  <c r="T301" i="1"/>
  <c r="AI300" i="1"/>
  <c r="T300" i="1"/>
  <c r="AI299" i="1"/>
  <c r="T299" i="1"/>
  <c r="T298" i="1"/>
  <c r="AI297" i="1"/>
  <c r="T297" i="1"/>
  <c r="T296" i="1"/>
  <c r="AI295" i="1"/>
  <c r="T295" i="1"/>
  <c r="T294" i="1"/>
  <c r="T293" i="1"/>
  <c r="T292" i="1"/>
  <c r="AI291" i="1"/>
  <c r="T291" i="1"/>
  <c r="T290" i="1"/>
  <c r="T289" i="1"/>
  <c r="T288" i="1"/>
  <c r="T287" i="1"/>
  <c r="AI286" i="1"/>
  <c r="T286" i="1"/>
  <c r="T285" i="1"/>
  <c r="T284" i="1"/>
  <c r="T283" i="1"/>
  <c r="AI282" i="1"/>
  <c r="T282" i="1"/>
  <c r="T281" i="1"/>
  <c r="T280" i="1"/>
  <c r="T279" i="1"/>
  <c r="AI278" i="1"/>
  <c r="T278" i="1"/>
  <c r="AI277" i="1"/>
  <c r="T277" i="1"/>
  <c r="AI276" i="1"/>
  <c r="T276" i="1"/>
  <c r="AI275" i="1"/>
  <c r="T275" i="1"/>
  <c r="T274" i="1"/>
  <c r="T273" i="1"/>
  <c r="T272" i="1"/>
  <c r="AI271" i="1"/>
  <c r="T271" i="1"/>
  <c r="T270" i="1"/>
  <c r="T269" i="1"/>
  <c r="T268" i="1"/>
  <c r="T267" i="1"/>
  <c r="AI266" i="1"/>
  <c r="T266" i="1"/>
  <c r="T265" i="1"/>
  <c r="T264" i="1"/>
  <c r="AI263" i="1"/>
  <c r="T263" i="1"/>
  <c r="T262" i="1"/>
  <c r="AI261" i="1"/>
  <c r="T261" i="1"/>
  <c r="T260" i="1"/>
  <c r="T259" i="1"/>
  <c r="T258" i="1"/>
  <c r="T257" i="1"/>
  <c r="T256" i="1"/>
  <c r="T255" i="1"/>
  <c r="T254" i="1"/>
  <c r="AI253" i="1"/>
  <c r="T253" i="1"/>
  <c r="AI252" i="1"/>
  <c r="T252" i="1"/>
  <c r="AI251" i="1"/>
  <c r="T251" i="1"/>
  <c r="T250" i="1"/>
  <c r="T249" i="1"/>
  <c r="T248" i="1"/>
  <c r="T247" i="1"/>
  <c r="T246" i="1"/>
  <c r="T245" i="1"/>
  <c r="T244" i="1"/>
  <c r="T243" i="1"/>
  <c r="AI242" i="1"/>
  <c r="T242" i="1"/>
  <c r="AI241" i="1"/>
  <c r="T241" i="1"/>
  <c r="AI240" i="1"/>
  <c r="T240" i="1"/>
  <c r="AI239" i="1"/>
  <c r="T239" i="1"/>
  <c r="AI238" i="1"/>
  <c r="T238" i="1"/>
  <c r="AI237" i="1"/>
  <c r="T237" i="1"/>
  <c r="AI236" i="1"/>
  <c r="T236" i="1"/>
  <c r="AI235" i="1"/>
  <c r="T235" i="1"/>
  <c r="AI234" i="1"/>
  <c r="T234" i="1"/>
  <c r="AI233" i="1"/>
  <c r="T233" i="1"/>
  <c r="AI232" i="1"/>
  <c r="T232" i="1"/>
  <c r="AI231" i="1"/>
  <c r="T231" i="1"/>
  <c r="AI230" i="1"/>
  <c r="T230" i="1"/>
  <c r="AI229" i="1"/>
  <c r="T229" i="1"/>
  <c r="AI228" i="1"/>
  <c r="T228" i="1"/>
  <c r="AI227" i="1"/>
  <c r="T227" i="1"/>
  <c r="AI226" i="1"/>
  <c r="T226" i="1"/>
  <c r="T225" i="1"/>
  <c r="T224" i="1"/>
  <c r="AI223" i="1"/>
  <c r="T223" i="1"/>
  <c r="T222" i="1"/>
  <c r="AI221" i="1"/>
  <c r="T221" i="1"/>
  <c r="AI220" i="1"/>
  <c r="T220" i="1"/>
  <c r="AI219" i="1"/>
  <c r="T219" i="1"/>
  <c r="AI218" i="1"/>
  <c r="T218" i="1"/>
  <c r="T217" i="1"/>
  <c r="AI216" i="1"/>
  <c r="T216" i="1"/>
  <c r="T215" i="1"/>
  <c r="T214" i="1"/>
  <c r="AI213" i="1"/>
  <c r="T213" i="1"/>
  <c r="AI212" i="1"/>
  <c r="T212" i="1"/>
  <c r="AI211" i="1"/>
  <c r="T211" i="1"/>
  <c r="T210" i="1"/>
  <c r="T209" i="1"/>
  <c r="T208" i="1"/>
  <c r="T207" i="1"/>
  <c r="T206" i="1"/>
  <c r="T205" i="1"/>
  <c r="T204" i="1"/>
  <c r="AI203" i="1"/>
  <c r="T203" i="1"/>
  <c r="T202" i="1"/>
  <c r="T201" i="1"/>
  <c r="T200" i="1"/>
  <c r="T199" i="1"/>
  <c r="T198" i="1"/>
  <c r="T197" i="1"/>
  <c r="T196" i="1"/>
  <c r="T195" i="1"/>
  <c r="AI194" i="1"/>
  <c r="T194" i="1"/>
  <c r="T193" i="1"/>
  <c r="AI192" i="1"/>
  <c r="T192" i="1"/>
  <c r="AI191" i="1"/>
  <c r="T191" i="1"/>
  <c r="AI190" i="1"/>
  <c r="T190" i="1"/>
  <c r="AI189" i="1"/>
  <c r="T189" i="1"/>
  <c r="T188" i="1"/>
  <c r="AI187" i="1"/>
  <c r="T187" i="1"/>
  <c r="AI186" i="1"/>
  <c r="T186" i="1"/>
  <c r="AI185" i="1"/>
  <c r="T185" i="1"/>
  <c r="AI184" i="1"/>
  <c r="T184" i="1"/>
  <c r="AI183" i="1"/>
  <c r="T183" i="1"/>
  <c r="T182" i="1"/>
  <c r="T181" i="1"/>
  <c r="AI180" i="1"/>
  <c r="T180" i="1"/>
  <c r="AI179" i="1"/>
  <c r="T179" i="1"/>
  <c r="AI178" i="1"/>
  <c r="T178" i="1"/>
  <c r="AI177" i="1"/>
  <c r="T177" i="1"/>
  <c r="AI176" i="1"/>
  <c r="T176" i="1"/>
  <c r="AI175" i="1"/>
  <c r="T175" i="1"/>
  <c r="AI174" i="1"/>
  <c r="T174" i="1"/>
  <c r="AI173" i="1"/>
  <c r="T173" i="1"/>
  <c r="AI172" i="1"/>
  <c r="T172" i="1"/>
  <c r="AI171" i="1"/>
  <c r="T171" i="1"/>
  <c r="AI170" i="1"/>
  <c r="T170" i="1"/>
  <c r="AI169" i="1"/>
  <c r="T169" i="1"/>
  <c r="AI168" i="1"/>
  <c r="T168" i="1"/>
  <c r="AI167" i="1"/>
  <c r="T167" i="1"/>
  <c r="AI166" i="1"/>
  <c r="T166" i="1"/>
  <c r="AI165" i="1"/>
  <c r="T165" i="1"/>
  <c r="AI164" i="1"/>
  <c r="T164" i="1"/>
  <c r="AI163" i="1"/>
  <c r="T163" i="1"/>
  <c r="AI162" i="1"/>
  <c r="T162" i="1"/>
  <c r="T161" i="1"/>
  <c r="AI160" i="1"/>
  <c r="T160" i="1"/>
  <c r="AI159" i="1"/>
  <c r="T159" i="1"/>
  <c r="AI158" i="1"/>
  <c r="T158" i="1"/>
  <c r="AI157" i="1"/>
  <c r="T157" i="1"/>
  <c r="AI156" i="1"/>
  <c r="T156" i="1"/>
  <c r="T155" i="1"/>
  <c r="AI154" i="1"/>
  <c r="T154" i="1"/>
  <c r="AI153" i="1"/>
  <c r="T153" i="1"/>
  <c r="T152" i="1"/>
  <c r="AI151" i="1"/>
  <c r="T151" i="1"/>
  <c r="AI150" i="1"/>
  <c r="T150" i="1"/>
  <c r="T149" i="1"/>
  <c r="T148" i="1"/>
  <c r="AI147" i="1"/>
  <c r="T147" i="1"/>
  <c r="AI146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AI126" i="1"/>
  <c r="T126" i="1"/>
  <c r="T125" i="1"/>
  <c r="T124" i="1"/>
  <c r="T123" i="1"/>
  <c r="T122" i="1"/>
  <c r="AI121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AI103" i="1"/>
  <c r="T103" i="1"/>
  <c r="AI102" i="1"/>
  <c r="T102" i="1"/>
  <c r="T101" i="1"/>
  <c r="T100" i="1"/>
  <c r="T574" i="1" l="1"/>
</calcChain>
</file>

<file path=xl/sharedStrings.xml><?xml version="1.0" encoding="utf-8"?>
<sst xmlns="http://schemas.openxmlformats.org/spreadsheetml/2006/main" count="48345" uniqueCount="482">
  <si>
    <t>Район</t>
  </si>
  <si>
    <t>Улица</t>
  </si>
  <si>
    <t>Код дома БТИ</t>
  </si>
  <si>
    <t>Год постройки</t>
  </si>
  <si>
    <t>Тип стен</t>
  </si>
  <si>
    <t>Площадь жилых помещений</t>
  </si>
  <si>
    <t>Количество подъездов</t>
  </si>
  <si>
    <t>Номер корпуса</t>
  </si>
  <si>
    <t>Номер строения</t>
  </si>
  <si>
    <t>Тип дома</t>
  </si>
  <si>
    <t>Серия дома</t>
  </si>
  <si>
    <t>№ п/п</t>
  </si>
  <si>
    <t>Общая площадь дома</t>
  </si>
  <si>
    <t>Количество квартир</t>
  </si>
  <si>
    <t>Отопление (да/нет)</t>
  </si>
  <si>
    <t>Приложение № 1</t>
  </si>
  <si>
    <t>ХВС
(да/нет)</t>
  </si>
  <si>
    <t>ГВС
(да/нет)</t>
  </si>
  <si>
    <t>Графа "1" - номер по прорядку</t>
  </si>
  <si>
    <t>Графа "5, 6, 7" - указывается номер дома, номер корпуса, номер строения согласно справочника БТИ</t>
  </si>
  <si>
    <t>Водоотведение (да/нет)</t>
  </si>
  <si>
    <t>Газоснабжение (да/нет)</t>
  </si>
  <si>
    <t>Оснащение электроплитами
(да/нет)</t>
  </si>
  <si>
    <t>Графа "4" - указывается полное наименование улицы,  согласно справочника БТИ.</t>
  </si>
  <si>
    <t>Электоэнергия (да/нет)</t>
  </si>
  <si>
    <t>Кол-во лифтов дома, шт.</t>
  </si>
  <si>
    <t>Примечание</t>
  </si>
  <si>
    <t>Общая отапливаемая площадь дома</t>
  </si>
  <si>
    <t>Форма управления МКД</t>
  </si>
  <si>
    <t>Категория дома: ведомственный / общежитие / гостиничного типа</t>
  </si>
  <si>
    <t>Электроэнергия</t>
  </si>
  <si>
    <t>Количество этажей (при разной этажности указать через "/", начиная с 1-го подъезда)</t>
  </si>
  <si>
    <t>Кол-во подземных этажей (при разной этажности указать через "/", начиная с 1-го подъезда)</t>
  </si>
  <si>
    <t>Площадь  нежилых помещений (за искл. мест общего пользования)</t>
  </si>
  <si>
    <t>Оснащение газ. колонками (да/нет)</t>
  </si>
  <si>
    <t>ИТОГО</t>
  </si>
  <si>
    <t xml:space="preserve"> Технические характеристики МКД</t>
  </si>
  <si>
    <t>Адрес МКД</t>
  </si>
  <si>
    <t>Номер</t>
  </si>
  <si>
    <t>ХВС</t>
  </si>
  <si>
    <t>ГВС</t>
  </si>
  <si>
    <t>Газ</t>
  </si>
  <si>
    <t>Графа "8" - указывается уникальный номер здания (УНОМ), согласно справочника БТИ</t>
  </si>
  <si>
    <t>Графа "11" - указывается тип дома (Блочный, Брежневка, Индивидуальный, Кирпично-Монолитный, Монолит, Панельные дома, Сталинка, Хрущевка, и т.д.)</t>
  </si>
  <si>
    <t>Графа "12" - указывается серия дома</t>
  </si>
  <si>
    <t>Графа "13" - указывается год сдачи дома в эксплуатацию</t>
  </si>
  <si>
    <t>Графа "14" - указывается тип стен</t>
  </si>
  <si>
    <t>Графа "15" - указывается количество этажей (цокольный этаж, 1-й этаж и т.п.) (при разной этажности указать через "/", начиная с 1-го подъезда)</t>
  </si>
  <si>
    <t>Графа "16" - указывается количество подземных этажей</t>
  </si>
  <si>
    <t>Графа "17" - указывается количество подъездов</t>
  </si>
  <si>
    <t>Графа "18" - указывается количество квартир</t>
  </si>
  <si>
    <t>Графы "1"-"10" заполнять по всем многоквартирным домам округа!!!</t>
  </si>
  <si>
    <t>Графа "19" - указывается общая площадь дома, согласно паспорта БТИ</t>
  </si>
  <si>
    <t>Графа "21" - указывается общая площадь жилых помещений, согласно паспорта БТИ</t>
  </si>
  <si>
    <t>Графа "22" - указывается площадь нежилых помещений, за исключением мест общего пользования</t>
  </si>
  <si>
    <t>Графа "23" - указывается наличие централизованного подключения к электросетям (да/нет)</t>
  </si>
  <si>
    <t>Графа "24" - указывается наличие централизованного подключения к сетям холодного водоснабжения (да/нет)</t>
  </si>
  <si>
    <t>Графа "25" - указывается наличие централизованного подключения к сетям горячего водоснабжения  (да/нет)</t>
  </si>
  <si>
    <t>Графа "26" - указывается наличие централизованного водоотведения  (да/нет)</t>
  </si>
  <si>
    <t>Графа "27" - указывается наличие централизованного теплоснабжения  (да/нет)</t>
  </si>
  <si>
    <t>Графа "28" - указывается наличие централизованного газоснабжения  (да/нет)</t>
  </si>
  <si>
    <t>Графа "29" - указывается оснащение помещений газовыми колонками (да/нет)</t>
  </si>
  <si>
    <t>Графа "30" - указывается оснащение помещений газовыми плитами  (да/нет)</t>
  </si>
  <si>
    <t>Графа "31" - указывается оснащение помещений электрическими плитами  (да/нет)</t>
  </si>
  <si>
    <t>Количество общедомовых приборов учета энергоресурсов на вводах, шт.</t>
  </si>
  <si>
    <t>Тепловая энергия</t>
  </si>
  <si>
    <t>Графа "20" - указывается общая отапливаемая площадь дома, согласно паспорта БТИ (полезная)</t>
  </si>
  <si>
    <t>Графа "32" - указывается общее количество лифтов в доме</t>
  </si>
  <si>
    <t>Графа "33" - указывается количество приборов учета электрической энергии установленных на вводах в дом</t>
  </si>
  <si>
    <t>Графа "34" - указывается количество приборов учета холодного водоснабжения установленных на вводах в дом</t>
  </si>
  <si>
    <t>Графа "35" - указывается количество приборов учета горячего водоснабжения установленных на вводах в дом</t>
  </si>
  <si>
    <t>Графа "36" - указывается количество приборов учета тепловой энергии установленных на вводах в дом</t>
  </si>
  <si>
    <t>Графа "37" - указывается количество приборов учета газа установленных на вводах в дом</t>
  </si>
  <si>
    <t>Графа "38" - примечания</t>
  </si>
  <si>
    <t>Оснащение газ.плитами
(да/нет)</t>
  </si>
  <si>
    <t>Графы "1"-"10" заполнять по всем многоквартирным домам района</t>
  </si>
  <si>
    <t>муниципальное образование</t>
  </si>
  <si>
    <t>Графа "2" - указывается полное наименование района</t>
  </si>
  <si>
    <t>Графа "3" - указывается полное наименование муниципального образования в районе</t>
  </si>
  <si>
    <t xml:space="preserve">Графа "10" - указывается тип жилищного фонда: ведомственный дом, общежитие, дом гостиничного типа. </t>
  </si>
  <si>
    <t>Если указан один из перечисленных признаков - остальные столбцы таблицы для такого МКД не заполняются. Если МКД не относится ни к отдному из перечисленных типов - столбец не заполняется.</t>
  </si>
  <si>
    <t xml:space="preserve">Приморский </t>
  </si>
  <si>
    <t>Муниципальный округ № 65</t>
  </si>
  <si>
    <t>Беговая</t>
  </si>
  <si>
    <t>Богатырский</t>
  </si>
  <si>
    <t>Гаккелевская</t>
  </si>
  <si>
    <t>Елагинский</t>
  </si>
  <si>
    <t>Камышовая</t>
  </si>
  <si>
    <t>Мебельная</t>
  </si>
  <si>
    <t>Оптиков</t>
  </si>
  <si>
    <t>Планерная</t>
  </si>
  <si>
    <t>Приморский</t>
  </si>
  <si>
    <t>Савушкина</t>
  </si>
  <si>
    <t>Ситцевая</t>
  </si>
  <si>
    <t>Стародеревенская</t>
  </si>
  <si>
    <t>Туристская</t>
  </si>
  <si>
    <t>Школьная</t>
  </si>
  <si>
    <t>Яхтенная</t>
  </si>
  <si>
    <t>Панельный</t>
  </si>
  <si>
    <t>Другое</t>
  </si>
  <si>
    <t>Панельные</t>
  </si>
  <si>
    <t>да</t>
  </si>
  <si>
    <t>нет</t>
  </si>
  <si>
    <t>Кирпичные</t>
  </si>
  <si>
    <t>другое</t>
  </si>
  <si>
    <t>индивидуальный</t>
  </si>
  <si>
    <t>12/14</t>
  </si>
  <si>
    <t>12/16</t>
  </si>
  <si>
    <t>6/9</t>
  </si>
  <si>
    <t>12/17</t>
  </si>
  <si>
    <t>15/17</t>
  </si>
  <si>
    <t>6/10</t>
  </si>
  <si>
    <t>4/6/10</t>
  </si>
  <si>
    <t>14/16</t>
  </si>
  <si>
    <t xml:space="preserve">Общие характеристики многоквартирных домов (МКД), </t>
  </si>
  <si>
    <t>МО МО "Черная речка"</t>
  </si>
  <si>
    <t xml:space="preserve">Белоостровская ул. </t>
  </si>
  <si>
    <t>инд.</t>
  </si>
  <si>
    <t>1905</t>
  </si>
  <si>
    <t>кирпичные</t>
  </si>
  <si>
    <t>5</t>
  </si>
  <si>
    <t>1910</t>
  </si>
  <si>
    <t>6</t>
  </si>
  <si>
    <t>1937</t>
  </si>
  <si>
    <t>Хрущевка</t>
  </si>
  <si>
    <t>1-528КП</t>
  </si>
  <si>
    <t>1963</t>
  </si>
  <si>
    <t xml:space="preserve">Дибуновская ул. </t>
  </si>
  <si>
    <t>1950</t>
  </si>
  <si>
    <t>2</t>
  </si>
  <si>
    <t>шлакоблочные</t>
  </si>
  <si>
    <t>1949</t>
  </si>
  <si>
    <t>18/11</t>
  </si>
  <si>
    <t>1951</t>
  </si>
  <si>
    <t>1948</t>
  </si>
  <si>
    <t>27А</t>
  </si>
  <si>
    <t>1961</t>
  </si>
  <si>
    <t>4</t>
  </si>
  <si>
    <t>35/7</t>
  </si>
  <si>
    <t>1986</t>
  </si>
  <si>
    <t>8/12</t>
  </si>
  <si>
    <t>3</t>
  </si>
  <si>
    <t>1964</t>
  </si>
  <si>
    <t>1965</t>
  </si>
  <si>
    <t xml:space="preserve">  </t>
  </si>
  <si>
    <t>1960</t>
  </si>
  <si>
    <t>1962</t>
  </si>
  <si>
    <t xml:space="preserve">Карельский пер. </t>
  </si>
  <si>
    <t>1936</t>
  </si>
  <si>
    <t>Коломяжский пер.</t>
  </si>
  <si>
    <t>1/61</t>
  </si>
  <si>
    <t>1976</t>
  </si>
  <si>
    <t>8</t>
  </si>
  <si>
    <t>Ланская ул.</t>
  </si>
  <si>
    <t xml:space="preserve">Ланское ш. </t>
  </si>
  <si>
    <t>1-507</t>
  </si>
  <si>
    <t>панельные</t>
  </si>
  <si>
    <t>7</t>
  </si>
  <si>
    <t>2/57</t>
  </si>
  <si>
    <t>1917</t>
  </si>
  <si>
    <t>1-527КП</t>
  </si>
  <si>
    <t>Сталинка</t>
  </si>
  <si>
    <t>1-405</t>
  </si>
  <si>
    <t>1958</t>
  </si>
  <si>
    <t>1959</t>
  </si>
  <si>
    <t xml:space="preserve">Липовая ал. </t>
  </si>
  <si>
    <t xml:space="preserve">Лисичанская ул. </t>
  </si>
  <si>
    <t>1916</t>
  </si>
  <si>
    <t xml:space="preserve">наб.Черной речки </t>
  </si>
  <si>
    <t>1991</t>
  </si>
  <si>
    <t>1957</t>
  </si>
  <si>
    <t>1907</t>
  </si>
  <si>
    <t>51б</t>
  </si>
  <si>
    <t>1-532КП</t>
  </si>
  <si>
    <t>1975</t>
  </si>
  <si>
    <t>Новосибирская ул.</t>
  </si>
  <si>
    <t xml:space="preserve">Омская ул. </t>
  </si>
  <si>
    <t xml:space="preserve">Приморский пр. </t>
  </si>
  <si>
    <t>1901</t>
  </si>
  <si>
    <t>1900</t>
  </si>
  <si>
    <t>1952</t>
  </si>
  <si>
    <t>1953</t>
  </si>
  <si>
    <t>27а</t>
  </si>
  <si>
    <t>1954</t>
  </si>
  <si>
    <t xml:space="preserve">Сердобольская ул. </t>
  </si>
  <si>
    <t>1979</t>
  </si>
  <si>
    <t>1938</t>
  </si>
  <si>
    <t>73/27</t>
  </si>
  <si>
    <t>Серебряков пер.</t>
  </si>
  <si>
    <t>5/36</t>
  </si>
  <si>
    <t xml:space="preserve">Сестрорецкая ул. </t>
  </si>
  <si>
    <t>1955</t>
  </si>
  <si>
    <t>1956</t>
  </si>
  <si>
    <t>4/5</t>
  </si>
  <si>
    <t>Торжковская ул.</t>
  </si>
  <si>
    <t>1977</t>
  </si>
  <si>
    <t>17/18</t>
  </si>
  <si>
    <t>1-528</t>
  </si>
  <si>
    <t>9/10</t>
  </si>
  <si>
    <t>1969</t>
  </si>
  <si>
    <t xml:space="preserve">ул.Ак.Шиманского </t>
  </si>
  <si>
    <t xml:space="preserve">ул.Графова </t>
  </si>
  <si>
    <t xml:space="preserve">ул.М.Железняка </t>
  </si>
  <si>
    <t xml:space="preserve">ул.Оскаленко </t>
  </si>
  <si>
    <t>17а</t>
  </si>
  <si>
    <t>1890</t>
  </si>
  <si>
    <t xml:space="preserve">ул.Покрышева </t>
  </si>
  <si>
    <t>2/40</t>
  </si>
  <si>
    <t>Брежневка</t>
  </si>
  <si>
    <t>II-49</t>
  </si>
  <si>
    <t>1967</t>
  </si>
  <si>
    <t xml:space="preserve">ул.Савушкина </t>
  </si>
  <si>
    <t>1/2</t>
  </si>
  <si>
    <t>2-3</t>
  </si>
  <si>
    <t>33а</t>
  </si>
  <si>
    <t>39/7</t>
  </si>
  <si>
    <t>2/3</t>
  </si>
  <si>
    <t>60а</t>
  </si>
  <si>
    <t xml:space="preserve">Ушаковская ул. наб. </t>
  </si>
  <si>
    <t>6/8</t>
  </si>
  <si>
    <t>1972</t>
  </si>
  <si>
    <t xml:space="preserve">Шишмаревский пер. </t>
  </si>
  <si>
    <t>6/40</t>
  </si>
  <si>
    <t xml:space="preserve">Школьная ул. </t>
  </si>
  <si>
    <t>1990</t>
  </si>
  <si>
    <t>50/13</t>
  </si>
  <si>
    <t>Ш-5416/13</t>
  </si>
  <si>
    <t>12</t>
  </si>
  <si>
    <t>1966</t>
  </si>
  <si>
    <t>1968</t>
  </si>
  <si>
    <t>1970</t>
  </si>
  <si>
    <t>1971</t>
  </si>
  <si>
    <t>МО №70 "Коломяги"</t>
  </si>
  <si>
    <t>Афонская</t>
  </si>
  <si>
    <t>Панельные дома</t>
  </si>
  <si>
    <t>МО №67 "Комендантский аэродром"</t>
  </si>
  <si>
    <t>Аэродромная</t>
  </si>
  <si>
    <t>1-ЛГ-600</t>
  </si>
  <si>
    <t>1-ЛГ-600А-8</t>
  </si>
  <si>
    <t>1-ЛГ-600А</t>
  </si>
  <si>
    <t>Индивидуальный</t>
  </si>
  <si>
    <t>13/14/15</t>
  </si>
  <si>
    <t>13/15</t>
  </si>
  <si>
    <t>1-ЛГ-600А-12</t>
  </si>
  <si>
    <t>Байконурская</t>
  </si>
  <si>
    <t>1-ЛГ-600АБВ</t>
  </si>
  <si>
    <t>1-ЛГ-602В-6</t>
  </si>
  <si>
    <t>1-ЛГ-602В</t>
  </si>
  <si>
    <t>1-ЛГ-606-4</t>
  </si>
  <si>
    <t>1-ЛГ-602</t>
  </si>
  <si>
    <t>1-ЛГ-606-7а</t>
  </si>
  <si>
    <t>Вербная</t>
  </si>
  <si>
    <t>4/7/9/10/9/7/4</t>
  </si>
  <si>
    <t>Генерала Хрулева</t>
  </si>
  <si>
    <t>Десятинная Малая</t>
  </si>
  <si>
    <t>Заповедная</t>
  </si>
  <si>
    <t>Земский</t>
  </si>
  <si>
    <t>Испытателей</t>
  </si>
  <si>
    <t>9</t>
  </si>
  <si>
    <t>9/12/9</t>
  </si>
  <si>
    <t>на сцепке с Байконурская 15</t>
  </si>
  <si>
    <t>Коломяжский</t>
  </si>
  <si>
    <t>по ХВС на сцепке с Хрулева 6</t>
  </si>
  <si>
    <t>Королева</t>
  </si>
  <si>
    <t>15/30</t>
  </si>
  <si>
    <t>Котельникова</t>
  </si>
  <si>
    <t>16</t>
  </si>
  <si>
    <t>Никитинская 2-я</t>
  </si>
  <si>
    <t>Новоалександровская</t>
  </si>
  <si>
    <t>прибор учета ЭЭ общий на 3 дома (60, 62, 64) - 1шт.</t>
  </si>
  <si>
    <t>Новоколомяжский</t>
  </si>
  <si>
    <t>Парашютная</t>
  </si>
  <si>
    <t>1-ЛГ-600Абс</t>
  </si>
  <si>
    <t>Поликарпова</t>
  </si>
  <si>
    <t>2/13/14/15</t>
  </si>
  <si>
    <t>Репищева</t>
  </si>
  <si>
    <t>4/6/4</t>
  </si>
  <si>
    <t>11/9</t>
  </si>
  <si>
    <t>железобетонные</t>
  </si>
  <si>
    <t>4/6/9/10/9</t>
  </si>
  <si>
    <t>Серебристый</t>
  </si>
  <si>
    <t>1-ЛГ-602В-9</t>
  </si>
  <si>
    <t>1-447с54</t>
  </si>
  <si>
    <t>Фермское шоссе</t>
  </si>
  <si>
    <t>1-528КП-40</t>
  </si>
  <si>
    <t>УУТЭ общий от больницы Скворцова-Степанова</t>
  </si>
  <si>
    <t>Чистяковская</t>
  </si>
  <si>
    <t>Щербакова</t>
  </si>
  <si>
    <t>137,11,2</t>
  </si>
  <si>
    <t>МО "Озеро Долгое"</t>
  </si>
  <si>
    <t>пр.Авиаконструкторов</t>
  </si>
  <si>
    <t>А</t>
  </si>
  <si>
    <t>панельный</t>
  </si>
  <si>
    <t>ж/б панели</t>
  </si>
  <si>
    <t>кирпичный</t>
  </si>
  <si>
    <t>кирпич</t>
  </si>
  <si>
    <t>МО "Юнтолово"</t>
  </si>
  <si>
    <t>ул.Гаккелевская</t>
  </si>
  <si>
    <t>ул.Долгоозерная</t>
  </si>
  <si>
    <t>ул.Ильюшина</t>
  </si>
  <si>
    <t>пр.Испытателей</t>
  </si>
  <si>
    <t>ул.Камышовая</t>
  </si>
  <si>
    <t>Комендантский пр.</t>
  </si>
  <si>
    <t>пр.Королева</t>
  </si>
  <si>
    <t>600.11</t>
  </si>
  <si>
    <t>504-Д</t>
  </si>
  <si>
    <t>ул.Марашала Новикова</t>
  </si>
  <si>
    <t>ул.Ольховая</t>
  </si>
  <si>
    <t>ул.Парашютная</t>
  </si>
  <si>
    <t>уд.Планерная</t>
  </si>
  <si>
    <t xml:space="preserve">пр.Сизова </t>
  </si>
  <si>
    <t>ул.Стародеревенская</t>
  </si>
  <si>
    <t>ул.Уточкина</t>
  </si>
  <si>
    <t>ул.Шаврова</t>
  </si>
  <si>
    <t>ул.Заповедная</t>
  </si>
  <si>
    <t>деревянный</t>
  </si>
  <si>
    <t>деревянные</t>
  </si>
  <si>
    <t>3-я линия , 2-я половины</t>
  </si>
  <si>
    <t>Б</t>
  </si>
  <si>
    <t>К</t>
  </si>
  <si>
    <t>И</t>
  </si>
  <si>
    <t>Шуваловский проспект</t>
  </si>
  <si>
    <t>пр. Королева</t>
  </si>
  <si>
    <t>Муниципальный округ №65</t>
  </si>
  <si>
    <t>Богатрский проспект</t>
  </si>
  <si>
    <t>Мебельная улица</t>
  </si>
  <si>
    <t>Оптиков улица</t>
  </si>
  <si>
    <t>Блочный</t>
  </si>
  <si>
    <t>Блочные</t>
  </si>
  <si>
    <t>Панельные, кирпичные</t>
  </si>
  <si>
    <t>10/17</t>
  </si>
  <si>
    <t>Частная управляющая организация</t>
  </si>
  <si>
    <t>ООО ЖКС №1</t>
  </si>
  <si>
    <t>ООО ЖКС №2</t>
  </si>
  <si>
    <t>ООО ЖКС №3</t>
  </si>
  <si>
    <t>ООО ЖКС №4</t>
  </si>
  <si>
    <t>находящихся в управлении ООО "ЖКС №№ 1-4", ОАО "РСУ Приморского района"</t>
  </si>
  <si>
    <t>Приложение № 2.1.</t>
  </si>
  <si>
    <t>Фактическое потребление тепловой энергии для нужд отопления в многоквартирных домах (МКД)</t>
  </si>
  <si>
    <t>Поставщик ресурсов</t>
  </si>
  <si>
    <t>Тип подключения дома (ЦТП, ИТП)</t>
  </si>
  <si>
    <t>Вид схемы теплоснабжения (закрытая, открытая)</t>
  </si>
  <si>
    <t>Потребитель ресурса (с кем у РСО заключен договор)</t>
  </si>
  <si>
    <t>Вид ресурса (тепловая энергия для нужд отопления)</t>
  </si>
  <si>
    <t>Ед. изм. (Гкал)</t>
  </si>
  <si>
    <t>Кол-во приборов учета тепловой энергии</t>
  </si>
  <si>
    <t>тип системы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</si>
  <si>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</si>
  <si>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</si>
  <si>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</si>
  <si>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</si>
  <si>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</si>
  <si>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</si>
  <si>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</si>
  <si>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</si>
  <si>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</si>
  <si>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примечание</t>
  </si>
  <si>
    <t>Суммарное фактическое потребление МКД по всем вводам</t>
  </si>
  <si>
    <t>Договорная нагрузка</t>
  </si>
  <si>
    <t>Рный температурный график**</t>
  </si>
  <si>
    <t>Схема присоединения системы отопления (зависимая/независимая)</t>
  </si>
  <si>
    <t>Количество элеваторных узлов (при их наличии)</t>
  </si>
  <si>
    <t>Наличие транзита на отопление (разгружен/не разгружен)</t>
  </si>
  <si>
    <t>2011 год</t>
  </si>
  <si>
    <t xml:space="preserve">2012 год </t>
  </si>
  <si>
    <t>2013 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</si>
  <si>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</si>
  <si>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</si>
  <si>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</si>
  <si>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</si>
  <si>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</si>
  <si>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</si>
  <si>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</si>
  <si>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</si>
  <si>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</si>
  <si>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</si>
  <si>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</si>
  <si>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</si>
  <si>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</si>
  <si>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>Суммарный объем</t>
  </si>
  <si>
    <t>объем ТЭР</t>
  </si>
  <si>
    <t>МР*</t>
  </si>
  <si>
    <t>Государственное унитарное предприятие "Топливно-энергетический комплекс Санкт-Петербурга"</t>
  </si>
  <si>
    <t>ЦТП</t>
  </si>
  <si>
    <t>открытая</t>
  </si>
  <si>
    <t>ООО "ЖКС № 1 Приморского района"</t>
  </si>
  <si>
    <t>Отопление</t>
  </si>
  <si>
    <t>Гкал</t>
  </si>
  <si>
    <t>центральное</t>
  </si>
  <si>
    <t>130-70</t>
  </si>
  <si>
    <t>элеваторная</t>
  </si>
  <si>
    <t>2151,,21</t>
  </si>
  <si>
    <t>р</t>
  </si>
  <si>
    <t>Р</t>
  </si>
  <si>
    <t>д</t>
  </si>
  <si>
    <t>105-70</t>
  </si>
  <si>
    <t>зависимая</t>
  </si>
  <si>
    <t>отсутствует</t>
  </si>
  <si>
    <t>Д</t>
  </si>
  <si>
    <t>95/70</t>
  </si>
  <si>
    <t>ИТП</t>
  </si>
  <si>
    <t>независимая</t>
  </si>
  <si>
    <t>Дср</t>
  </si>
  <si>
    <t>ООО "ЖКС № 2 Приморского района"</t>
  </si>
  <si>
    <t>централизованная</t>
  </si>
  <si>
    <t>7АТИ</t>
  </si>
  <si>
    <t>145/95</t>
  </si>
  <si>
    <t>95-70</t>
  </si>
  <si>
    <t>не разгружен</t>
  </si>
  <si>
    <t>разгружен</t>
  </si>
  <si>
    <t>50/80</t>
  </si>
  <si>
    <t>100/50</t>
  </si>
  <si>
    <t>закрытая</t>
  </si>
  <si>
    <t>теплообменник</t>
  </si>
  <si>
    <t>местная</t>
  </si>
  <si>
    <t>непосредственное</t>
  </si>
  <si>
    <t>ООО "ЖКС №3 Приморского района"</t>
  </si>
  <si>
    <t>150/70</t>
  </si>
  <si>
    <t>105/70</t>
  </si>
  <si>
    <t>местное</t>
  </si>
  <si>
    <t>6,0</t>
  </si>
  <si>
    <t>5,5</t>
  </si>
  <si>
    <t>6,5</t>
  </si>
  <si>
    <t>безэлеваторная</t>
  </si>
  <si>
    <t>ООО "ЖКС № 4 Прим.р-на"</t>
  </si>
  <si>
    <t>централиз.</t>
  </si>
  <si>
    <t>130-95</t>
  </si>
  <si>
    <t>не имеется</t>
  </si>
  <si>
    <t>имеется</t>
  </si>
  <si>
    <t>Д/Р</t>
  </si>
  <si>
    <t>0,02855</t>
  </si>
  <si>
    <t>0,02862</t>
  </si>
  <si>
    <t>0,09063</t>
  </si>
  <si>
    <t>ОАО "РСУ Приморского района"</t>
  </si>
  <si>
    <t>центральная</t>
  </si>
  <si>
    <t>не элеваторная</t>
  </si>
  <si>
    <t>150-70</t>
  </si>
  <si>
    <t>отсутствуют</t>
  </si>
  <si>
    <t>80,100</t>
  </si>
  <si>
    <t>80</t>
  </si>
  <si>
    <t>100,80,100</t>
  </si>
  <si>
    <t>80,80,100,  80</t>
  </si>
  <si>
    <t>11773,   11774,   11775,   11777</t>
  </si>
  <si>
    <t>80,80,100,   100,65</t>
  </si>
  <si>
    <t>Примечания:</t>
  </si>
  <si>
    <t xml:space="preserve">*- в столбце «МР» (метод расчета):
Д – расчет по общедомовым узлам учета (ОДУУ)
Дср -   при выходе из строя ОДУУ по среднесуточному расходу, предшествующих выходу прибора учета из строя,  с учетом изменения температуры наружного воздуха
Р – по расчету (по Рам, по нагрузкам)
</t>
  </si>
  <si>
    <t>** : график бывает 120-70 или 105-70 или 95-70 градусов по Цельсию</t>
  </si>
  <si>
    <t> </t>
  </si>
  <si>
    <t>                              </t>
  </si>
  <si>
    <t> .</t>
  </si>
  <si>
    <t>Приложение № 2.2.</t>
  </si>
  <si>
    <t xml:space="preserve">Фактическое потребление электрической энергии в местах общего пользования (МОП) многоквартирных домов (МКД). </t>
  </si>
  <si>
    <t>Электроэнергия МОП</t>
  </si>
  <si>
    <t>Ед. изм.</t>
  </si>
  <si>
    <t>Внутридомовое освещение</t>
  </si>
  <si>
    <t>Наружнее освещение</t>
  </si>
  <si>
    <t>Наличие прибора электроэнергии (да/нет)</t>
  </si>
  <si>
    <t>Использование для расчетов приборов учета электроэнергии  (да/нет)</t>
  </si>
  <si>
    <t>тип светильника</t>
  </si>
  <si>
    <t>количество светильников</t>
  </si>
  <si>
    <t>Суммарный объем ТЭР</t>
  </si>
  <si>
    <t>ОАО "Петербургская сбытовая компания"</t>
  </si>
  <si>
    <t>ООО "ЖКС №1 Приморского района"</t>
  </si>
  <si>
    <t>Силовая нагрузка**</t>
  </si>
  <si>
    <t>кВт.ч.</t>
  </si>
  <si>
    <t>Да</t>
  </si>
  <si>
    <t>Освещение МОП</t>
  </si>
  <si>
    <t>ЛДС, ЛПО</t>
  </si>
  <si>
    <t>ДРЛ</t>
  </si>
  <si>
    <t>ООО "ЖКС №2"</t>
  </si>
  <si>
    <t>Л/Н</t>
  </si>
  <si>
    <t>НББ</t>
  </si>
  <si>
    <t>РКУ</t>
  </si>
  <si>
    <t>ООО "ЖКС №4 Приморского района"</t>
  </si>
  <si>
    <t>лпо/псх</t>
  </si>
  <si>
    <t>рку</t>
  </si>
  <si>
    <t>нбб/псх</t>
  </si>
  <si>
    <t>нбб</t>
  </si>
  <si>
    <t>НББ/  ЛПО</t>
  </si>
  <si>
    <t>168/      40</t>
  </si>
  <si>
    <t xml:space="preserve">*- в столбце «МР» (метод расчета):
Д – расчет по приборам учета
Р – расчетный метод (юридический акт, договорная величина и пр.)
</t>
  </si>
  <si>
    <t>Графа "9" - указывается форма управления домом: ГУП ДЕЗ/ Частная управляющая организация/ ТСЖ, ЖК, ЖСК/ непосредственное управление.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</si>
</sst>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р_._-;\-* #,##0.00_р_._-;_-* &quot;-&quot;??_р_._-;_-@_-"/>
    <numFmt numFmtId="164" formatCode="0.000"/>
    <numFmt numFmtId="165" formatCode="0.00000"/>
    <numFmt numFmtId="166" formatCode="#,##0.00_р_."/>
  </numFmts>
  <fonts count="1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7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  <font>
      <b/>
      <sz val="12"/>
      <color indexed="1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indexed="1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FFE9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/>
    <xf numFmtId="0" fontId="3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center" wrapText="1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9" borderId="0" xfId="0" applyFont="1" applyFill="1"/>
    <xf numFmtId="0" fontId="7" fillId="10" borderId="0" xfId="0" applyFont="1" applyFill="1"/>
    <xf numFmtId="0" fontId="7" fillId="11" borderId="0" xfId="0" applyFont="1" applyFill="1"/>
    <xf numFmtId="0" fontId="7" fillId="12" borderId="0" xfId="0" applyFont="1" applyFill="1"/>
    <xf numFmtId="0" fontId="11" fillId="12" borderId="0" xfId="0" applyFont="1" applyFill="1"/>
    <xf numFmtId="0" fontId="11" fillId="0" borderId="0" xfId="0" applyFont="1"/>
    <xf numFmtId="0" fontId="4" fillId="12" borderId="0" xfId="0" applyFont="1" applyFill="1"/>
    <xf numFmtId="0" fontId="7" fillId="13" borderId="0" xfId="0" applyFont="1" applyFill="1"/>
    <xf numFmtId="0" fontId="7" fillId="0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9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9" fillId="0" borderId="1" xfId="0" applyNumberFormat="1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4" fontId="8" fillId="8" borderId="1" xfId="0" applyNumberFormat="1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 wrapText="1"/>
    </xf>
    <xf numFmtId="4" fontId="9" fillId="8" borderId="1" xfId="0" applyNumberFormat="1" applyFont="1" applyFill="1" applyBorder="1" applyAlignment="1">
      <alignment horizontal="center" wrapText="1"/>
    </xf>
    <xf numFmtId="4" fontId="8" fillId="8" borderId="1" xfId="0" applyNumberFormat="1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/>
    </xf>
    <xf numFmtId="4" fontId="7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/>
    <xf numFmtId="0" fontId="3" fillId="0" borderId="0" xfId="0" applyFont="1" applyAlignment="1">
      <alignment wrapText="1"/>
    </xf>
    <xf numFmtId="164" fontId="3" fillId="14" borderId="1" xfId="0" applyNumberFormat="1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vertical="center" wrapText="1"/>
    </xf>
    <xf numFmtId="43" fontId="1" fillId="0" borderId="1" xfId="0" applyNumberFormat="1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wrapText="1"/>
    </xf>
    <xf numFmtId="166" fontId="2" fillId="0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7" fillId="0" borderId="0" xfId="0" applyFont="1" applyAlignment="1">
      <alignment wrapText="1"/>
    </xf>
    <xf numFmtId="1" fontId="13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wrapText="1"/>
    </xf>
    <xf numFmtId="0" fontId="14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166" fontId="1" fillId="0" borderId="0" xfId="0" applyNumberFormat="1" applyFont="1" applyBorder="1" applyAlignment="1">
      <alignment horizontal="center" wrapText="1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14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" xfId="0" applyFont="1" applyBorder="1"/>
    <xf numFmtId="0" fontId="7" fillId="0" borderId="0" xfId="0" applyFont="1" applyAlignment="1">
      <alignment horizontal="center" wrapText="1"/>
    </xf>
    <xf numFmtId="2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Fill="1" applyBorder="1"/>
    <xf numFmtId="1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wrapText="1"/>
    </xf>
    <xf numFmtId="1" fontId="4" fillId="0" borderId="1" xfId="0" applyNumberFormat="1" applyFont="1" applyFill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1" fillId="0" borderId="1" xfId="0" applyNumberFormat="1" applyFont="1" applyFill="1" applyBorder="1"/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wrapText="1"/>
    </xf>
    <xf numFmtId="1" fontId="1" fillId="0" borderId="1" xfId="0" applyNumberFormat="1" applyFont="1" applyFill="1" applyBorder="1" applyAlignment="1">
      <alignment wrapText="1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wrapText="1"/>
    </xf>
    <xf numFmtId="0" fontId="16" fillId="0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15" fillId="0" borderId="0" xfId="0" applyFont="1" applyAlignment="1">
      <alignment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left" vertical="top" wrapText="1"/>
    </xf>
    <xf numFmtId="0" fontId="3" fillId="15" borderId="1" xfId="0" applyFont="1" applyFill="1" applyBorder="1" applyAlignment="1">
      <alignment horizontal="center" vertical="center" wrapText="1"/>
    </xf>
    <xf numFmtId="0" fontId="3" fillId="15" borderId="7" xfId="0" applyFont="1" applyFill="1" applyBorder="1" applyAlignment="1">
      <alignment horizontal="center" vertical="center" wrapText="1"/>
    </xf>
    <xf numFmtId="0" fontId="3" fillId="15" borderId="9" xfId="0" applyFont="1" applyFill="1" applyBorder="1" applyAlignment="1">
      <alignment horizontal="center" vertical="center" wrapText="1"/>
    </xf>
    <xf numFmtId="0" fontId="3" fillId="15" borderId="10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wrapText="1"/>
    </xf>
    <xf numFmtId="0" fontId="3" fillId="14" borderId="5" xfId="0" applyFont="1" applyFill="1" applyBorder="1" applyAlignment="1">
      <alignment horizontal="center" wrapText="1"/>
    </xf>
    <xf numFmtId="0" fontId="3" fillId="14" borderId="6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top"/>
    </xf>
    <xf numFmtId="0" fontId="2" fillId="14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vertical="center" wrapText="1"/>
    </xf>
    <xf numFmtId="0" fontId="2" fillId="17" borderId="4" xfId="0" applyFont="1" applyFill="1" applyBorder="1" applyAlignment="1">
      <alignment horizontal="center" vertical="center" wrapText="1"/>
    </xf>
    <xf numFmtId="0" fontId="2" fillId="17" borderId="8" xfId="0" applyFont="1" applyFill="1" applyBorder="1" applyAlignment="1">
      <alignment horizontal="center" vertical="center" wrapText="1"/>
    </xf>
    <xf numFmtId="0" fontId="2" fillId="17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FFE94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5"/>
  <sheetViews>
    <sheetView tabSelected="1" topLeftCell="A617" zoomScale="50" zoomScaleNormal="50" zoomScaleSheetLayoutView="100" workbookViewId="0">
      <selection activeCell="M650" sqref="M650"/>
    </sheetView>
  </sheetViews>
  <sheetFormatPr defaultColWidth="9.140625" defaultRowHeight="15.75" x14ac:dyDescent="0.25"/>
  <cols>
    <col min="1" max="1" width="5.42578125" style="1" customWidth="1"/>
    <col min="2" max="2" width="14.7109375" style="1" customWidth="1"/>
    <col min="3" max="3" width="31.5703125" style="1" customWidth="1"/>
    <col min="4" max="4" width="26.140625" style="1" customWidth="1"/>
    <col min="5" max="5" width="9.7109375" style="42" customWidth="1"/>
    <col min="6" max="7" width="10.85546875" style="42" customWidth="1"/>
    <col min="8" max="8" width="9.7109375" style="42" customWidth="1"/>
    <col min="9" max="9" width="38.7109375" style="42" customWidth="1"/>
    <col min="10" max="10" width="17.5703125" style="42" customWidth="1"/>
    <col min="11" max="11" width="19.5703125" style="42" customWidth="1"/>
    <col min="12" max="12" width="19.28515625" style="49" customWidth="1"/>
    <col min="13" max="13" width="12.85546875" style="49" customWidth="1"/>
    <col min="14" max="14" width="13" style="42" customWidth="1"/>
    <col min="15" max="15" width="16.85546875" style="42" customWidth="1"/>
    <col min="16" max="16" width="18.85546875" style="42" customWidth="1"/>
    <col min="17" max="17" width="14" style="42" customWidth="1"/>
    <col min="18" max="18" width="11.140625" style="42" customWidth="1"/>
    <col min="19" max="19" width="13" style="42" customWidth="1"/>
    <col min="20" max="20" width="12.140625" style="42" customWidth="1"/>
    <col min="21" max="21" width="11.85546875" style="42" customWidth="1"/>
    <col min="22" max="22" width="15.85546875" style="42" customWidth="1"/>
    <col min="23" max="23" width="9.7109375" style="42" customWidth="1"/>
    <col min="24" max="25" width="9.140625" style="42" customWidth="1"/>
    <col min="26" max="28" width="9.7109375" style="42" customWidth="1"/>
    <col min="29" max="30" width="8.7109375" style="42" customWidth="1"/>
    <col min="31" max="31" width="8.85546875" style="42" customWidth="1"/>
    <col min="32" max="32" width="9.140625" style="42" customWidth="1"/>
    <col min="33" max="33" width="10.42578125" style="42" customWidth="1"/>
    <col min="34" max="35" width="9.7109375" style="42" customWidth="1"/>
    <col min="36" max="36" width="11.42578125" style="42" customWidth="1"/>
    <col min="37" max="37" width="9.7109375" style="42" customWidth="1"/>
    <col min="38" max="38" width="57.5703125" style="1" customWidth="1"/>
    <col min="39" max="16384" width="9.140625" style="1"/>
  </cols>
  <sheetData>
    <row r="1" spans="1:38" x14ac:dyDescent="0.25">
      <c r="A1" s="1" t="s">
        <v>15</v>
      </c>
      <c r="AE1" s="57"/>
      <c r="AF1" s="57"/>
    </row>
    <row r="2" spans="1:38" ht="15.6" x14ac:dyDescent="0.3">
      <c r="AE2" s="57"/>
      <c r="AF2" s="57"/>
    </row>
    <row r="3" spans="1:38" ht="18.75" x14ac:dyDescent="0.3">
      <c r="A3" s="10" t="s">
        <v>114</v>
      </c>
      <c r="AE3" s="57"/>
      <c r="AF3" s="57"/>
    </row>
    <row r="4" spans="1:38" ht="18.75" x14ac:dyDescent="0.3">
      <c r="A4" s="10" t="s">
        <v>336</v>
      </c>
      <c r="AE4" s="57"/>
      <c r="AF4" s="57"/>
    </row>
    <row r="5" spans="1:38" ht="15.6" x14ac:dyDescent="0.3">
      <c r="AE5" s="57"/>
      <c r="AF5" s="57"/>
    </row>
    <row r="6" spans="1:38" x14ac:dyDescent="0.25">
      <c r="A6" s="11" t="s">
        <v>75</v>
      </c>
      <c r="B6" s="2"/>
      <c r="C6" s="2"/>
      <c r="D6" s="2"/>
      <c r="E6" s="57"/>
      <c r="F6" s="57"/>
      <c r="G6" s="57"/>
      <c r="AE6" s="57"/>
      <c r="AF6" s="57"/>
    </row>
    <row r="7" spans="1:38" s="15" customFormat="1" ht="39.75" customHeight="1" x14ac:dyDescent="0.25">
      <c r="A7" s="182" t="s">
        <v>11</v>
      </c>
      <c r="B7" s="177" t="s">
        <v>37</v>
      </c>
      <c r="C7" s="178"/>
      <c r="D7" s="178"/>
      <c r="E7" s="178"/>
      <c r="F7" s="178"/>
      <c r="G7" s="178"/>
      <c r="H7" s="178"/>
      <c r="I7" s="178"/>
      <c r="J7" s="179"/>
      <c r="K7" s="174" t="s">
        <v>36</v>
      </c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6"/>
      <c r="AG7" s="183" t="s">
        <v>64</v>
      </c>
      <c r="AH7" s="184"/>
      <c r="AI7" s="184"/>
      <c r="AJ7" s="184"/>
      <c r="AK7" s="185"/>
      <c r="AL7" s="172" t="s">
        <v>26</v>
      </c>
    </row>
    <row r="8" spans="1:38" s="22" customFormat="1" ht="131.25" customHeight="1" x14ac:dyDescent="0.25">
      <c r="A8" s="182"/>
      <c r="B8" s="41" t="s">
        <v>0</v>
      </c>
      <c r="C8" s="41" t="s">
        <v>76</v>
      </c>
      <c r="D8" s="41" t="s">
        <v>1</v>
      </c>
      <c r="E8" s="16" t="s">
        <v>38</v>
      </c>
      <c r="F8" s="41" t="s">
        <v>7</v>
      </c>
      <c r="G8" s="41" t="s">
        <v>8</v>
      </c>
      <c r="H8" s="41" t="s">
        <v>2</v>
      </c>
      <c r="I8" s="41" t="s">
        <v>28</v>
      </c>
      <c r="J8" s="14" t="s">
        <v>29</v>
      </c>
      <c r="K8" s="17" t="s">
        <v>9</v>
      </c>
      <c r="L8" s="17" t="s">
        <v>10</v>
      </c>
      <c r="M8" s="17" t="s">
        <v>3</v>
      </c>
      <c r="N8" s="17" t="s">
        <v>4</v>
      </c>
      <c r="O8" s="18" t="s">
        <v>31</v>
      </c>
      <c r="P8" s="18" t="s">
        <v>32</v>
      </c>
      <c r="Q8" s="17" t="s">
        <v>6</v>
      </c>
      <c r="R8" s="17" t="s">
        <v>13</v>
      </c>
      <c r="S8" s="7" t="s">
        <v>12</v>
      </c>
      <c r="T8" s="7" t="s">
        <v>27</v>
      </c>
      <c r="U8" s="7" t="s">
        <v>5</v>
      </c>
      <c r="V8" s="7" t="s">
        <v>33</v>
      </c>
      <c r="W8" s="19" t="s">
        <v>24</v>
      </c>
      <c r="X8" s="19" t="s">
        <v>16</v>
      </c>
      <c r="Y8" s="19" t="s">
        <v>17</v>
      </c>
      <c r="Z8" s="19" t="s">
        <v>20</v>
      </c>
      <c r="AA8" s="20" t="s">
        <v>14</v>
      </c>
      <c r="AB8" s="20" t="s">
        <v>21</v>
      </c>
      <c r="AC8" s="20" t="s">
        <v>34</v>
      </c>
      <c r="AD8" s="20" t="s">
        <v>74</v>
      </c>
      <c r="AE8" s="20" t="s">
        <v>22</v>
      </c>
      <c r="AF8" s="20" t="s">
        <v>25</v>
      </c>
      <c r="AG8" s="21" t="s">
        <v>30</v>
      </c>
      <c r="AH8" s="21" t="s">
        <v>39</v>
      </c>
      <c r="AI8" s="21" t="s">
        <v>40</v>
      </c>
      <c r="AJ8" s="21" t="s">
        <v>65</v>
      </c>
      <c r="AK8" s="21" t="s">
        <v>41</v>
      </c>
      <c r="AL8" s="173"/>
    </row>
    <row r="9" spans="1:38" s="13" customFormat="1" ht="15.6" x14ac:dyDescent="0.3">
      <c r="A9" s="9">
        <v>1</v>
      </c>
      <c r="B9" s="9">
        <v>2</v>
      </c>
      <c r="C9" s="9">
        <v>3</v>
      </c>
      <c r="D9" s="9">
        <v>4</v>
      </c>
      <c r="E9" s="9">
        <v>5</v>
      </c>
      <c r="F9" s="9">
        <v>6</v>
      </c>
      <c r="G9" s="9">
        <v>7</v>
      </c>
      <c r="H9" s="9">
        <v>8</v>
      </c>
      <c r="I9" s="9">
        <v>9</v>
      </c>
      <c r="J9" s="9">
        <v>10</v>
      </c>
      <c r="K9" s="9">
        <v>11</v>
      </c>
      <c r="L9" s="9">
        <v>12</v>
      </c>
      <c r="M9" s="9">
        <v>13</v>
      </c>
      <c r="N9" s="9">
        <v>14</v>
      </c>
      <c r="O9" s="9">
        <v>15</v>
      </c>
      <c r="P9" s="9">
        <v>16</v>
      </c>
      <c r="Q9" s="9">
        <v>17</v>
      </c>
      <c r="R9" s="9">
        <v>18</v>
      </c>
      <c r="S9" s="12">
        <v>19</v>
      </c>
      <c r="T9" s="12">
        <v>20</v>
      </c>
      <c r="U9" s="12">
        <v>21</v>
      </c>
      <c r="V9" s="12">
        <v>22</v>
      </c>
      <c r="W9" s="8">
        <v>23</v>
      </c>
      <c r="X9" s="8">
        <v>24</v>
      </c>
      <c r="Y9" s="8">
        <v>25</v>
      </c>
      <c r="Z9" s="8">
        <v>26</v>
      </c>
      <c r="AA9" s="8">
        <v>27</v>
      </c>
      <c r="AB9" s="8">
        <v>28</v>
      </c>
      <c r="AC9" s="8">
        <v>29</v>
      </c>
      <c r="AD9" s="8">
        <v>30</v>
      </c>
      <c r="AE9" s="8">
        <v>31</v>
      </c>
      <c r="AF9" s="8">
        <v>32</v>
      </c>
      <c r="AG9" s="12">
        <v>33</v>
      </c>
      <c r="AH9" s="12">
        <v>34</v>
      </c>
      <c r="AI9" s="12">
        <v>35</v>
      </c>
      <c r="AJ9" s="12">
        <v>36</v>
      </c>
      <c r="AK9" s="12">
        <v>37</v>
      </c>
      <c r="AL9" s="9">
        <v>38</v>
      </c>
    </row>
    <row r="10" spans="1:38" x14ac:dyDescent="0.25">
      <c r="A10" s="4">
        <v>1</v>
      </c>
      <c r="B10" s="3" t="s">
        <v>81</v>
      </c>
      <c r="C10" s="3" t="s">
        <v>82</v>
      </c>
      <c r="D10" s="3" t="s">
        <v>83</v>
      </c>
      <c r="E10" s="28">
        <v>5</v>
      </c>
      <c r="F10" s="28">
        <v>1</v>
      </c>
      <c r="G10" s="28"/>
      <c r="H10" s="28">
        <v>3411</v>
      </c>
      <c r="I10" s="28" t="s">
        <v>332</v>
      </c>
      <c r="J10" s="28"/>
      <c r="K10" s="28" t="s">
        <v>98</v>
      </c>
      <c r="L10" s="4">
        <v>137</v>
      </c>
      <c r="M10" s="4">
        <v>1990</v>
      </c>
      <c r="N10" s="28" t="s">
        <v>100</v>
      </c>
      <c r="O10" s="28">
        <v>12</v>
      </c>
      <c r="P10" s="28">
        <v>0</v>
      </c>
      <c r="Q10" s="28">
        <v>3</v>
      </c>
      <c r="R10" s="28">
        <v>321</v>
      </c>
      <c r="S10" s="28">
        <v>16484.900000000001</v>
      </c>
      <c r="T10" s="28">
        <v>16484.900000000001</v>
      </c>
      <c r="U10" s="28">
        <v>16332.800000000001</v>
      </c>
      <c r="V10" s="58">
        <v>152.1</v>
      </c>
      <c r="W10" s="58" t="s">
        <v>101</v>
      </c>
      <c r="X10" s="28" t="s">
        <v>101</v>
      </c>
      <c r="Y10" s="28" t="s">
        <v>101</v>
      </c>
      <c r="Z10" s="28" t="s">
        <v>101</v>
      </c>
      <c r="AA10" s="28" t="s">
        <v>101</v>
      </c>
      <c r="AB10" s="28" t="s">
        <v>102</v>
      </c>
      <c r="AC10" s="28" t="s">
        <v>102</v>
      </c>
      <c r="AD10" s="28" t="s">
        <v>102</v>
      </c>
      <c r="AE10" s="28" t="s">
        <v>101</v>
      </c>
      <c r="AF10" s="59">
        <v>6</v>
      </c>
      <c r="AG10" s="28">
        <v>4</v>
      </c>
      <c r="AH10" s="28">
        <v>3</v>
      </c>
      <c r="AI10" s="28">
        <v>3</v>
      </c>
      <c r="AJ10" s="28">
        <v>2</v>
      </c>
      <c r="AK10" s="28">
        <v>0</v>
      </c>
      <c r="AL10" s="3"/>
    </row>
    <row r="11" spans="1:38" x14ac:dyDescent="0.25">
      <c r="A11" s="4">
        <v>2</v>
      </c>
      <c r="B11" s="3" t="s">
        <v>81</v>
      </c>
      <c r="C11" s="3" t="s">
        <v>82</v>
      </c>
      <c r="D11" s="3" t="s">
        <v>83</v>
      </c>
      <c r="E11" s="28">
        <v>9</v>
      </c>
      <c r="F11" s="28">
        <v>2</v>
      </c>
      <c r="G11" s="28"/>
      <c r="H11" s="28">
        <v>3412</v>
      </c>
      <c r="I11" s="28" t="s">
        <v>332</v>
      </c>
      <c r="J11" s="28"/>
      <c r="K11" s="28" t="s">
        <v>98</v>
      </c>
      <c r="L11" s="4">
        <v>137</v>
      </c>
      <c r="M11" s="4">
        <v>1991</v>
      </c>
      <c r="N11" s="28" t="s">
        <v>100</v>
      </c>
      <c r="O11" s="28">
        <v>12</v>
      </c>
      <c r="P11" s="28">
        <v>0</v>
      </c>
      <c r="Q11" s="28">
        <v>3</v>
      </c>
      <c r="R11" s="28">
        <v>237</v>
      </c>
      <c r="S11" s="28">
        <v>12120.07</v>
      </c>
      <c r="T11" s="28">
        <v>12120.07</v>
      </c>
      <c r="U11" s="28">
        <v>11957.2</v>
      </c>
      <c r="V11" s="28">
        <v>163.5</v>
      </c>
      <c r="W11" s="58" t="s">
        <v>101</v>
      </c>
      <c r="X11" s="28" t="s">
        <v>101</v>
      </c>
      <c r="Y11" s="28" t="s">
        <v>101</v>
      </c>
      <c r="Z11" s="28" t="s">
        <v>101</v>
      </c>
      <c r="AA11" s="28" t="s">
        <v>101</v>
      </c>
      <c r="AB11" s="28" t="s">
        <v>102</v>
      </c>
      <c r="AC11" s="28" t="s">
        <v>102</v>
      </c>
      <c r="AD11" s="28" t="s">
        <v>102</v>
      </c>
      <c r="AE11" s="28" t="s">
        <v>101</v>
      </c>
      <c r="AF11" s="28">
        <v>6</v>
      </c>
      <c r="AG11" s="28">
        <v>2</v>
      </c>
      <c r="AH11" s="28">
        <v>3</v>
      </c>
      <c r="AI11" s="28">
        <v>3</v>
      </c>
      <c r="AJ11" s="28">
        <v>2</v>
      </c>
      <c r="AK11" s="28">
        <v>0</v>
      </c>
      <c r="AL11" s="3"/>
    </row>
    <row r="12" spans="1:38" x14ac:dyDescent="0.25">
      <c r="A12" s="4">
        <v>3</v>
      </c>
      <c r="B12" s="3" t="s">
        <v>81</v>
      </c>
      <c r="C12" s="3" t="s">
        <v>82</v>
      </c>
      <c r="D12" s="3" t="s">
        <v>83</v>
      </c>
      <c r="E12" s="28">
        <v>9</v>
      </c>
      <c r="F12" s="28">
        <v>3</v>
      </c>
      <c r="G12" s="28"/>
      <c r="H12" s="28">
        <v>3413</v>
      </c>
      <c r="I12" s="28" t="s">
        <v>332</v>
      </c>
      <c r="J12" s="28"/>
      <c r="K12" s="28" t="s">
        <v>99</v>
      </c>
      <c r="L12" s="4" t="s">
        <v>105</v>
      </c>
      <c r="M12" s="4">
        <v>1991</v>
      </c>
      <c r="N12" s="28" t="s">
        <v>103</v>
      </c>
      <c r="O12" s="28">
        <v>14</v>
      </c>
      <c r="P12" s="28">
        <v>0</v>
      </c>
      <c r="Q12" s="28">
        <v>1</v>
      </c>
      <c r="R12" s="28">
        <v>72</v>
      </c>
      <c r="S12" s="28">
        <v>4009.9</v>
      </c>
      <c r="T12" s="28">
        <v>4009.9</v>
      </c>
      <c r="U12" s="28">
        <v>3702.5</v>
      </c>
      <c r="V12" s="28">
        <v>307.39999999999998</v>
      </c>
      <c r="W12" s="58" t="s">
        <v>101</v>
      </c>
      <c r="X12" s="28" t="s">
        <v>101</v>
      </c>
      <c r="Y12" s="28" t="s">
        <v>101</v>
      </c>
      <c r="Z12" s="28" t="s">
        <v>101</v>
      </c>
      <c r="AA12" s="28" t="s">
        <v>101</v>
      </c>
      <c r="AB12" s="28" t="s">
        <v>102</v>
      </c>
      <c r="AC12" s="28" t="s">
        <v>102</v>
      </c>
      <c r="AD12" s="28" t="s">
        <v>102</v>
      </c>
      <c r="AE12" s="28" t="s">
        <v>101</v>
      </c>
      <c r="AF12" s="28">
        <v>2</v>
      </c>
      <c r="AG12" s="28">
        <v>2</v>
      </c>
      <c r="AH12" s="28">
        <v>0</v>
      </c>
      <c r="AI12" s="28">
        <v>1</v>
      </c>
      <c r="AJ12" s="28">
        <v>1</v>
      </c>
      <c r="AK12" s="28">
        <v>0</v>
      </c>
      <c r="AL12" s="3"/>
    </row>
    <row r="13" spans="1:38" x14ac:dyDescent="0.25">
      <c r="A13" s="4">
        <v>4</v>
      </c>
      <c r="B13" s="3" t="s">
        <v>81</v>
      </c>
      <c r="C13" s="3" t="s">
        <v>82</v>
      </c>
      <c r="D13" s="3" t="s">
        <v>83</v>
      </c>
      <c r="E13" s="28">
        <v>11</v>
      </c>
      <c r="F13" s="28"/>
      <c r="G13" s="28"/>
      <c r="H13" s="28">
        <v>3414</v>
      </c>
      <c r="I13" s="28" t="s">
        <v>332</v>
      </c>
      <c r="J13" s="28"/>
      <c r="K13" s="28" t="s">
        <v>98</v>
      </c>
      <c r="L13" s="4">
        <v>137</v>
      </c>
      <c r="M13" s="4">
        <v>1991</v>
      </c>
      <c r="N13" s="28" t="s">
        <v>100</v>
      </c>
      <c r="O13" s="28">
        <v>12</v>
      </c>
      <c r="P13" s="28">
        <v>0</v>
      </c>
      <c r="Q13" s="28">
        <v>4</v>
      </c>
      <c r="R13" s="28">
        <v>356</v>
      </c>
      <c r="S13" s="28">
        <v>17969.5</v>
      </c>
      <c r="T13" s="28">
        <v>17969.5</v>
      </c>
      <c r="U13" s="28">
        <v>17768.7</v>
      </c>
      <c r="V13" s="28">
        <v>200.8</v>
      </c>
      <c r="W13" s="58" t="s">
        <v>101</v>
      </c>
      <c r="X13" s="28" t="s">
        <v>101</v>
      </c>
      <c r="Y13" s="28" t="s">
        <v>101</v>
      </c>
      <c r="Z13" s="28" t="s">
        <v>101</v>
      </c>
      <c r="AA13" s="28" t="s">
        <v>101</v>
      </c>
      <c r="AB13" s="28" t="s">
        <v>102</v>
      </c>
      <c r="AC13" s="28" t="s">
        <v>102</v>
      </c>
      <c r="AD13" s="28" t="s">
        <v>102</v>
      </c>
      <c r="AE13" s="28" t="s">
        <v>101</v>
      </c>
      <c r="AF13" s="28">
        <v>8</v>
      </c>
      <c r="AG13" s="28">
        <v>3</v>
      </c>
      <c r="AH13" s="28">
        <v>1</v>
      </c>
      <c r="AI13" s="28">
        <v>4</v>
      </c>
      <c r="AJ13" s="28">
        <v>2</v>
      </c>
      <c r="AK13" s="28">
        <v>0</v>
      </c>
      <c r="AL13" s="3"/>
    </row>
    <row r="14" spans="1:38" x14ac:dyDescent="0.25">
      <c r="A14" s="4">
        <v>5</v>
      </c>
      <c r="B14" s="3" t="s">
        <v>81</v>
      </c>
      <c r="C14" s="3" t="s">
        <v>82</v>
      </c>
      <c r="D14" s="3" t="s">
        <v>84</v>
      </c>
      <c r="E14" s="28">
        <v>30</v>
      </c>
      <c r="F14" s="28">
        <v>1</v>
      </c>
      <c r="G14" s="28"/>
      <c r="H14" s="28">
        <v>3415</v>
      </c>
      <c r="I14" s="28" t="s">
        <v>332</v>
      </c>
      <c r="J14" s="28"/>
      <c r="K14" s="28" t="s">
        <v>98</v>
      </c>
      <c r="L14" s="4">
        <v>137</v>
      </c>
      <c r="M14" s="4">
        <v>1991</v>
      </c>
      <c r="N14" s="28" t="s">
        <v>100</v>
      </c>
      <c r="O14" s="28">
        <v>16</v>
      </c>
      <c r="P14" s="28">
        <v>0</v>
      </c>
      <c r="Q14" s="28">
        <v>3</v>
      </c>
      <c r="R14" s="28">
        <v>237</v>
      </c>
      <c r="S14" s="28">
        <v>14674</v>
      </c>
      <c r="T14" s="28">
        <v>14674</v>
      </c>
      <c r="U14" s="28">
        <v>14502.1</v>
      </c>
      <c r="V14" s="28">
        <v>171.9</v>
      </c>
      <c r="W14" s="58" t="s">
        <v>101</v>
      </c>
      <c r="X14" s="28" t="s">
        <v>101</v>
      </c>
      <c r="Y14" s="28" t="s">
        <v>101</v>
      </c>
      <c r="Z14" s="28" t="s">
        <v>101</v>
      </c>
      <c r="AA14" s="28" t="s">
        <v>101</v>
      </c>
      <c r="AB14" s="28" t="s">
        <v>102</v>
      </c>
      <c r="AC14" s="28" t="s">
        <v>102</v>
      </c>
      <c r="AD14" s="28" t="s">
        <v>102</v>
      </c>
      <c r="AE14" s="28" t="s">
        <v>101</v>
      </c>
      <c r="AF14" s="28">
        <v>6</v>
      </c>
      <c r="AG14" s="28">
        <v>3</v>
      </c>
      <c r="AH14" s="28">
        <v>3</v>
      </c>
      <c r="AI14" s="28">
        <v>1</v>
      </c>
      <c r="AJ14" s="28">
        <v>3</v>
      </c>
      <c r="AK14" s="28">
        <v>0</v>
      </c>
      <c r="AL14" s="3"/>
    </row>
    <row r="15" spans="1:38" x14ac:dyDescent="0.25">
      <c r="A15" s="4">
        <v>6</v>
      </c>
      <c r="B15" s="3" t="s">
        <v>81</v>
      </c>
      <c r="C15" s="3" t="s">
        <v>82</v>
      </c>
      <c r="D15" s="3" t="s">
        <v>84</v>
      </c>
      <c r="E15" s="28">
        <v>30</v>
      </c>
      <c r="F15" s="28">
        <v>2</v>
      </c>
      <c r="G15" s="28"/>
      <c r="H15" s="28">
        <v>3416</v>
      </c>
      <c r="I15" s="28" t="s">
        <v>332</v>
      </c>
      <c r="J15" s="28"/>
      <c r="K15" s="28" t="s">
        <v>98</v>
      </c>
      <c r="L15" s="4">
        <v>137</v>
      </c>
      <c r="M15" s="4">
        <v>1991</v>
      </c>
      <c r="N15" s="28" t="s">
        <v>100</v>
      </c>
      <c r="O15" s="28">
        <v>16</v>
      </c>
      <c r="P15" s="28">
        <v>0</v>
      </c>
      <c r="Q15" s="28">
        <v>3</v>
      </c>
      <c r="R15" s="28">
        <v>237</v>
      </c>
      <c r="S15" s="28">
        <v>14687</v>
      </c>
      <c r="T15" s="28">
        <v>14687.000000000002</v>
      </c>
      <c r="U15" s="28">
        <v>14565.600000000002</v>
      </c>
      <c r="V15" s="28">
        <v>121.4</v>
      </c>
      <c r="W15" s="58" t="s">
        <v>101</v>
      </c>
      <c r="X15" s="28" t="s">
        <v>101</v>
      </c>
      <c r="Y15" s="28" t="s">
        <v>101</v>
      </c>
      <c r="Z15" s="28" t="s">
        <v>101</v>
      </c>
      <c r="AA15" s="28" t="s">
        <v>101</v>
      </c>
      <c r="AB15" s="28" t="s">
        <v>102</v>
      </c>
      <c r="AC15" s="28" t="s">
        <v>102</v>
      </c>
      <c r="AD15" s="28" t="s">
        <v>102</v>
      </c>
      <c r="AE15" s="28" t="s">
        <v>101</v>
      </c>
      <c r="AF15" s="28">
        <v>6</v>
      </c>
      <c r="AG15" s="28">
        <v>2</v>
      </c>
      <c r="AH15" s="28">
        <v>3</v>
      </c>
      <c r="AI15" s="28">
        <v>3</v>
      </c>
      <c r="AJ15" s="28">
        <v>3</v>
      </c>
      <c r="AK15" s="28">
        <v>0</v>
      </c>
      <c r="AL15" s="3"/>
    </row>
    <row r="16" spans="1:38" x14ac:dyDescent="0.25">
      <c r="A16" s="4">
        <v>7</v>
      </c>
      <c r="B16" s="3" t="s">
        <v>81</v>
      </c>
      <c r="C16" s="3" t="s">
        <v>82</v>
      </c>
      <c r="D16" s="3" t="s">
        <v>84</v>
      </c>
      <c r="E16" s="28">
        <v>33</v>
      </c>
      <c r="F16" s="28">
        <v>2</v>
      </c>
      <c r="G16" s="28"/>
      <c r="H16" s="28">
        <v>3417</v>
      </c>
      <c r="I16" s="28" t="s">
        <v>332</v>
      </c>
      <c r="J16" s="28"/>
      <c r="K16" s="28" t="s">
        <v>98</v>
      </c>
      <c r="L16" s="4">
        <v>137</v>
      </c>
      <c r="M16" s="4">
        <v>1991</v>
      </c>
      <c r="N16" s="28" t="s">
        <v>100</v>
      </c>
      <c r="O16" s="28">
        <v>16</v>
      </c>
      <c r="P16" s="28">
        <v>0</v>
      </c>
      <c r="Q16" s="28">
        <v>3</v>
      </c>
      <c r="R16" s="28">
        <v>237</v>
      </c>
      <c r="S16" s="28">
        <v>14645.8</v>
      </c>
      <c r="T16" s="28">
        <v>14645.8</v>
      </c>
      <c r="U16" s="28">
        <v>14481.4</v>
      </c>
      <c r="V16" s="28">
        <v>164.4</v>
      </c>
      <c r="W16" s="58" t="s">
        <v>101</v>
      </c>
      <c r="X16" s="28" t="s">
        <v>101</v>
      </c>
      <c r="Y16" s="28" t="s">
        <v>101</v>
      </c>
      <c r="Z16" s="28" t="s">
        <v>101</v>
      </c>
      <c r="AA16" s="28" t="s">
        <v>101</v>
      </c>
      <c r="AB16" s="28" t="s">
        <v>102</v>
      </c>
      <c r="AC16" s="28" t="s">
        <v>102</v>
      </c>
      <c r="AD16" s="28" t="s">
        <v>102</v>
      </c>
      <c r="AE16" s="28" t="s">
        <v>101</v>
      </c>
      <c r="AF16" s="28">
        <v>6</v>
      </c>
      <c r="AG16" s="28">
        <v>2</v>
      </c>
      <c r="AH16" s="28">
        <v>3</v>
      </c>
      <c r="AI16" s="28">
        <v>3</v>
      </c>
      <c r="AJ16" s="28">
        <v>3</v>
      </c>
      <c r="AK16" s="28">
        <v>0</v>
      </c>
      <c r="AL16" s="3"/>
    </row>
    <row r="17" spans="1:38" x14ac:dyDescent="0.25">
      <c r="A17" s="4">
        <v>8</v>
      </c>
      <c r="B17" s="3" t="s">
        <v>81</v>
      </c>
      <c r="C17" s="3" t="s">
        <v>82</v>
      </c>
      <c r="D17" s="3" t="s">
        <v>84</v>
      </c>
      <c r="E17" s="28">
        <v>34</v>
      </c>
      <c r="F17" s="28">
        <v>2</v>
      </c>
      <c r="G17" s="28"/>
      <c r="H17" s="28">
        <v>3418</v>
      </c>
      <c r="I17" s="28" t="s">
        <v>332</v>
      </c>
      <c r="J17" s="28"/>
      <c r="K17" s="28" t="s">
        <v>98</v>
      </c>
      <c r="L17" s="4">
        <v>137</v>
      </c>
      <c r="M17" s="4">
        <v>1990</v>
      </c>
      <c r="N17" s="28" t="s">
        <v>100</v>
      </c>
      <c r="O17" s="28">
        <v>16</v>
      </c>
      <c r="P17" s="28">
        <v>0</v>
      </c>
      <c r="Q17" s="28">
        <v>3</v>
      </c>
      <c r="R17" s="28">
        <v>237</v>
      </c>
      <c r="S17" s="28">
        <v>14736.900000000001</v>
      </c>
      <c r="T17" s="28">
        <v>14736.900000000001</v>
      </c>
      <c r="U17" s="28">
        <v>14547.400000000001</v>
      </c>
      <c r="V17" s="28">
        <v>189.5</v>
      </c>
      <c r="W17" s="58" t="s">
        <v>101</v>
      </c>
      <c r="X17" s="28" t="s">
        <v>101</v>
      </c>
      <c r="Y17" s="28" t="s">
        <v>101</v>
      </c>
      <c r="Z17" s="28" t="s">
        <v>101</v>
      </c>
      <c r="AA17" s="28" t="s">
        <v>101</v>
      </c>
      <c r="AB17" s="28" t="s">
        <v>102</v>
      </c>
      <c r="AC17" s="28" t="s">
        <v>102</v>
      </c>
      <c r="AD17" s="28" t="s">
        <v>102</v>
      </c>
      <c r="AE17" s="28" t="s">
        <v>101</v>
      </c>
      <c r="AF17" s="28">
        <v>6</v>
      </c>
      <c r="AG17" s="28">
        <v>2</v>
      </c>
      <c r="AH17" s="28">
        <v>3</v>
      </c>
      <c r="AI17" s="28">
        <v>0</v>
      </c>
      <c r="AJ17" s="28">
        <v>3</v>
      </c>
      <c r="AK17" s="28">
        <v>0</v>
      </c>
      <c r="AL17" s="3"/>
    </row>
    <row r="18" spans="1:38" x14ac:dyDescent="0.25">
      <c r="A18" s="4">
        <v>9</v>
      </c>
      <c r="B18" s="3" t="s">
        <v>81</v>
      </c>
      <c r="C18" s="3" t="s">
        <v>82</v>
      </c>
      <c r="D18" s="3" t="s">
        <v>84</v>
      </c>
      <c r="E18" s="28">
        <v>39</v>
      </c>
      <c r="F18" s="28">
        <v>3</v>
      </c>
      <c r="G18" s="28"/>
      <c r="H18" s="28">
        <v>3419</v>
      </c>
      <c r="I18" s="28" t="s">
        <v>332</v>
      </c>
      <c r="J18" s="28"/>
      <c r="K18" s="28" t="s">
        <v>98</v>
      </c>
      <c r="L18" s="4" t="s">
        <v>104</v>
      </c>
      <c r="M18" s="4">
        <v>1991</v>
      </c>
      <c r="N18" s="28" t="s">
        <v>100</v>
      </c>
      <c r="O18" s="28">
        <v>10</v>
      </c>
      <c r="P18" s="28">
        <v>0</v>
      </c>
      <c r="Q18" s="28">
        <v>2</v>
      </c>
      <c r="R18" s="28">
        <v>79</v>
      </c>
      <c r="S18" s="28">
        <v>4825.8</v>
      </c>
      <c r="T18" s="28">
        <v>4825.7999999999993</v>
      </c>
      <c r="U18" s="28">
        <v>4657.8999999999996</v>
      </c>
      <c r="V18" s="28">
        <v>167.9</v>
      </c>
      <c r="W18" s="58" t="s">
        <v>101</v>
      </c>
      <c r="X18" s="28" t="s">
        <v>101</v>
      </c>
      <c r="Y18" s="28" t="s">
        <v>101</v>
      </c>
      <c r="Z18" s="28" t="s">
        <v>101</v>
      </c>
      <c r="AA18" s="28" t="s">
        <v>101</v>
      </c>
      <c r="AB18" s="28" t="s">
        <v>102</v>
      </c>
      <c r="AC18" s="28" t="s">
        <v>102</v>
      </c>
      <c r="AD18" s="28" t="s">
        <v>102</v>
      </c>
      <c r="AE18" s="28" t="s">
        <v>101</v>
      </c>
      <c r="AF18" s="28">
        <v>2</v>
      </c>
      <c r="AG18" s="28">
        <v>3</v>
      </c>
      <c r="AH18" s="28">
        <v>2</v>
      </c>
      <c r="AI18" s="28">
        <v>2</v>
      </c>
      <c r="AJ18" s="28">
        <v>1</v>
      </c>
      <c r="AK18" s="28">
        <v>0</v>
      </c>
      <c r="AL18" s="3"/>
    </row>
    <row r="19" spans="1:38" x14ac:dyDescent="0.25">
      <c r="A19" s="4">
        <v>10</v>
      </c>
      <c r="B19" s="3" t="s">
        <v>81</v>
      </c>
      <c r="C19" s="3" t="s">
        <v>82</v>
      </c>
      <c r="D19" s="3" t="s">
        <v>84</v>
      </c>
      <c r="E19" s="28">
        <v>43</v>
      </c>
      <c r="F19" s="28"/>
      <c r="G19" s="28"/>
      <c r="H19" s="28">
        <v>34110</v>
      </c>
      <c r="I19" s="28" t="s">
        <v>332</v>
      </c>
      <c r="J19" s="28"/>
      <c r="K19" s="28" t="s">
        <v>98</v>
      </c>
      <c r="L19" s="4">
        <v>137</v>
      </c>
      <c r="M19" s="4">
        <v>1993</v>
      </c>
      <c r="N19" s="28" t="s">
        <v>100</v>
      </c>
      <c r="O19" s="28">
        <v>13</v>
      </c>
      <c r="P19" s="28">
        <v>0</v>
      </c>
      <c r="Q19" s="28">
        <v>2</v>
      </c>
      <c r="R19" s="28">
        <v>110</v>
      </c>
      <c r="S19" s="28">
        <v>7431.6</v>
      </c>
      <c r="T19" s="28">
        <v>7431.5999999999995</v>
      </c>
      <c r="U19" s="28">
        <v>6517.7</v>
      </c>
      <c r="V19" s="28">
        <v>913.9</v>
      </c>
      <c r="W19" s="58" t="s">
        <v>101</v>
      </c>
      <c r="X19" s="28" t="s">
        <v>101</v>
      </c>
      <c r="Y19" s="28" t="s">
        <v>101</v>
      </c>
      <c r="Z19" s="28" t="s">
        <v>101</v>
      </c>
      <c r="AA19" s="28" t="s">
        <v>101</v>
      </c>
      <c r="AB19" s="28" t="s">
        <v>102</v>
      </c>
      <c r="AC19" s="28" t="s">
        <v>102</v>
      </c>
      <c r="AD19" s="28" t="s">
        <v>102</v>
      </c>
      <c r="AE19" s="28" t="s">
        <v>101</v>
      </c>
      <c r="AF19" s="28">
        <v>4</v>
      </c>
      <c r="AG19" s="28">
        <v>2</v>
      </c>
      <c r="AH19" s="28">
        <v>3</v>
      </c>
      <c r="AI19" s="28">
        <v>1</v>
      </c>
      <c r="AJ19" s="28">
        <v>1</v>
      </c>
      <c r="AK19" s="28">
        <v>0</v>
      </c>
      <c r="AL19" s="3"/>
    </row>
    <row r="20" spans="1:38" x14ac:dyDescent="0.25">
      <c r="A20" s="4">
        <v>11</v>
      </c>
      <c r="B20" s="3" t="s">
        <v>81</v>
      </c>
      <c r="C20" s="3" t="s">
        <v>82</v>
      </c>
      <c r="D20" s="3" t="s">
        <v>84</v>
      </c>
      <c r="E20" s="28">
        <v>48</v>
      </c>
      <c r="F20" s="28">
        <v>1</v>
      </c>
      <c r="G20" s="28"/>
      <c r="H20" s="28">
        <v>34111</v>
      </c>
      <c r="I20" s="28" t="s">
        <v>332</v>
      </c>
      <c r="J20" s="28"/>
      <c r="K20" s="28" t="s">
        <v>98</v>
      </c>
      <c r="L20" s="4" t="s">
        <v>104</v>
      </c>
      <c r="M20" s="4">
        <v>2009</v>
      </c>
      <c r="N20" s="28" t="s">
        <v>100</v>
      </c>
      <c r="O20" s="28">
        <v>16</v>
      </c>
      <c r="P20" s="28">
        <v>0</v>
      </c>
      <c r="Q20" s="28">
        <v>11</v>
      </c>
      <c r="R20" s="28">
        <v>816</v>
      </c>
      <c r="S20" s="28">
        <v>56315.199999999997</v>
      </c>
      <c r="T20" s="28">
        <v>56315.199999999997</v>
      </c>
      <c r="U20" s="28">
        <v>54223.199999999997</v>
      </c>
      <c r="V20" s="28">
        <v>2092</v>
      </c>
      <c r="W20" s="58" t="s">
        <v>101</v>
      </c>
      <c r="X20" s="28" t="s">
        <v>101</v>
      </c>
      <c r="Y20" s="28" t="s">
        <v>101</v>
      </c>
      <c r="Z20" s="28" t="s">
        <v>101</v>
      </c>
      <c r="AA20" s="28" t="s">
        <v>101</v>
      </c>
      <c r="AB20" s="28" t="s">
        <v>102</v>
      </c>
      <c r="AC20" s="28" t="s">
        <v>102</v>
      </c>
      <c r="AD20" s="28" t="s">
        <v>102</v>
      </c>
      <c r="AE20" s="28" t="s">
        <v>101</v>
      </c>
      <c r="AF20" s="28">
        <v>22</v>
      </c>
      <c r="AG20" s="28">
        <v>18</v>
      </c>
      <c r="AH20" s="28">
        <v>4</v>
      </c>
      <c r="AI20" s="28">
        <v>0</v>
      </c>
      <c r="AJ20" s="28">
        <v>5</v>
      </c>
      <c r="AK20" s="28">
        <v>0</v>
      </c>
      <c r="AL20" s="3"/>
    </row>
    <row r="21" spans="1:38" x14ac:dyDescent="0.25">
      <c r="A21" s="4">
        <v>12</v>
      </c>
      <c r="B21" s="3" t="s">
        <v>81</v>
      </c>
      <c r="C21" s="3" t="s">
        <v>82</v>
      </c>
      <c r="D21" s="3" t="s">
        <v>84</v>
      </c>
      <c r="E21" s="28">
        <v>50</v>
      </c>
      <c r="F21" s="28">
        <v>1</v>
      </c>
      <c r="G21" s="28"/>
      <c r="H21" s="28">
        <v>34112</v>
      </c>
      <c r="I21" s="28" t="s">
        <v>332</v>
      </c>
      <c r="J21" s="28"/>
      <c r="K21" s="28" t="s">
        <v>98</v>
      </c>
      <c r="L21" s="4" t="s">
        <v>104</v>
      </c>
      <c r="M21" s="4">
        <v>2009</v>
      </c>
      <c r="N21" s="28" t="s">
        <v>100</v>
      </c>
      <c r="O21" s="28">
        <v>18</v>
      </c>
      <c r="P21" s="28">
        <v>0</v>
      </c>
      <c r="Q21" s="28">
        <v>10</v>
      </c>
      <c r="R21" s="28">
        <v>713</v>
      </c>
      <c r="S21" s="28">
        <v>47103.4</v>
      </c>
      <c r="T21" s="28">
        <v>47103.4</v>
      </c>
      <c r="U21" s="28">
        <v>44827.1</v>
      </c>
      <c r="V21" s="28">
        <v>2276.3000000000002</v>
      </c>
      <c r="W21" s="58" t="s">
        <v>101</v>
      </c>
      <c r="X21" s="28" t="s">
        <v>101</v>
      </c>
      <c r="Y21" s="28" t="s">
        <v>101</v>
      </c>
      <c r="Z21" s="28" t="s">
        <v>101</v>
      </c>
      <c r="AA21" s="28" t="s">
        <v>101</v>
      </c>
      <c r="AB21" s="28" t="s">
        <v>102</v>
      </c>
      <c r="AC21" s="28" t="s">
        <v>102</v>
      </c>
      <c r="AD21" s="28" t="s">
        <v>102</v>
      </c>
      <c r="AE21" s="28" t="s">
        <v>101</v>
      </c>
      <c r="AF21" s="28">
        <v>20</v>
      </c>
      <c r="AG21" s="28">
        <v>15</v>
      </c>
      <c r="AH21" s="28">
        <v>4</v>
      </c>
      <c r="AI21" s="28">
        <v>0</v>
      </c>
      <c r="AJ21" s="28">
        <v>4</v>
      </c>
      <c r="AK21" s="28">
        <v>0</v>
      </c>
      <c r="AL21" s="3"/>
    </row>
    <row r="22" spans="1:38" x14ac:dyDescent="0.25">
      <c r="A22" s="4">
        <v>13</v>
      </c>
      <c r="B22" s="3" t="s">
        <v>81</v>
      </c>
      <c r="C22" s="3" t="s">
        <v>82</v>
      </c>
      <c r="D22" s="3" t="s">
        <v>84</v>
      </c>
      <c r="E22" s="28">
        <v>52</v>
      </c>
      <c r="F22" s="28">
        <v>1</v>
      </c>
      <c r="G22" s="28"/>
      <c r="H22" s="28">
        <v>34113</v>
      </c>
      <c r="I22" s="28" t="s">
        <v>332</v>
      </c>
      <c r="J22" s="28"/>
      <c r="K22" s="28" t="s">
        <v>98</v>
      </c>
      <c r="L22" s="4" t="s">
        <v>104</v>
      </c>
      <c r="M22" s="4">
        <v>2009</v>
      </c>
      <c r="N22" s="28" t="s">
        <v>100</v>
      </c>
      <c r="O22" s="28">
        <v>16</v>
      </c>
      <c r="P22" s="28">
        <v>0</v>
      </c>
      <c r="Q22" s="28">
        <v>10</v>
      </c>
      <c r="R22" s="28">
        <v>751</v>
      </c>
      <c r="S22" s="28">
        <v>47665.3</v>
      </c>
      <c r="T22" s="28">
        <v>47665.3</v>
      </c>
      <c r="U22" s="28">
        <v>45529.200000000004</v>
      </c>
      <c r="V22" s="28">
        <v>2136.1</v>
      </c>
      <c r="W22" s="58" t="s">
        <v>101</v>
      </c>
      <c r="X22" s="28" t="s">
        <v>101</v>
      </c>
      <c r="Y22" s="28" t="s">
        <v>101</v>
      </c>
      <c r="Z22" s="28" t="s">
        <v>101</v>
      </c>
      <c r="AA22" s="28" t="s">
        <v>101</v>
      </c>
      <c r="AB22" s="28" t="s">
        <v>102</v>
      </c>
      <c r="AC22" s="28" t="s">
        <v>102</v>
      </c>
      <c r="AD22" s="28" t="s">
        <v>102</v>
      </c>
      <c r="AE22" s="28" t="s">
        <v>101</v>
      </c>
      <c r="AF22" s="28">
        <v>20</v>
      </c>
      <c r="AG22" s="28">
        <v>12</v>
      </c>
      <c r="AH22" s="28">
        <v>4</v>
      </c>
      <c r="AI22" s="28">
        <v>0</v>
      </c>
      <c r="AJ22" s="28">
        <v>4</v>
      </c>
      <c r="AK22" s="28">
        <v>0</v>
      </c>
      <c r="AL22" s="3"/>
    </row>
    <row r="23" spans="1:38" x14ac:dyDescent="0.25">
      <c r="A23" s="4">
        <v>14</v>
      </c>
      <c r="B23" s="3" t="s">
        <v>81</v>
      </c>
      <c r="C23" s="3" t="s">
        <v>82</v>
      </c>
      <c r="D23" s="3" t="s">
        <v>84</v>
      </c>
      <c r="E23" s="28">
        <v>53</v>
      </c>
      <c r="F23" s="28">
        <v>3</v>
      </c>
      <c r="G23" s="28"/>
      <c r="H23" s="28">
        <v>34114</v>
      </c>
      <c r="I23" s="28" t="s">
        <v>332</v>
      </c>
      <c r="J23" s="28"/>
      <c r="K23" s="28" t="s">
        <v>98</v>
      </c>
      <c r="L23" s="4">
        <v>137</v>
      </c>
      <c r="M23" s="4">
        <v>1996</v>
      </c>
      <c r="N23" s="28" t="s">
        <v>100</v>
      </c>
      <c r="O23" s="28">
        <v>12</v>
      </c>
      <c r="P23" s="28">
        <v>0</v>
      </c>
      <c r="Q23" s="28">
        <v>6</v>
      </c>
      <c r="R23" s="28">
        <v>397</v>
      </c>
      <c r="S23" s="28">
        <v>22327.9</v>
      </c>
      <c r="T23" s="28">
        <v>22327.9</v>
      </c>
      <c r="U23" s="28">
        <v>21975.7</v>
      </c>
      <c r="V23" s="28">
        <v>352.2</v>
      </c>
      <c r="W23" s="58" t="s">
        <v>101</v>
      </c>
      <c r="X23" s="28" t="s">
        <v>101</v>
      </c>
      <c r="Y23" s="28" t="s">
        <v>101</v>
      </c>
      <c r="Z23" s="28" t="s">
        <v>101</v>
      </c>
      <c r="AA23" s="28" t="s">
        <v>101</v>
      </c>
      <c r="AB23" s="28" t="s">
        <v>102</v>
      </c>
      <c r="AC23" s="28" t="s">
        <v>102</v>
      </c>
      <c r="AD23" s="28" t="s">
        <v>102</v>
      </c>
      <c r="AE23" s="28" t="s">
        <v>101</v>
      </c>
      <c r="AF23" s="28">
        <v>12</v>
      </c>
      <c r="AG23" s="28">
        <v>6</v>
      </c>
      <c r="AH23" s="28">
        <v>4</v>
      </c>
      <c r="AI23" s="28">
        <v>2</v>
      </c>
      <c r="AJ23" s="28">
        <v>6</v>
      </c>
      <c r="AK23" s="28">
        <v>0</v>
      </c>
      <c r="AL23" s="3"/>
    </row>
    <row r="24" spans="1:38" x14ac:dyDescent="0.25">
      <c r="A24" s="4">
        <v>15</v>
      </c>
      <c r="B24" s="3" t="s">
        <v>81</v>
      </c>
      <c r="C24" s="3" t="s">
        <v>82</v>
      </c>
      <c r="D24" s="3" t="s">
        <v>84</v>
      </c>
      <c r="E24" s="28">
        <v>57</v>
      </c>
      <c r="F24" s="28">
        <v>3</v>
      </c>
      <c r="G24" s="28"/>
      <c r="H24" s="28">
        <v>34115</v>
      </c>
      <c r="I24" s="28" t="s">
        <v>332</v>
      </c>
      <c r="J24" s="28"/>
      <c r="K24" s="28" t="s">
        <v>98</v>
      </c>
      <c r="L24" s="4">
        <v>137</v>
      </c>
      <c r="M24" s="4">
        <v>1995</v>
      </c>
      <c r="N24" s="28" t="s">
        <v>100</v>
      </c>
      <c r="O24" s="28">
        <v>12</v>
      </c>
      <c r="P24" s="28">
        <v>0</v>
      </c>
      <c r="Q24" s="28">
        <v>3</v>
      </c>
      <c r="R24" s="28">
        <v>176</v>
      </c>
      <c r="S24" s="28">
        <v>9591.7999999999993</v>
      </c>
      <c r="T24" s="28">
        <v>9591.8000000000011</v>
      </c>
      <c r="U24" s="28">
        <v>9396.1</v>
      </c>
      <c r="V24" s="28">
        <v>195.7</v>
      </c>
      <c r="W24" s="58" t="s">
        <v>101</v>
      </c>
      <c r="X24" s="28" t="s">
        <v>101</v>
      </c>
      <c r="Y24" s="28" t="s">
        <v>101</v>
      </c>
      <c r="Z24" s="28" t="s">
        <v>101</v>
      </c>
      <c r="AA24" s="28" t="s">
        <v>101</v>
      </c>
      <c r="AB24" s="28" t="s">
        <v>102</v>
      </c>
      <c r="AC24" s="28" t="s">
        <v>102</v>
      </c>
      <c r="AD24" s="28" t="s">
        <v>102</v>
      </c>
      <c r="AE24" s="28" t="s">
        <v>101</v>
      </c>
      <c r="AF24" s="28">
        <v>6</v>
      </c>
      <c r="AG24" s="28">
        <v>2</v>
      </c>
      <c r="AH24" s="28">
        <v>3</v>
      </c>
      <c r="AI24" s="28">
        <v>3</v>
      </c>
      <c r="AJ24" s="28">
        <v>3</v>
      </c>
      <c r="AK24" s="28">
        <v>0</v>
      </c>
      <c r="AL24" s="3"/>
    </row>
    <row r="25" spans="1:38" x14ac:dyDescent="0.25">
      <c r="A25" s="4">
        <v>16</v>
      </c>
      <c r="B25" s="3" t="s">
        <v>81</v>
      </c>
      <c r="C25" s="3" t="s">
        <v>82</v>
      </c>
      <c r="D25" s="3" t="s">
        <v>85</v>
      </c>
      <c r="E25" s="28">
        <v>26</v>
      </c>
      <c r="F25" s="28"/>
      <c r="G25" s="28"/>
      <c r="H25" s="28">
        <v>34116</v>
      </c>
      <c r="I25" s="28" t="s">
        <v>332</v>
      </c>
      <c r="J25" s="28"/>
      <c r="K25" s="28" t="s">
        <v>98</v>
      </c>
      <c r="L25" s="4">
        <v>137</v>
      </c>
      <c r="M25" s="4">
        <v>1992</v>
      </c>
      <c r="N25" s="28" t="s">
        <v>100</v>
      </c>
      <c r="O25" s="28">
        <v>12</v>
      </c>
      <c r="P25" s="28">
        <v>0</v>
      </c>
      <c r="Q25" s="28">
        <v>2</v>
      </c>
      <c r="R25" s="28">
        <v>179</v>
      </c>
      <c r="S25" s="28">
        <v>12230.000000000002</v>
      </c>
      <c r="T25" s="28">
        <v>12230.000000000002</v>
      </c>
      <c r="U25" s="28">
        <v>12033.800000000001</v>
      </c>
      <c r="V25" s="28">
        <v>196.2</v>
      </c>
      <c r="W25" s="58" t="s">
        <v>101</v>
      </c>
      <c r="X25" s="28" t="s">
        <v>101</v>
      </c>
      <c r="Y25" s="28" t="s">
        <v>101</v>
      </c>
      <c r="Z25" s="28" t="s">
        <v>101</v>
      </c>
      <c r="AA25" s="28" t="s">
        <v>101</v>
      </c>
      <c r="AB25" s="28" t="s">
        <v>102</v>
      </c>
      <c r="AC25" s="28" t="s">
        <v>102</v>
      </c>
      <c r="AD25" s="28" t="s">
        <v>102</v>
      </c>
      <c r="AE25" s="28" t="s">
        <v>101</v>
      </c>
      <c r="AF25" s="28">
        <v>6</v>
      </c>
      <c r="AG25" s="28">
        <v>3</v>
      </c>
      <c r="AH25" s="28">
        <v>2</v>
      </c>
      <c r="AI25" s="28">
        <v>2</v>
      </c>
      <c r="AJ25" s="28">
        <v>3</v>
      </c>
      <c r="AK25" s="28">
        <v>0</v>
      </c>
      <c r="AL25" s="3"/>
    </row>
    <row r="26" spans="1:38" x14ac:dyDescent="0.25">
      <c r="A26" s="4">
        <v>17</v>
      </c>
      <c r="B26" s="3" t="s">
        <v>81</v>
      </c>
      <c r="C26" s="3" t="s">
        <v>82</v>
      </c>
      <c r="D26" s="3" t="s">
        <v>86</v>
      </c>
      <c r="E26" s="28">
        <v>42</v>
      </c>
      <c r="F26" s="28"/>
      <c r="G26" s="28"/>
      <c r="H26" s="28">
        <v>34117</v>
      </c>
      <c r="I26" s="28" t="s">
        <v>332</v>
      </c>
      <c r="J26" s="28"/>
      <c r="K26" s="28" t="s">
        <v>98</v>
      </c>
      <c r="L26" s="4" t="s">
        <v>104</v>
      </c>
      <c r="M26" s="4">
        <v>1995</v>
      </c>
      <c r="N26" s="28" t="s">
        <v>100</v>
      </c>
      <c r="O26" s="28">
        <v>10</v>
      </c>
      <c r="P26" s="28">
        <v>0</v>
      </c>
      <c r="Q26" s="28">
        <v>5</v>
      </c>
      <c r="R26" s="28">
        <v>209</v>
      </c>
      <c r="S26" s="28">
        <v>11304.9</v>
      </c>
      <c r="T26" s="28">
        <v>11304.9</v>
      </c>
      <c r="U26" s="28">
        <v>11102.9</v>
      </c>
      <c r="V26" s="28">
        <v>202</v>
      </c>
      <c r="W26" s="58" t="s">
        <v>101</v>
      </c>
      <c r="X26" s="28" t="s">
        <v>101</v>
      </c>
      <c r="Y26" s="28" t="s">
        <v>101</v>
      </c>
      <c r="Z26" s="28" t="s">
        <v>101</v>
      </c>
      <c r="AA26" s="28" t="s">
        <v>101</v>
      </c>
      <c r="AB26" s="28" t="s">
        <v>102</v>
      </c>
      <c r="AC26" s="28" t="s">
        <v>102</v>
      </c>
      <c r="AD26" s="28" t="s">
        <v>102</v>
      </c>
      <c r="AE26" s="28" t="s">
        <v>101</v>
      </c>
      <c r="AF26" s="28">
        <v>5</v>
      </c>
      <c r="AG26" s="28">
        <v>2</v>
      </c>
      <c r="AH26" s="28">
        <v>3</v>
      </c>
      <c r="AI26" s="28">
        <v>5</v>
      </c>
      <c r="AJ26" s="28">
        <v>2</v>
      </c>
      <c r="AK26" s="28">
        <v>0</v>
      </c>
      <c r="AL26" s="3"/>
    </row>
    <row r="27" spans="1:38" x14ac:dyDescent="0.25">
      <c r="A27" s="4">
        <v>18</v>
      </c>
      <c r="B27" s="3" t="s">
        <v>81</v>
      </c>
      <c r="C27" s="3" t="s">
        <v>82</v>
      </c>
      <c r="D27" s="3" t="s">
        <v>87</v>
      </c>
      <c r="E27" s="28">
        <v>2</v>
      </c>
      <c r="F27" s="28">
        <v>2</v>
      </c>
      <c r="G27" s="28"/>
      <c r="H27" s="28">
        <v>34118</v>
      </c>
      <c r="I27" s="28" t="s">
        <v>332</v>
      </c>
      <c r="J27" s="28"/>
      <c r="K27" s="28" t="s">
        <v>98</v>
      </c>
      <c r="L27" s="4">
        <v>137</v>
      </c>
      <c r="M27" s="4">
        <v>1992</v>
      </c>
      <c r="N27" s="28" t="s">
        <v>100</v>
      </c>
      <c r="O27" s="28">
        <v>12</v>
      </c>
      <c r="P27" s="28">
        <v>0</v>
      </c>
      <c r="Q27" s="28">
        <v>1</v>
      </c>
      <c r="R27" s="28">
        <v>57</v>
      </c>
      <c r="S27" s="28">
        <v>3487.6</v>
      </c>
      <c r="T27" s="28">
        <v>3487.6</v>
      </c>
      <c r="U27" s="28">
        <v>3384.7</v>
      </c>
      <c r="V27" s="28">
        <v>102.9</v>
      </c>
      <c r="W27" s="58" t="s">
        <v>101</v>
      </c>
      <c r="X27" s="28" t="s">
        <v>101</v>
      </c>
      <c r="Y27" s="28" t="s">
        <v>101</v>
      </c>
      <c r="Z27" s="28" t="s">
        <v>101</v>
      </c>
      <c r="AA27" s="28" t="s">
        <v>101</v>
      </c>
      <c r="AB27" s="28" t="s">
        <v>102</v>
      </c>
      <c r="AC27" s="28" t="s">
        <v>102</v>
      </c>
      <c r="AD27" s="28" t="s">
        <v>102</v>
      </c>
      <c r="AE27" s="28" t="s">
        <v>101</v>
      </c>
      <c r="AF27" s="28">
        <v>2</v>
      </c>
      <c r="AG27" s="28">
        <v>3</v>
      </c>
      <c r="AH27" s="28">
        <v>2</v>
      </c>
      <c r="AI27" s="28">
        <v>1</v>
      </c>
      <c r="AJ27" s="28">
        <v>1</v>
      </c>
      <c r="AK27" s="28">
        <v>0</v>
      </c>
      <c r="AL27" s="3"/>
    </row>
    <row r="28" spans="1:38" x14ac:dyDescent="0.25">
      <c r="A28" s="4">
        <v>19</v>
      </c>
      <c r="B28" s="3" t="s">
        <v>81</v>
      </c>
      <c r="C28" s="3" t="s">
        <v>82</v>
      </c>
      <c r="D28" s="3" t="s">
        <v>87</v>
      </c>
      <c r="E28" s="28">
        <v>6</v>
      </c>
      <c r="F28" s="28">
        <v>2</v>
      </c>
      <c r="G28" s="28"/>
      <c r="H28" s="28">
        <v>34119</v>
      </c>
      <c r="I28" s="28" t="s">
        <v>332</v>
      </c>
      <c r="J28" s="28"/>
      <c r="K28" s="28" t="s">
        <v>98</v>
      </c>
      <c r="L28" s="4">
        <v>137</v>
      </c>
      <c r="M28" s="4">
        <v>1992</v>
      </c>
      <c r="N28" s="28" t="s">
        <v>100</v>
      </c>
      <c r="O28" s="28">
        <v>14</v>
      </c>
      <c r="P28" s="28">
        <v>0</v>
      </c>
      <c r="Q28" s="28">
        <v>2</v>
      </c>
      <c r="R28" s="28">
        <v>136</v>
      </c>
      <c r="S28" s="28">
        <v>8036.6</v>
      </c>
      <c r="T28" s="28">
        <v>8036.6</v>
      </c>
      <c r="U28" s="28">
        <v>7847.3</v>
      </c>
      <c r="V28" s="28">
        <v>189.3</v>
      </c>
      <c r="W28" s="58" t="s">
        <v>101</v>
      </c>
      <c r="X28" s="28" t="s">
        <v>101</v>
      </c>
      <c r="Y28" s="28" t="s">
        <v>101</v>
      </c>
      <c r="Z28" s="28" t="s">
        <v>101</v>
      </c>
      <c r="AA28" s="28" t="s">
        <v>101</v>
      </c>
      <c r="AB28" s="28" t="s">
        <v>102</v>
      </c>
      <c r="AC28" s="28" t="s">
        <v>102</v>
      </c>
      <c r="AD28" s="28" t="s">
        <v>102</v>
      </c>
      <c r="AE28" s="28" t="s">
        <v>101</v>
      </c>
      <c r="AF28" s="28">
        <v>4</v>
      </c>
      <c r="AG28" s="28">
        <v>2</v>
      </c>
      <c r="AH28" s="28">
        <v>2</v>
      </c>
      <c r="AI28" s="28">
        <v>2</v>
      </c>
      <c r="AJ28" s="28">
        <v>2</v>
      </c>
      <c r="AK28" s="28">
        <v>0</v>
      </c>
      <c r="AL28" s="3"/>
    </row>
    <row r="29" spans="1:38" x14ac:dyDescent="0.25">
      <c r="A29" s="4">
        <v>20</v>
      </c>
      <c r="B29" s="3" t="s">
        <v>81</v>
      </c>
      <c r="C29" s="3" t="s">
        <v>82</v>
      </c>
      <c r="D29" s="3" t="s">
        <v>87</v>
      </c>
      <c r="E29" s="28">
        <v>6</v>
      </c>
      <c r="F29" s="28">
        <v>4</v>
      </c>
      <c r="G29" s="28"/>
      <c r="H29" s="28">
        <v>34120</v>
      </c>
      <c r="I29" s="28" t="s">
        <v>332</v>
      </c>
      <c r="J29" s="28"/>
      <c r="K29" s="28" t="s">
        <v>98</v>
      </c>
      <c r="L29" s="4" t="s">
        <v>104</v>
      </c>
      <c r="M29" s="4">
        <v>1992</v>
      </c>
      <c r="N29" s="28" t="s">
        <v>100</v>
      </c>
      <c r="O29" s="28">
        <v>10</v>
      </c>
      <c r="P29" s="28">
        <v>0</v>
      </c>
      <c r="Q29" s="28">
        <v>5</v>
      </c>
      <c r="R29" s="28">
        <v>208</v>
      </c>
      <c r="S29" s="28">
        <v>11154.1</v>
      </c>
      <c r="T29" s="28">
        <v>11154.1</v>
      </c>
      <c r="U29" s="28">
        <v>10983.6</v>
      </c>
      <c r="V29" s="28">
        <v>170.5</v>
      </c>
      <c r="W29" s="58" t="s">
        <v>101</v>
      </c>
      <c r="X29" s="28" t="s">
        <v>101</v>
      </c>
      <c r="Y29" s="28" t="s">
        <v>101</v>
      </c>
      <c r="Z29" s="28" t="s">
        <v>101</v>
      </c>
      <c r="AA29" s="28" t="s">
        <v>101</v>
      </c>
      <c r="AB29" s="28" t="s">
        <v>102</v>
      </c>
      <c r="AC29" s="28" t="s">
        <v>102</v>
      </c>
      <c r="AD29" s="28" t="s">
        <v>102</v>
      </c>
      <c r="AE29" s="28" t="s">
        <v>101</v>
      </c>
      <c r="AF29" s="28">
        <v>5</v>
      </c>
      <c r="AG29" s="28">
        <v>2</v>
      </c>
      <c r="AH29" s="28">
        <v>2</v>
      </c>
      <c r="AI29" s="28">
        <v>5</v>
      </c>
      <c r="AJ29" s="28">
        <v>3</v>
      </c>
      <c r="AK29" s="28">
        <v>0</v>
      </c>
      <c r="AL29" s="3"/>
    </row>
    <row r="30" spans="1:38" x14ac:dyDescent="0.25">
      <c r="A30" s="4">
        <v>21</v>
      </c>
      <c r="B30" s="3" t="s">
        <v>81</v>
      </c>
      <c r="C30" s="3" t="s">
        <v>82</v>
      </c>
      <c r="D30" s="3" t="s">
        <v>87</v>
      </c>
      <c r="E30" s="28">
        <v>12</v>
      </c>
      <c r="F30" s="28">
        <v>1</v>
      </c>
      <c r="G30" s="28"/>
      <c r="H30" s="28">
        <v>34121</v>
      </c>
      <c r="I30" s="28" t="s">
        <v>332</v>
      </c>
      <c r="J30" s="28"/>
      <c r="K30" s="28" t="s">
        <v>98</v>
      </c>
      <c r="L30" s="4" t="s">
        <v>104</v>
      </c>
      <c r="M30" s="4">
        <v>1990</v>
      </c>
      <c r="N30" s="28" t="s">
        <v>100</v>
      </c>
      <c r="O30" s="28">
        <v>10</v>
      </c>
      <c r="P30" s="28">
        <v>0</v>
      </c>
      <c r="Q30" s="28">
        <v>3</v>
      </c>
      <c r="R30" s="28">
        <v>119</v>
      </c>
      <c r="S30" s="28">
        <v>6875.9</v>
      </c>
      <c r="T30" s="28">
        <v>6875.9000000000005</v>
      </c>
      <c r="U30" s="28">
        <v>6772.8</v>
      </c>
      <c r="V30" s="28">
        <v>103.1</v>
      </c>
      <c r="W30" s="58" t="s">
        <v>101</v>
      </c>
      <c r="X30" s="28" t="s">
        <v>101</v>
      </c>
      <c r="Y30" s="28" t="s">
        <v>101</v>
      </c>
      <c r="Z30" s="28" t="s">
        <v>101</v>
      </c>
      <c r="AA30" s="28" t="s">
        <v>101</v>
      </c>
      <c r="AB30" s="28" t="s">
        <v>102</v>
      </c>
      <c r="AC30" s="28" t="s">
        <v>102</v>
      </c>
      <c r="AD30" s="28" t="s">
        <v>102</v>
      </c>
      <c r="AE30" s="28" t="s">
        <v>101</v>
      </c>
      <c r="AF30" s="28">
        <v>3</v>
      </c>
      <c r="AG30" s="28">
        <v>3</v>
      </c>
      <c r="AH30" s="28">
        <v>2</v>
      </c>
      <c r="AI30" s="28">
        <v>1</v>
      </c>
      <c r="AJ30" s="28">
        <v>1</v>
      </c>
      <c r="AK30" s="28">
        <v>0</v>
      </c>
      <c r="AL30" s="3"/>
    </row>
    <row r="31" spans="1:38" x14ac:dyDescent="0.25">
      <c r="A31" s="4">
        <v>22</v>
      </c>
      <c r="B31" s="3" t="s">
        <v>81</v>
      </c>
      <c r="C31" s="3" t="s">
        <v>82</v>
      </c>
      <c r="D31" s="3" t="s">
        <v>87</v>
      </c>
      <c r="E31" s="28">
        <v>14</v>
      </c>
      <c r="F31" s="28"/>
      <c r="G31" s="28"/>
      <c r="H31" s="28">
        <v>34122</v>
      </c>
      <c r="I31" s="28" t="s">
        <v>332</v>
      </c>
      <c r="J31" s="28"/>
      <c r="K31" s="28" t="s">
        <v>98</v>
      </c>
      <c r="L31" s="4">
        <v>137</v>
      </c>
      <c r="M31" s="4">
        <v>1990</v>
      </c>
      <c r="N31" s="28" t="s">
        <v>100</v>
      </c>
      <c r="O31" s="28">
        <v>12</v>
      </c>
      <c r="P31" s="28">
        <v>0</v>
      </c>
      <c r="Q31" s="28">
        <v>3</v>
      </c>
      <c r="R31" s="28">
        <v>177</v>
      </c>
      <c r="S31" s="28">
        <v>11071.7</v>
      </c>
      <c r="T31" s="28">
        <v>11071.7</v>
      </c>
      <c r="U31" s="28">
        <v>10899.6</v>
      </c>
      <c r="V31" s="28">
        <v>172.1</v>
      </c>
      <c r="W31" s="58" t="s">
        <v>101</v>
      </c>
      <c r="X31" s="28" t="s">
        <v>101</v>
      </c>
      <c r="Y31" s="28" t="s">
        <v>101</v>
      </c>
      <c r="Z31" s="28" t="s">
        <v>101</v>
      </c>
      <c r="AA31" s="28" t="s">
        <v>101</v>
      </c>
      <c r="AB31" s="28" t="s">
        <v>102</v>
      </c>
      <c r="AC31" s="28" t="s">
        <v>102</v>
      </c>
      <c r="AD31" s="28" t="s">
        <v>102</v>
      </c>
      <c r="AE31" s="28" t="s">
        <v>101</v>
      </c>
      <c r="AF31" s="28">
        <v>6</v>
      </c>
      <c r="AG31" s="28">
        <v>3</v>
      </c>
      <c r="AH31" s="28">
        <v>3</v>
      </c>
      <c r="AI31" s="28">
        <v>3</v>
      </c>
      <c r="AJ31" s="28">
        <v>2</v>
      </c>
      <c r="AK31" s="28">
        <v>0</v>
      </c>
      <c r="AL31" s="3"/>
    </row>
    <row r="32" spans="1:38" x14ac:dyDescent="0.25">
      <c r="A32" s="4">
        <v>23</v>
      </c>
      <c r="B32" s="3" t="s">
        <v>81</v>
      </c>
      <c r="C32" s="3" t="s">
        <v>82</v>
      </c>
      <c r="D32" s="3" t="s">
        <v>87</v>
      </c>
      <c r="E32" s="28">
        <v>16</v>
      </c>
      <c r="F32" s="28"/>
      <c r="G32" s="28"/>
      <c r="H32" s="28">
        <v>34123</v>
      </c>
      <c r="I32" s="28" t="s">
        <v>332</v>
      </c>
      <c r="J32" s="28"/>
      <c r="K32" s="28" t="s">
        <v>98</v>
      </c>
      <c r="L32" s="4" t="s">
        <v>104</v>
      </c>
      <c r="M32" s="4">
        <v>1991</v>
      </c>
      <c r="N32" s="28" t="s">
        <v>100</v>
      </c>
      <c r="O32" s="28">
        <v>10</v>
      </c>
      <c r="P32" s="28">
        <v>0</v>
      </c>
      <c r="Q32" s="28">
        <v>3</v>
      </c>
      <c r="R32" s="28">
        <v>119</v>
      </c>
      <c r="S32" s="28">
        <v>6894.3</v>
      </c>
      <c r="T32" s="28">
        <v>6894.3</v>
      </c>
      <c r="U32" s="28">
        <v>6719.7</v>
      </c>
      <c r="V32" s="28">
        <v>174.6</v>
      </c>
      <c r="W32" s="58" t="s">
        <v>101</v>
      </c>
      <c r="X32" s="28" t="s">
        <v>101</v>
      </c>
      <c r="Y32" s="28" t="s">
        <v>101</v>
      </c>
      <c r="Z32" s="28" t="s">
        <v>101</v>
      </c>
      <c r="AA32" s="28" t="s">
        <v>101</v>
      </c>
      <c r="AB32" s="28" t="s">
        <v>102</v>
      </c>
      <c r="AC32" s="28" t="s">
        <v>102</v>
      </c>
      <c r="AD32" s="28" t="s">
        <v>102</v>
      </c>
      <c r="AE32" s="28" t="s">
        <v>101</v>
      </c>
      <c r="AF32" s="28">
        <v>3</v>
      </c>
      <c r="AG32" s="28">
        <v>3</v>
      </c>
      <c r="AH32" s="28">
        <v>2</v>
      </c>
      <c r="AI32" s="28">
        <v>1</v>
      </c>
      <c r="AJ32" s="28">
        <v>1</v>
      </c>
      <c r="AK32" s="28">
        <v>0</v>
      </c>
      <c r="AL32" s="3"/>
    </row>
    <row r="33" spans="1:38" x14ac:dyDescent="0.25">
      <c r="A33" s="4">
        <v>24</v>
      </c>
      <c r="B33" s="3" t="s">
        <v>81</v>
      </c>
      <c r="C33" s="3" t="s">
        <v>82</v>
      </c>
      <c r="D33" s="3" t="s">
        <v>87</v>
      </c>
      <c r="E33" s="28">
        <v>28</v>
      </c>
      <c r="F33" s="28">
        <v>2</v>
      </c>
      <c r="G33" s="28"/>
      <c r="H33" s="28">
        <v>34124</v>
      </c>
      <c r="I33" s="28" t="s">
        <v>332</v>
      </c>
      <c r="J33" s="28"/>
      <c r="K33" s="28" t="s">
        <v>98</v>
      </c>
      <c r="L33" s="4" t="s">
        <v>104</v>
      </c>
      <c r="M33" s="4">
        <v>1994</v>
      </c>
      <c r="N33" s="28" t="s">
        <v>100</v>
      </c>
      <c r="O33" s="28">
        <v>10</v>
      </c>
      <c r="P33" s="28">
        <v>0</v>
      </c>
      <c r="Q33" s="28">
        <v>4</v>
      </c>
      <c r="R33" s="28">
        <v>179</v>
      </c>
      <c r="S33" s="28">
        <v>8981.2999999999993</v>
      </c>
      <c r="T33" s="28">
        <v>8981.2999999999993</v>
      </c>
      <c r="U33" s="28">
        <v>8839.9</v>
      </c>
      <c r="V33" s="28">
        <v>141.4</v>
      </c>
      <c r="W33" s="58" t="s">
        <v>101</v>
      </c>
      <c r="X33" s="28" t="s">
        <v>101</v>
      </c>
      <c r="Y33" s="28" t="s">
        <v>101</v>
      </c>
      <c r="Z33" s="28" t="s">
        <v>101</v>
      </c>
      <c r="AA33" s="28" t="s">
        <v>101</v>
      </c>
      <c r="AB33" s="28" t="s">
        <v>102</v>
      </c>
      <c r="AC33" s="28" t="s">
        <v>102</v>
      </c>
      <c r="AD33" s="28" t="s">
        <v>102</v>
      </c>
      <c r="AE33" s="28" t="s">
        <v>101</v>
      </c>
      <c r="AF33" s="28">
        <v>4</v>
      </c>
      <c r="AG33" s="28">
        <v>2</v>
      </c>
      <c r="AH33" s="28">
        <v>2</v>
      </c>
      <c r="AI33" s="28">
        <v>4</v>
      </c>
      <c r="AJ33" s="28">
        <v>2</v>
      </c>
      <c r="AK33" s="28">
        <v>0</v>
      </c>
      <c r="AL33" s="3"/>
    </row>
    <row r="34" spans="1:38" x14ac:dyDescent="0.25">
      <c r="A34" s="4">
        <v>25</v>
      </c>
      <c r="B34" s="3" t="s">
        <v>81</v>
      </c>
      <c r="C34" s="3" t="s">
        <v>82</v>
      </c>
      <c r="D34" s="3" t="s">
        <v>87</v>
      </c>
      <c r="E34" s="28">
        <v>30</v>
      </c>
      <c r="F34" s="28">
        <v>1</v>
      </c>
      <c r="G34" s="28"/>
      <c r="H34" s="28">
        <v>34125</v>
      </c>
      <c r="I34" s="28" t="s">
        <v>332</v>
      </c>
      <c r="J34" s="28"/>
      <c r="K34" s="28" t="s">
        <v>98</v>
      </c>
      <c r="L34" s="4">
        <v>137</v>
      </c>
      <c r="M34" s="4">
        <v>1994</v>
      </c>
      <c r="N34" s="28" t="s">
        <v>100</v>
      </c>
      <c r="O34" s="28">
        <v>12</v>
      </c>
      <c r="P34" s="28">
        <v>0</v>
      </c>
      <c r="Q34" s="28">
        <v>4</v>
      </c>
      <c r="R34" s="28">
        <v>236</v>
      </c>
      <c r="S34" s="28">
        <v>12335.9</v>
      </c>
      <c r="T34" s="28">
        <v>12335.9</v>
      </c>
      <c r="U34" s="28">
        <v>12139.5</v>
      </c>
      <c r="V34" s="28">
        <v>196.4</v>
      </c>
      <c r="W34" s="58" t="s">
        <v>101</v>
      </c>
      <c r="X34" s="28" t="s">
        <v>101</v>
      </c>
      <c r="Y34" s="28" t="s">
        <v>101</v>
      </c>
      <c r="Z34" s="28" t="s">
        <v>101</v>
      </c>
      <c r="AA34" s="28" t="s">
        <v>101</v>
      </c>
      <c r="AB34" s="28" t="s">
        <v>102</v>
      </c>
      <c r="AC34" s="28" t="s">
        <v>102</v>
      </c>
      <c r="AD34" s="28" t="s">
        <v>102</v>
      </c>
      <c r="AE34" s="28" t="s">
        <v>101</v>
      </c>
      <c r="AF34" s="28">
        <v>8</v>
      </c>
      <c r="AG34" s="28">
        <v>2</v>
      </c>
      <c r="AH34" s="28">
        <v>2</v>
      </c>
      <c r="AI34" s="28">
        <v>4</v>
      </c>
      <c r="AJ34" s="28">
        <v>4</v>
      </c>
      <c r="AK34" s="28">
        <v>0</v>
      </c>
      <c r="AL34" s="3"/>
    </row>
    <row r="35" spans="1:38" x14ac:dyDescent="0.25">
      <c r="A35" s="4">
        <v>26</v>
      </c>
      <c r="B35" s="3" t="s">
        <v>81</v>
      </c>
      <c r="C35" s="3" t="s">
        <v>82</v>
      </c>
      <c r="D35" s="3" t="s">
        <v>87</v>
      </c>
      <c r="E35" s="28">
        <v>34</v>
      </c>
      <c r="F35" s="28">
        <v>1</v>
      </c>
      <c r="G35" s="28"/>
      <c r="H35" s="28">
        <v>34126</v>
      </c>
      <c r="I35" s="28" t="s">
        <v>332</v>
      </c>
      <c r="J35" s="28"/>
      <c r="K35" s="28" t="s">
        <v>99</v>
      </c>
      <c r="L35" s="4" t="s">
        <v>105</v>
      </c>
      <c r="M35" s="4">
        <v>1995</v>
      </c>
      <c r="N35" s="28" t="s">
        <v>103</v>
      </c>
      <c r="O35" s="28">
        <v>10</v>
      </c>
      <c r="P35" s="28">
        <v>0</v>
      </c>
      <c r="Q35" s="28">
        <v>1</v>
      </c>
      <c r="R35" s="28">
        <v>50</v>
      </c>
      <c r="S35" s="28">
        <v>2769.2</v>
      </c>
      <c r="T35" s="28">
        <v>2769.2</v>
      </c>
      <c r="U35" s="28">
        <v>2689.6</v>
      </c>
      <c r="V35" s="28">
        <v>79.599999999999994</v>
      </c>
      <c r="W35" s="58" t="s">
        <v>101</v>
      </c>
      <c r="X35" s="28" t="s">
        <v>101</v>
      </c>
      <c r="Y35" s="28" t="s">
        <v>101</v>
      </c>
      <c r="Z35" s="28" t="s">
        <v>101</v>
      </c>
      <c r="AA35" s="28" t="s">
        <v>101</v>
      </c>
      <c r="AB35" s="28" t="s">
        <v>102</v>
      </c>
      <c r="AC35" s="28" t="s">
        <v>102</v>
      </c>
      <c r="AD35" s="28" t="s">
        <v>102</v>
      </c>
      <c r="AE35" s="28" t="s">
        <v>101</v>
      </c>
      <c r="AF35" s="28">
        <v>1</v>
      </c>
      <c r="AG35" s="28">
        <v>2</v>
      </c>
      <c r="AH35" s="28">
        <v>2</v>
      </c>
      <c r="AI35" s="28">
        <v>1</v>
      </c>
      <c r="AJ35" s="28">
        <v>1</v>
      </c>
      <c r="AK35" s="28">
        <v>0</v>
      </c>
      <c r="AL35" s="3"/>
    </row>
    <row r="36" spans="1:38" x14ac:dyDescent="0.25">
      <c r="A36" s="4">
        <v>27</v>
      </c>
      <c r="B36" s="3" t="s">
        <v>81</v>
      </c>
      <c r="C36" s="3" t="s">
        <v>82</v>
      </c>
      <c r="D36" s="3" t="s">
        <v>87</v>
      </c>
      <c r="E36" s="28">
        <v>52</v>
      </c>
      <c r="F36" s="28">
        <v>1</v>
      </c>
      <c r="G36" s="28"/>
      <c r="H36" s="28">
        <v>34127</v>
      </c>
      <c r="I36" s="28" t="s">
        <v>332</v>
      </c>
      <c r="J36" s="28"/>
      <c r="K36" s="28" t="s">
        <v>98</v>
      </c>
      <c r="L36" s="4" t="s">
        <v>104</v>
      </c>
      <c r="M36" s="4">
        <v>1995</v>
      </c>
      <c r="N36" s="28" t="s">
        <v>100</v>
      </c>
      <c r="O36" s="28">
        <v>6</v>
      </c>
      <c r="P36" s="28">
        <v>0</v>
      </c>
      <c r="Q36" s="28">
        <v>6</v>
      </c>
      <c r="R36" s="28">
        <v>143</v>
      </c>
      <c r="S36" s="28">
        <v>8393.5</v>
      </c>
      <c r="T36" s="28">
        <v>8393.5</v>
      </c>
      <c r="U36" s="28">
        <v>8294.7000000000007</v>
      </c>
      <c r="V36" s="28">
        <v>98.8</v>
      </c>
      <c r="W36" s="58" t="s">
        <v>101</v>
      </c>
      <c r="X36" s="28" t="s">
        <v>101</v>
      </c>
      <c r="Y36" s="28" t="s">
        <v>101</v>
      </c>
      <c r="Z36" s="28" t="s">
        <v>101</v>
      </c>
      <c r="AA36" s="28" t="s">
        <v>101</v>
      </c>
      <c r="AB36" s="28" t="s">
        <v>102</v>
      </c>
      <c r="AC36" s="28" t="s">
        <v>102</v>
      </c>
      <c r="AD36" s="28" t="s">
        <v>102</v>
      </c>
      <c r="AE36" s="28" t="s">
        <v>101</v>
      </c>
      <c r="AF36" s="28">
        <v>6</v>
      </c>
      <c r="AG36" s="28">
        <v>3</v>
      </c>
      <c r="AH36" s="28">
        <v>2</v>
      </c>
      <c r="AI36" s="28">
        <v>0</v>
      </c>
      <c r="AJ36" s="28">
        <v>2</v>
      </c>
      <c r="AK36" s="28">
        <v>0</v>
      </c>
      <c r="AL36" s="3"/>
    </row>
    <row r="37" spans="1:38" x14ac:dyDescent="0.25">
      <c r="A37" s="4">
        <v>28</v>
      </c>
      <c r="B37" s="3" t="s">
        <v>81</v>
      </c>
      <c r="C37" s="3" t="s">
        <v>82</v>
      </c>
      <c r="D37" s="3" t="s">
        <v>87</v>
      </c>
      <c r="E37" s="28">
        <v>54</v>
      </c>
      <c r="F37" s="28">
        <v>1</v>
      </c>
      <c r="G37" s="28"/>
      <c r="H37" s="28">
        <v>34128</v>
      </c>
      <c r="I37" s="28" t="s">
        <v>332</v>
      </c>
      <c r="J37" s="28"/>
      <c r="K37" s="28" t="s">
        <v>98</v>
      </c>
      <c r="L37" s="4" t="s">
        <v>104</v>
      </c>
      <c r="M37" s="4">
        <v>1996</v>
      </c>
      <c r="N37" s="28" t="s">
        <v>100</v>
      </c>
      <c r="O37" s="28">
        <v>6</v>
      </c>
      <c r="P37" s="28">
        <v>0</v>
      </c>
      <c r="Q37" s="28">
        <v>6</v>
      </c>
      <c r="R37" s="28">
        <v>137</v>
      </c>
      <c r="S37" s="28">
        <v>8467.7999999999993</v>
      </c>
      <c r="T37" s="28">
        <v>8467.7999999999993</v>
      </c>
      <c r="U37" s="28">
        <v>8366.2999999999993</v>
      </c>
      <c r="V37" s="28">
        <v>101.5</v>
      </c>
      <c r="W37" s="58" t="s">
        <v>101</v>
      </c>
      <c r="X37" s="28" t="s">
        <v>101</v>
      </c>
      <c r="Y37" s="28" t="s">
        <v>101</v>
      </c>
      <c r="Z37" s="28" t="s">
        <v>101</v>
      </c>
      <c r="AA37" s="28" t="s">
        <v>101</v>
      </c>
      <c r="AB37" s="28" t="s">
        <v>102</v>
      </c>
      <c r="AC37" s="28" t="s">
        <v>102</v>
      </c>
      <c r="AD37" s="28" t="s">
        <v>102</v>
      </c>
      <c r="AE37" s="28" t="s">
        <v>101</v>
      </c>
      <c r="AF37" s="28">
        <v>6</v>
      </c>
      <c r="AG37" s="28">
        <v>3</v>
      </c>
      <c r="AH37" s="28">
        <v>2</v>
      </c>
      <c r="AI37" s="28">
        <v>0</v>
      </c>
      <c r="AJ37" s="28">
        <v>2</v>
      </c>
      <c r="AK37" s="28">
        <v>0</v>
      </c>
      <c r="AL37" s="3"/>
    </row>
    <row r="38" spans="1:38" x14ac:dyDescent="0.25">
      <c r="A38" s="4">
        <v>29</v>
      </c>
      <c r="B38" s="3" t="s">
        <v>81</v>
      </c>
      <c r="C38" s="3" t="s">
        <v>82</v>
      </c>
      <c r="D38" s="3" t="s">
        <v>87</v>
      </c>
      <c r="E38" s="28">
        <v>54</v>
      </c>
      <c r="F38" s="28">
        <v>2</v>
      </c>
      <c r="G38" s="28"/>
      <c r="H38" s="28">
        <v>34129</v>
      </c>
      <c r="I38" s="28" t="s">
        <v>332</v>
      </c>
      <c r="J38" s="28"/>
      <c r="K38" s="28" t="s">
        <v>99</v>
      </c>
      <c r="L38" s="4" t="s">
        <v>105</v>
      </c>
      <c r="M38" s="4">
        <v>1999</v>
      </c>
      <c r="N38" s="28" t="s">
        <v>103</v>
      </c>
      <c r="O38" s="28">
        <v>10</v>
      </c>
      <c r="P38" s="28">
        <v>0</v>
      </c>
      <c r="Q38" s="28">
        <v>1</v>
      </c>
      <c r="R38" s="28">
        <v>47</v>
      </c>
      <c r="S38" s="28">
        <v>3210.3</v>
      </c>
      <c r="T38" s="28">
        <v>3210.2999999999997</v>
      </c>
      <c r="U38" s="28">
        <v>2597.1999999999998</v>
      </c>
      <c r="V38" s="28">
        <v>613.1</v>
      </c>
      <c r="W38" s="58" t="s">
        <v>101</v>
      </c>
      <c r="X38" s="28" t="s">
        <v>101</v>
      </c>
      <c r="Y38" s="28" t="s">
        <v>101</v>
      </c>
      <c r="Z38" s="28" t="s">
        <v>101</v>
      </c>
      <c r="AA38" s="28" t="s">
        <v>101</v>
      </c>
      <c r="AB38" s="28" t="s">
        <v>102</v>
      </c>
      <c r="AC38" s="28" t="s">
        <v>102</v>
      </c>
      <c r="AD38" s="28" t="s">
        <v>102</v>
      </c>
      <c r="AE38" s="28" t="s">
        <v>101</v>
      </c>
      <c r="AF38" s="28">
        <v>1</v>
      </c>
      <c r="AG38" s="28">
        <v>2</v>
      </c>
      <c r="AH38" s="28">
        <v>2</v>
      </c>
      <c r="AI38" s="28">
        <v>1</v>
      </c>
      <c r="AJ38" s="28">
        <v>1</v>
      </c>
      <c r="AK38" s="28">
        <v>0</v>
      </c>
      <c r="AL38" s="3"/>
    </row>
    <row r="39" spans="1:38" x14ac:dyDescent="0.25">
      <c r="A39" s="4">
        <v>30</v>
      </c>
      <c r="B39" s="3" t="s">
        <v>81</v>
      </c>
      <c r="C39" s="3" t="s">
        <v>82</v>
      </c>
      <c r="D39" s="3" t="s">
        <v>87</v>
      </c>
      <c r="E39" s="28">
        <v>56</v>
      </c>
      <c r="F39" s="28">
        <v>2</v>
      </c>
      <c r="G39" s="28"/>
      <c r="H39" s="28">
        <v>34130</v>
      </c>
      <c r="I39" s="28" t="s">
        <v>332</v>
      </c>
      <c r="J39" s="28"/>
      <c r="K39" s="28" t="s">
        <v>99</v>
      </c>
      <c r="L39" s="4" t="s">
        <v>105</v>
      </c>
      <c r="M39" s="4">
        <v>1999</v>
      </c>
      <c r="N39" s="28" t="s">
        <v>103</v>
      </c>
      <c r="O39" s="28">
        <v>10</v>
      </c>
      <c r="P39" s="28">
        <v>0</v>
      </c>
      <c r="Q39" s="28">
        <v>1</v>
      </c>
      <c r="R39" s="28">
        <v>47</v>
      </c>
      <c r="S39" s="28">
        <v>3261.2</v>
      </c>
      <c r="T39" s="28">
        <v>3261.2</v>
      </c>
      <c r="U39" s="28">
        <v>2629.9</v>
      </c>
      <c r="V39" s="28">
        <v>631.29999999999995</v>
      </c>
      <c r="W39" s="58" t="s">
        <v>101</v>
      </c>
      <c r="X39" s="28" t="s">
        <v>101</v>
      </c>
      <c r="Y39" s="28" t="s">
        <v>101</v>
      </c>
      <c r="Z39" s="28" t="s">
        <v>101</v>
      </c>
      <c r="AA39" s="28" t="s">
        <v>101</v>
      </c>
      <c r="AB39" s="28" t="s">
        <v>102</v>
      </c>
      <c r="AC39" s="28" t="s">
        <v>102</v>
      </c>
      <c r="AD39" s="28" t="s">
        <v>102</v>
      </c>
      <c r="AE39" s="28" t="s">
        <v>101</v>
      </c>
      <c r="AF39" s="28">
        <v>1</v>
      </c>
      <c r="AG39" s="28">
        <v>2</v>
      </c>
      <c r="AH39" s="28">
        <v>2</v>
      </c>
      <c r="AI39" s="28">
        <v>1</v>
      </c>
      <c r="AJ39" s="28">
        <v>1</v>
      </c>
      <c r="AK39" s="28">
        <v>0</v>
      </c>
      <c r="AL39" s="3"/>
    </row>
    <row r="40" spans="1:38" x14ac:dyDescent="0.25">
      <c r="A40" s="4">
        <v>31</v>
      </c>
      <c r="B40" s="3" t="s">
        <v>81</v>
      </c>
      <c r="C40" s="3" t="s">
        <v>82</v>
      </c>
      <c r="D40" s="3" t="s">
        <v>88</v>
      </c>
      <c r="E40" s="28">
        <v>21</v>
      </c>
      <c r="F40" s="28">
        <v>2</v>
      </c>
      <c r="G40" s="28"/>
      <c r="H40" s="28">
        <v>34131</v>
      </c>
      <c r="I40" s="28" t="s">
        <v>332</v>
      </c>
      <c r="J40" s="28"/>
      <c r="K40" s="28" t="s">
        <v>98</v>
      </c>
      <c r="L40" s="4" t="s">
        <v>104</v>
      </c>
      <c r="M40" s="4">
        <v>2009</v>
      </c>
      <c r="N40" s="28" t="s">
        <v>100</v>
      </c>
      <c r="O40" s="28">
        <v>25</v>
      </c>
      <c r="P40" s="28">
        <v>0</v>
      </c>
      <c r="Q40" s="28">
        <v>3</v>
      </c>
      <c r="R40" s="28">
        <v>345</v>
      </c>
      <c r="S40" s="28">
        <v>23643.200000000004</v>
      </c>
      <c r="T40" s="28">
        <v>23643.200000000004</v>
      </c>
      <c r="U40" s="28">
        <v>23175.300000000003</v>
      </c>
      <c r="V40" s="28">
        <v>467.9</v>
      </c>
      <c r="W40" s="58" t="s">
        <v>101</v>
      </c>
      <c r="X40" s="28" t="s">
        <v>101</v>
      </c>
      <c r="Y40" s="28" t="s">
        <v>101</v>
      </c>
      <c r="Z40" s="28" t="s">
        <v>101</v>
      </c>
      <c r="AA40" s="28" t="s">
        <v>101</v>
      </c>
      <c r="AB40" s="28" t="s">
        <v>102</v>
      </c>
      <c r="AC40" s="28" t="s">
        <v>102</v>
      </c>
      <c r="AD40" s="28" t="s">
        <v>102</v>
      </c>
      <c r="AE40" s="28" t="s">
        <v>101</v>
      </c>
      <c r="AF40" s="28">
        <v>12</v>
      </c>
      <c r="AG40" s="28">
        <v>5</v>
      </c>
      <c r="AH40" s="28">
        <v>4</v>
      </c>
      <c r="AI40" s="28">
        <v>0</v>
      </c>
      <c r="AJ40" s="28">
        <v>1</v>
      </c>
      <c r="AK40" s="28">
        <v>0</v>
      </c>
      <c r="AL40" s="3"/>
    </row>
    <row r="41" spans="1:38" x14ac:dyDescent="0.25">
      <c r="A41" s="4">
        <v>32</v>
      </c>
      <c r="B41" s="3" t="s">
        <v>81</v>
      </c>
      <c r="C41" s="3" t="s">
        <v>82</v>
      </c>
      <c r="D41" s="3" t="s">
        <v>89</v>
      </c>
      <c r="E41" s="28">
        <v>34</v>
      </c>
      <c r="F41" s="28">
        <v>2</v>
      </c>
      <c r="G41" s="28"/>
      <c r="H41" s="28">
        <v>34132</v>
      </c>
      <c r="I41" s="28" t="s">
        <v>332</v>
      </c>
      <c r="J41" s="28"/>
      <c r="K41" s="28" t="s">
        <v>98</v>
      </c>
      <c r="L41" s="4" t="s">
        <v>104</v>
      </c>
      <c r="M41" s="4">
        <v>2009</v>
      </c>
      <c r="N41" s="28" t="s">
        <v>100</v>
      </c>
      <c r="O41" s="28">
        <v>25</v>
      </c>
      <c r="P41" s="28">
        <v>0</v>
      </c>
      <c r="Q41" s="28">
        <v>3</v>
      </c>
      <c r="R41" s="28">
        <v>290</v>
      </c>
      <c r="S41" s="28">
        <v>23765.8</v>
      </c>
      <c r="T41" s="28">
        <v>23765.8</v>
      </c>
      <c r="U41" s="28">
        <v>23286.899999999998</v>
      </c>
      <c r="V41" s="28">
        <v>478.9</v>
      </c>
      <c r="W41" s="58" t="s">
        <v>101</v>
      </c>
      <c r="X41" s="28" t="s">
        <v>101</v>
      </c>
      <c r="Y41" s="28" t="s">
        <v>101</v>
      </c>
      <c r="Z41" s="28" t="s">
        <v>101</v>
      </c>
      <c r="AA41" s="28" t="s">
        <v>101</v>
      </c>
      <c r="AB41" s="28" t="s">
        <v>102</v>
      </c>
      <c r="AC41" s="28" t="s">
        <v>102</v>
      </c>
      <c r="AD41" s="28" t="s">
        <v>102</v>
      </c>
      <c r="AE41" s="28" t="s">
        <v>101</v>
      </c>
      <c r="AF41" s="28">
        <v>12</v>
      </c>
      <c r="AG41" s="28">
        <v>5</v>
      </c>
      <c r="AH41" s="28">
        <v>4</v>
      </c>
      <c r="AI41" s="28">
        <v>0</v>
      </c>
      <c r="AJ41" s="28">
        <v>1</v>
      </c>
      <c r="AK41" s="28">
        <v>0</v>
      </c>
      <c r="AL41" s="3"/>
    </row>
    <row r="42" spans="1:38" x14ac:dyDescent="0.25">
      <c r="A42" s="4">
        <v>33</v>
      </c>
      <c r="B42" s="3" t="s">
        <v>81</v>
      </c>
      <c r="C42" s="3" t="s">
        <v>82</v>
      </c>
      <c r="D42" s="3" t="s">
        <v>90</v>
      </c>
      <c r="E42" s="28">
        <v>19</v>
      </c>
      <c r="F42" s="28">
        <v>1</v>
      </c>
      <c r="G42" s="28"/>
      <c r="H42" s="28">
        <v>34133</v>
      </c>
      <c r="I42" s="28" t="s">
        <v>332</v>
      </c>
      <c r="J42" s="28"/>
      <c r="K42" s="28" t="s">
        <v>98</v>
      </c>
      <c r="L42" s="4">
        <v>137</v>
      </c>
      <c r="M42" s="4">
        <v>1991</v>
      </c>
      <c r="N42" s="28" t="s">
        <v>100</v>
      </c>
      <c r="O42" s="28">
        <v>12</v>
      </c>
      <c r="P42" s="28">
        <v>0</v>
      </c>
      <c r="Q42" s="28">
        <v>2</v>
      </c>
      <c r="R42" s="28">
        <v>214</v>
      </c>
      <c r="S42" s="28">
        <v>10953.1</v>
      </c>
      <c r="T42" s="28">
        <v>10953.1</v>
      </c>
      <c r="U42" s="28">
        <v>10847.5</v>
      </c>
      <c r="V42" s="28">
        <v>105.6</v>
      </c>
      <c r="W42" s="58" t="s">
        <v>101</v>
      </c>
      <c r="X42" s="28" t="s">
        <v>101</v>
      </c>
      <c r="Y42" s="28" t="s">
        <v>101</v>
      </c>
      <c r="Z42" s="28" t="s">
        <v>101</v>
      </c>
      <c r="AA42" s="28" t="s">
        <v>101</v>
      </c>
      <c r="AB42" s="28" t="s">
        <v>102</v>
      </c>
      <c r="AC42" s="28" t="s">
        <v>102</v>
      </c>
      <c r="AD42" s="28" t="s">
        <v>102</v>
      </c>
      <c r="AE42" s="28" t="s">
        <v>101</v>
      </c>
      <c r="AF42" s="28">
        <v>4</v>
      </c>
      <c r="AG42" s="28">
        <v>3</v>
      </c>
      <c r="AH42" s="28">
        <v>3</v>
      </c>
      <c r="AI42" s="28">
        <v>1</v>
      </c>
      <c r="AJ42" s="28">
        <v>2</v>
      </c>
      <c r="AK42" s="28">
        <v>0</v>
      </c>
      <c r="AL42" s="3"/>
    </row>
    <row r="43" spans="1:38" x14ac:dyDescent="0.25">
      <c r="A43" s="4">
        <v>34</v>
      </c>
      <c r="B43" s="3" t="s">
        <v>81</v>
      </c>
      <c r="C43" s="3" t="s">
        <v>82</v>
      </c>
      <c r="D43" s="3" t="s">
        <v>90</v>
      </c>
      <c r="E43" s="28">
        <v>21</v>
      </c>
      <c r="F43" s="28">
        <v>2</v>
      </c>
      <c r="G43" s="28"/>
      <c r="H43" s="28">
        <v>34134</v>
      </c>
      <c r="I43" s="28" t="s">
        <v>332</v>
      </c>
      <c r="J43" s="28"/>
      <c r="K43" s="28" t="s">
        <v>98</v>
      </c>
      <c r="L43" s="4" t="s">
        <v>104</v>
      </c>
      <c r="M43" s="4">
        <v>1991</v>
      </c>
      <c r="N43" s="28" t="s">
        <v>100</v>
      </c>
      <c r="O43" s="28">
        <v>10</v>
      </c>
      <c r="P43" s="28">
        <v>0</v>
      </c>
      <c r="Q43" s="28">
        <v>2</v>
      </c>
      <c r="R43" s="28">
        <v>79</v>
      </c>
      <c r="S43" s="28">
        <v>4776.3999999999996</v>
      </c>
      <c r="T43" s="28">
        <v>4776.3999999999996</v>
      </c>
      <c r="U43" s="28">
        <v>4685.7</v>
      </c>
      <c r="V43" s="28">
        <v>90.7</v>
      </c>
      <c r="W43" s="58" t="s">
        <v>101</v>
      </c>
      <c r="X43" s="28" t="s">
        <v>101</v>
      </c>
      <c r="Y43" s="28" t="s">
        <v>101</v>
      </c>
      <c r="Z43" s="28" t="s">
        <v>101</v>
      </c>
      <c r="AA43" s="28" t="s">
        <v>101</v>
      </c>
      <c r="AB43" s="28" t="s">
        <v>102</v>
      </c>
      <c r="AC43" s="28" t="s">
        <v>102</v>
      </c>
      <c r="AD43" s="28" t="s">
        <v>102</v>
      </c>
      <c r="AE43" s="28" t="s">
        <v>101</v>
      </c>
      <c r="AF43" s="28">
        <v>2</v>
      </c>
      <c r="AG43" s="28">
        <v>2</v>
      </c>
      <c r="AH43" s="28">
        <v>2</v>
      </c>
      <c r="AI43" s="28">
        <v>2</v>
      </c>
      <c r="AJ43" s="28">
        <v>1</v>
      </c>
      <c r="AK43" s="28">
        <v>0</v>
      </c>
      <c r="AL43" s="3"/>
    </row>
    <row r="44" spans="1:38" x14ac:dyDescent="0.25">
      <c r="A44" s="4">
        <v>35</v>
      </c>
      <c r="B44" s="3" t="s">
        <v>81</v>
      </c>
      <c r="C44" s="3" t="s">
        <v>82</v>
      </c>
      <c r="D44" s="3" t="s">
        <v>90</v>
      </c>
      <c r="E44" s="28">
        <v>21</v>
      </c>
      <c r="F44" s="28">
        <v>3</v>
      </c>
      <c r="G44" s="28"/>
      <c r="H44" s="28">
        <v>34135</v>
      </c>
      <c r="I44" s="28" t="s">
        <v>332</v>
      </c>
      <c r="J44" s="28"/>
      <c r="K44" s="28" t="s">
        <v>98</v>
      </c>
      <c r="L44" s="4" t="s">
        <v>104</v>
      </c>
      <c r="M44" s="4">
        <v>1991</v>
      </c>
      <c r="N44" s="28" t="s">
        <v>100</v>
      </c>
      <c r="O44" s="28">
        <v>10</v>
      </c>
      <c r="P44" s="28">
        <v>0</v>
      </c>
      <c r="Q44" s="28">
        <v>4</v>
      </c>
      <c r="R44" s="28">
        <v>159</v>
      </c>
      <c r="S44" s="28">
        <v>8961.6</v>
      </c>
      <c r="T44" s="28">
        <v>8961.6</v>
      </c>
      <c r="U44" s="28">
        <v>8770.6</v>
      </c>
      <c r="V44" s="28">
        <v>191</v>
      </c>
      <c r="W44" s="58" t="s">
        <v>101</v>
      </c>
      <c r="X44" s="28" t="s">
        <v>101</v>
      </c>
      <c r="Y44" s="28" t="s">
        <v>101</v>
      </c>
      <c r="Z44" s="28" t="s">
        <v>101</v>
      </c>
      <c r="AA44" s="28" t="s">
        <v>101</v>
      </c>
      <c r="AB44" s="28" t="s">
        <v>102</v>
      </c>
      <c r="AC44" s="28" t="s">
        <v>102</v>
      </c>
      <c r="AD44" s="28" t="s">
        <v>102</v>
      </c>
      <c r="AE44" s="28" t="s">
        <v>101</v>
      </c>
      <c r="AF44" s="28">
        <v>4</v>
      </c>
      <c r="AG44" s="28">
        <v>2</v>
      </c>
      <c r="AH44" s="28">
        <v>2</v>
      </c>
      <c r="AI44" s="28">
        <v>4</v>
      </c>
      <c r="AJ44" s="28">
        <v>2</v>
      </c>
      <c r="AK44" s="28">
        <v>0</v>
      </c>
      <c r="AL44" s="3"/>
    </row>
    <row r="45" spans="1:38" x14ac:dyDescent="0.25">
      <c r="A45" s="4">
        <v>36</v>
      </c>
      <c r="B45" s="3" t="s">
        <v>81</v>
      </c>
      <c r="C45" s="3" t="s">
        <v>82</v>
      </c>
      <c r="D45" s="3" t="s">
        <v>90</v>
      </c>
      <c r="E45" s="28">
        <v>23</v>
      </c>
      <c r="F45" s="28">
        <v>1</v>
      </c>
      <c r="G45" s="28"/>
      <c r="H45" s="28">
        <v>34136</v>
      </c>
      <c r="I45" s="28" t="s">
        <v>332</v>
      </c>
      <c r="J45" s="28"/>
      <c r="K45" s="28" t="s">
        <v>98</v>
      </c>
      <c r="L45" s="4">
        <v>137</v>
      </c>
      <c r="M45" s="4">
        <v>1990</v>
      </c>
      <c r="N45" s="28" t="s">
        <v>100</v>
      </c>
      <c r="O45" s="28">
        <v>12</v>
      </c>
      <c r="P45" s="28">
        <v>0</v>
      </c>
      <c r="Q45" s="28">
        <v>3</v>
      </c>
      <c r="R45" s="28">
        <v>177</v>
      </c>
      <c r="S45" s="28">
        <v>11119.1</v>
      </c>
      <c r="T45" s="28">
        <v>11119.1</v>
      </c>
      <c r="U45" s="28">
        <v>10988.4</v>
      </c>
      <c r="V45" s="28">
        <v>130.69999999999999</v>
      </c>
      <c r="W45" s="58" t="s">
        <v>101</v>
      </c>
      <c r="X45" s="28" t="s">
        <v>101</v>
      </c>
      <c r="Y45" s="28" t="s">
        <v>101</v>
      </c>
      <c r="Z45" s="28" t="s">
        <v>101</v>
      </c>
      <c r="AA45" s="28" t="s">
        <v>101</v>
      </c>
      <c r="AB45" s="28" t="s">
        <v>102</v>
      </c>
      <c r="AC45" s="28" t="s">
        <v>102</v>
      </c>
      <c r="AD45" s="28" t="s">
        <v>102</v>
      </c>
      <c r="AE45" s="28" t="s">
        <v>101</v>
      </c>
      <c r="AF45" s="28">
        <v>6</v>
      </c>
      <c r="AG45" s="28">
        <v>2</v>
      </c>
      <c r="AH45" s="28">
        <v>3</v>
      </c>
      <c r="AI45" s="28">
        <v>3</v>
      </c>
      <c r="AJ45" s="28">
        <v>2</v>
      </c>
      <c r="AK45" s="28">
        <v>0</v>
      </c>
      <c r="AL45" s="3"/>
    </row>
    <row r="46" spans="1:38" x14ac:dyDescent="0.25">
      <c r="A46" s="4">
        <v>37</v>
      </c>
      <c r="B46" s="3" t="s">
        <v>81</v>
      </c>
      <c r="C46" s="3" t="s">
        <v>82</v>
      </c>
      <c r="D46" s="3" t="s">
        <v>90</v>
      </c>
      <c r="E46" s="28">
        <v>27</v>
      </c>
      <c r="F46" s="28">
        <v>1</v>
      </c>
      <c r="G46" s="28"/>
      <c r="H46" s="28">
        <v>34137</v>
      </c>
      <c r="I46" s="28" t="s">
        <v>332</v>
      </c>
      <c r="J46" s="28"/>
      <c r="K46" s="28" t="s">
        <v>98</v>
      </c>
      <c r="L46" s="4" t="s">
        <v>105</v>
      </c>
      <c r="M46" s="4">
        <v>1990</v>
      </c>
      <c r="N46" s="28" t="s">
        <v>100</v>
      </c>
      <c r="O46" s="28">
        <v>10</v>
      </c>
      <c r="P46" s="28">
        <v>0</v>
      </c>
      <c r="Q46" s="28">
        <v>2</v>
      </c>
      <c r="R46" s="28">
        <v>79</v>
      </c>
      <c r="S46" s="28">
        <v>4773.3999999999996</v>
      </c>
      <c r="T46" s="28">
        <v>4773.4000000000005</v>
      </c>
      <c r="U46" s="28">
        <v>4671.6000000000004</v>
      </c>
      <c r="V46" s="28">
        <v>101.8</v>
      </c>
      <c r="W46" s="58" t="s">
        <v>101</v>
      </c>
      <c r="X46" s="28" t="s">
        <v>101</v>
      </c>
      <c r="Y46" s="28" t="s">
        <v>101</v>
      </c>
      <c r="Z46" s="28" t="s">
        <v>101</v>
      </c>
      <c r="AA46" s="28" t="s">
        <v>101</v>
      </c>
      <c r="AB46" s="28" t="s">
        <v>102</v>
      </c>
      <c r="AC46" s="28" t="s">
        <v>102</v>
      </c>
      <c r="AD46" s="28" t="s">
        <v>102</v>
      </c>
      <c r="AE46" s="28" t="s">
        <v>101</v>
      </c>
      <c r="AF46" s="28">
        <v>2</v>
      </c>
      <c r="AG46" s="28">
        <v>2</v>
      </c>
      <c r="AH46" s="28">
        <v>2</v>
      </c>
      <c r="AI46" s="28">
        <v>1</v>
      </c>
      <c r="AJ46" s="28">
        <v>1</v>
      </c>
      <c r="AK46" s="28">
        <v>0</v>
      </c>
      <c r="AL46" s="3"/>
    </row>
    <row r="47" spans="1:38" x14ac:dyDescent="0.25">
      <c r="A47" s="4">
        <v>38</v>
      </c>
      <c r="B47" s="3" t="s">
        <v>81</v>
      </c>
      <c r="C47" s="3" t="s">
        <v>82</v>
      </c>
      <c r="D47" s="3" t="s">
        <v>91</v>
      </c>
      <c r="E47" s="28">
        <v>139</v>
      </c>
      <c r="F47" s="28"/>
      <c r="G47" s="28"/>
      <c r="H47" s="28">
        <v>34138</v>
      </c>
      <c r="I47" s="28" t="s">
        <v>332</v>
      </c>
      <c r="J47" s="28"/>
      <c r="K47" s="28" t="s">
        <v>98</v>
      </c>
      <c r="L47" s="4" t="s">
        <v>104</v>
      </c>
      <c r="M47" s="4">
        <v>1991</v>
      </c>
      <c r="N47" s="28" t="s">
        <v>100</v>
      </c>
      <c r="O47" s="28">
        <v>6</v>
      </c>
      <c r="P47" s="28">
        <v>0</v>
      </c>
      <c r="Q47" s="28">
        <v>5</v>
      </c>
      <c r="R47" s="28">
        <v>119</v>
      </c>
      <c r="S47" s="28">
        <v>6713.8</v>
      </c>
      <c r="T47" s="28">
        <v>6713.8</v>
      </c>
      <c r="U47" s="28">
        <v>6602.2</v>
      </c>
      <c r="V47" s="28">
        <v>111.6</v>
      </c>
      <c r="W47" s="58" t="s">
        <v>101</v>
      </c>
      <c r="X47" s="28" t="s">
        <v>101</v>
      </c>
      <c r="Y47" s="28" t="s">
        <v>101</v>
      </c>
      <c r="Z47" s="28" t="s">
        <v>101</v>
      </c>
      <c r="AA47" s="28" t="s">
        <v>101</v>
      </c>
      <c r="AB47" s="28" t="s">
        <v>102</v>
      </c>
      <c r="AC47" s="28" t="s">
        <v>102</v>
      </c>
      <c r="AD47" s="28" t="s">
        <v>102</v>
      </c>
      <c r="AE47" s="28" t="s">
        <v>101</v>
      </c>
      <c r="AF47" s="28">
        <v>5</v>
      </c>
      <c r="AG47" s="28">
        <v>3</v>
      </c>
      <c r="AH47" s="28">
        <v>1</v>
      </c>
      <c r="AI47" s="28">
        <v>1</v>
      </c>
      <c r="AJ47" s="28">
        <v>1</v>
      </c>
      <c r="AK47" s="28">
        <v>0</v>
      </c>
      <c r="AL47" s="3"/>
    </row>
    <row r="48" spans="1:38" x14ac:dyDescent="0.25">
      <c r="A48" s="4">
        <v>39</v>
      </c>
      <c r="B48" s="3" t="s">
        <v>81</v>
      </c>
      <c r="C48" s="3" t="s">
        <v>82</v>
      </c>
      <c r="D48" s="3" t="s">
        <v>91</v>
      </c>
      <c r="E48" s="28">
        <v>141</v>
      </c>
      <c r="F48" s="28">
        <v>3</v>
      </c>
      <c r="G48" s="28"/>
      <c r="H48" s="28">
        <v>34139</v>
      </c>
      <c r="I48" s="28" t="s">
        <v>332</v>
      </c>
      <c r="J48" s="28"/>
      <c r="K48" s="28" t="s">
        <v>99</v>
      </c>
      <c r="L48" s="4" t="s">
        <v>105</v>
      </c>
      <c r="M48" s="4">
        <v>1992</v>
      </c>
      <c r="N48" s="28" t="s">
        <v>103</v>
      </c>
      <c r="O48" s="60" t="s">
        <v>106</v>
      </c>
      <c r="P48" s="28">
        <v>0</v>
      </c>
      <c r="Q48" s="28">
        <v>1</v>
      </c>
      <c r="R48" s="28">
        <v>69</v>
      </c>
      <c r="S48" s="28">
        <v>4058.3</v>
      </c>
      <c r="T48" s="28">
        <v>4058.2999999999997</v>
      </c>
      <c r="U48" s="28">
        <v>3655.7</v>
      </c>
      <c r="V48" s="28">
        <v>402.6</v>
      </c>
      <c r="W48" s="58" t="s">
        <v>101</v>
      </c>
      <c r="X48" s="28" t="s">
        <v>101</v>
      </c>
      <c r="Y48" s="28" t="s">
        <v>101</v>
      </c>
      <c r="Z48" s="28" t="s">
        <v>101</v>
      </c>
      <c r="AA48" s="28" t="s">
        <v>101</v>
      </c>
      <c r="AB48" s="28" t="s">
        <v>102</v>
      </c>
      <c r="AC48" s="28" t="s">
        <v>102</v>
      </c>
      <c r="AD48" s="28" t="s">
        <v>102</v>
      </c>
      <c r="AE48" s="28" t="s">
        <v>101</v>
      </c>
      <c r="AF48" s="28">
        <v>2</v>
      </c>
      <c r="AG48" s="28">
        <v>2</v>
      </c>
      <c r="AH48" s="28">
        <v>3</v>
      </c>
      <c r="AI48" s="28">
        <v>1</v>
      </c>
      <c r="AJ48" s="28">
        <v>1</v>
      </c>
      <c r="AK48" s="28">
        <v>0</v>
      </c>
      <c r="AL48" s="3"/>
    </row>
    <row r="49" spans="1:38" x14ac:dyDescent="0.25">
      <c r="A49" s="4">
        <v>40</v>
      </c>
      <c r="B49" s="3" t="s">
        <v>81</v>
      </c>
      <c r="C49" s="3" t="s">
        <v>82</v>
      </c>
      <c r="D49" s="3" t="s">
        <v>91</v>
      </c>
      <c r="E49" s="28">
        <v>145</v>
      </c>
      <c r="F49" s="28">
        <v>3</v>
      </c>
      <c r="G49" s="28"/>
      <c r="H49" s="28">
        <v>34140</v>
      </c>
      <c r="I49" s="28" t="s">
        <v>332</v>
      </c>
      <c r="J49" s="28"/>
      <c r="K49" s="28" t="s">
        <v>99</v>
      </c>
      <c r="L49" s="4" t="s">
        <v>105</v>
      </c>
      <c r="M49" s="4">
        <v>1992</v>
      </c>
      <c r="N49" s="28" t="s">
        <v>103</v>
      </c>
      <c r="O49" s="60" t="s">
        <v>106</v>
      </c>
      <c r="P49" s="28">
        <v>0</v>
      </c>
      <c r="Q49" s="28">
        <v>1</v>
      </c>
      <c r="R49" s="28">
        <v>71</v>
      </c>
      <c r="S49" s="28">
        <v>4051.3</v>
      </c>
      <c r="T49" s="28">
        <v>4051.2999999999997</v>
      </c>
      <c r="U49" s="28">
        <v>3684.2</v>
      </c>
      <c r="V49" s="28">
        <v>367.1</v>
      </c>
      <c r="W49" s="58" t="s">
        <v>101</v>
      </c>
      <c r="X49" s="28" t="s">
        <v>101</v>
      </c>
      <c r="Y49" s="28" t="s">
        <v>101</v>
      </c>
      <c r="Z49" s="28" t="s">
        <v>101</v>
      </c>
      <c r="AA49" s="28" t="s">
        <v>101</v>
      </c>
      <c r="AB49" s="28" t="s">
        <v>102</v>
      </c>
      <c r="AC49" s="28" t="s">
        <v>102</v>
      </c>
      <c r="AD49" s="28" t="s">
        <v>102</v>
      </c>
      <c r="AE49" s="28" t="s">
        <v>101</v>
      </c>
      <c r="AF49" s="28">
        <v>2</v>
      </c>
      <c r="AG49" s="28">
        <v>3</v>
      </c>
      <c r="AH49" s="28">
        <v>0</v>
      </c>
      <c r="AI49" s="28">
        <v>1</v>
      </c>
      <c r="AJ49" s="28">
        <v>1</v>
      </c>
      <c r="AK49" s="28">
        <v>0</v>
      </c>
      <c r="AL49" s="3"/>
    </row>
    <row r="50" spans="1:38" x14ac:dyDescent="0.25">
      <c r="A50" s="4">
        <v>41</v>
      </c>
      <c r="B50" s="3" t="s">
        <v>81</v>
      </c>
      <c r="C50" s="3" t="s">
        <v>82</v>
      </c>
      <c r="D50" s="3" t="s">
        <v>91</v>
      </c>
      <c r="E50" s="28">
        <v>147</v>
      </c>
      <c r="F50" s="28"/>
      <c r="G50" s="28"/>
      <c r="H50" s="28">
        <v>34141</v>
      </c>
      <c r="I50" s="28" t="s">
        <v>332</v>
      </c>
      <c r="J50" s="28"/>
      <c r="K50" s="28" t="s">
        <v>98</v>
      </c>
      <c r="L50" s="4" t="s">
        <v>104</v>
      </c>
      <c r="M50" s="4">
        <v>1991</v>
      </c>
      <c r="N50" s="28" t="s">
        <v>100</v>
      </c>
      <c r="O50" s="28">
        <v>6</v>
      </c>
      <c r="P50" s="28">
        <v>0</v>
      </c>
      <c r="Q50" s="28">
        <v>5</v>
      </c>
      <c r="R50" s="28">
        <v>119</v>
      </c>
      <c r="S50" s="28">
        <v>6772.1</v>
      </c>
      <c r="T50" s="28">
        <v>6772.1</v>
      </c>
      <c r="U50" s="28">
        <v>6710.3</v>
      </c>
      <c r="V50" s="28">
        <v>61.8</v>
      </c>
      <c r="W50" s="58" t="s">
        <v>101</v>
      </c>
      <c r="X50" s="28" t="s">
        <v>101</v>
      </c>
      <c r="Y50" s="28" t="s">
        <v>101</v>
      </c>
      <c r="Z50" s="28" t="s">
        <v>101</v>
      </c>
      <c r="AA50" s="28" t="s">
        <v>101</v>
      </c>
      <c r="AB50" s="28" t="s">
        <v>102</v>
      </c>
      <c r="AC50" s="28" t="s">
        <v>102</v>
      </c>
      <c r="AD50" s="28" t="s">
        <v>102</v>
      </c>
      <c r="AE50" s="28" t="s">
        <v>101</v>
      </c>
      <c r="AF50" s="28">
        <v>5</v>
      </c>
      <c r="AG50" s="28">
        <v>3</v>
      </c>
      <c r="AH50" s="28">
        <v>1</v>
      </c>
      <c r="AI50" s="28">
        <v>1</v>
      </c>
      <c r="AJ50" s="28">
        <v>1</v>
      </c>
      <c r="AK50" s="28">
        <v>0</v>
      </c>
      <c r="AL50" s="3"/>
    </row>
    <row r="51" spans="1:38" x14ac:dyDescent="0.25">
      <c r="A51" s="4">
        <v>42</v>
      </c>
      <c r="B51" s="3" t="s">
        <v>81</v>
      </c>
      <c r="C51" s="3" t="s">
        <v>82</v>
      </c>
      <c r="D51" s="3" t="s">
        <v>91</v>
      </c>
      <c r="E51" s="28">
        <v>159</v>
      </c>
      <c r="F51" s="28"/>
      <c r="G51" s="28"/>
      <c r="H51" s="28">
        <v>34142</v>
      </c>
      <c r="I51" s="28" t="s">
        <v>332</v>
      </c>
      <c r="J51" s="28"/>
      <c r="K51" s="28" t="s">
        <v>99</v>
      </c>
      <c r="L51" s="4" t="s">
        <v>105</v>
      </c>
      <c r="M51" s="4">
        <v>1995</v>
      </c>
      <c r="N51" s="28" t="s">
        <v>103</v>
      </c>
      <c r="O51" s="60" t="s">
        <v>107</v>
      </c>
      <c r="P51" s="28">
        <v>0</v>
      </c>
      <c r="Q51" s="28">
        <v>2</v>
      </c>
      <c r="R51" s="28">
        <v>136</v>
      </c>
      <c r="S51" s="28">
        <v>8045.1</v>
      </c>
      <c r="T51" s="28">
        <v>8045.0999999999995</v>
      </c>
      <c r="U51" s="28">
        <v>7819.9</v>
      </c>
      <c r="V51" s="28">
        <v>225.2</v>
      </c>
      <c r="W51" s="58" t="s">
        <v>101</v>
      </c>
      <c r="X51" s="28" t="s">
        <v>101</v>
      </c>
      <c r="Y51" s="28" t="s">
        <v>101</v>
      </c>
      <c r="Z51" s="28" t="s">
        <v>101</v>
      </c>
      <c r="AA51" s="28" t="s">
        <v>101</v>
      </c>
      <c r="AB51" s="28" t="s">
        <v>102</v>
      </c>
      <c r="AC51" s="28" t="s">
        <v>102</v>
      </c>
      <c r="AD51" s="28" t="s">
        <v>102</v>
      </c>
      <c r="AE51" s="28" t="s">
        <v>101</v>
      </c>
      <c r="AF51" s="28">
        <v>4</v>
      </c>
      <c r="AG51" s="28">
        <v>2</v>
      </c>
      <c r="AH51" s="28">
        <v>0</v>
      </c>
      <c r="AI51" s="28">
        <v>1</v>
      </c>
      <c r="AJ51" s="28">
        <v>2</v>
      </c>
      <c r="AK51" s="28">
        <v>0</v>
      </c>
      <c r="AL51" s="3"/>
    </row>
    <row r="52" spans="1:38" x14ac:dyDescent="0.25">
      <c r="A52" s="4">
        <v>43</v>
      </c>
      <c r="B52" s="3" t="s">
        <v>81</v>
      </c>
      <c r="C52" s="3" t="s">
        <v>82</v>
      </c>
      <c r="D52" s="3" t="s">
        <v>91</v>
      </c>
      <c r="E52" s="28">
        <v>161</v>
      </c>
      <c r="F52" s="28"/>
      <c r="G52" s="28"/>
      <c r="H52" s="28">
        <v>34143</v>
      </c>
      <c r="I52" s="28" t="s">
        <v>332</v>
      </c>
      <c r="J52" s="28"/>
      <c r="K52" s="28" t="s">
        <v>98</v>
      </c>
      <c r="L52" s="4">
        <v>137</v>
      </c>
      <c r="M52" s="4">
        <v>1995</v>
      </c>
      <c r="N52" s="28" t="s">
        <v>100</v>
      </c>
      <c r="O52" s="28">
        <v>12</v>
      </c>
      <c r="P52" s="28">
        <v>0</v>
      </c>
      <c r="Q52" s="28">
        <v>3</v>
      </c>
      <c r="R52" s="28">
        <v>177</v>
      </c>
      <c r="S52" s="28">
        <v>9309.1</v>
      </c>
      <c r="T52" s="28">
        <v>9309.1</v>
      </c>
      <c r="U52" s="28">
        <v>9117.6</v>
      </c>
      <c r="V52" s="28">
        <v>191.5</v>
      </c>
      <c r="W52" s="58" t="s">
        <v>101</v>
      </c>
      <c r="X52" s="28" t="s">
        <v>101</v>
      </c>
      <c r="Y52" s="28" t="s">
        <v>101</v>
      </c>
      <c r="Z52" s="28" t="s">
        <v>101</v>
      </c>
      <c r="AA52" s="28" t="s">
        <v>101</v>
      </c>
      <c r="AB52" s="28" t="s">
        <v>102</v>
      </c>
      <c r="AC52" s="28" t="s">
        <v>102</v>
      </c>
      <c r="AD52" s="28" t="s">
        <v>102</v>
      </c>
      <c r="AE52" s="28" t="s">
        <v>101</v>
      </c>
      <c r="AF52" s="28">
        <v>6</v>
      </c>
      <c r="AG52" s="28">
        <v>3</v>
      </c>
      <c r="AH52" s="28">
        <v>3</v>
      </c>
      <c r="AI52" s="28">
        <v>1</v>
      </c>
      <c r="AJ52" s="28">
        <v>3</v>
      </c>
      <c r="AK52" s="28">
        <v>0</v>
      </c>
      <c r="AL52" s="3"/>
    </row>
    <row r="53" spans="1:38" x14ac:dyDescent="0.25">
      <c r="A53" s="4">
        <v>44</v>
      </c>
      <c r="B53" s="3" t="s">
        <v>81</v>
      </c>
      <c r="C53" s="3" t="s">
        <v>82</v>
      </c>
      <c r="D53" s="3" t="s">
        <v>91</v>
      </c>
      <c r="E53" s="28">
        <v>169</v>
      </c>
      <c r="F53" s="28"/>
      <c r="G53" s="28"/>
      <c r="H53" s="28">
        <v>34144</v>
      </c>
      <c r="I53" s="28" t="s">
        <v>332</v>
      </c>
      <c r="J53" s="28"/>
      <c r="K53" s="28" t="s">
        <v>98</v>
      </c>
      <c r="L53" s="4">
        <v>137</v>
      </c>
      <c r="M53" s="4">
        <v>1993</v>
      </c>
      <c r="N53" s="28" t="s">
        <v>100</v>
      </c>
      <c r="O53" s="28">
        <v>12</v>
      </c>
      <c r="P53" s="28">
        <v>0</v>
      </c>
      <c r="Q53" s="28">
        <v>3</v>
      </c>
      <c r="R53" s="28">
        <v>176</v>
      </c>
      <c r="S53" s="28">
        <v>9569.2000000000007</v>
      </c>
      <c r="T53" s="28">
        <v>9569.1999999999989</v>
      </c>
      <c r="U53" s="28">
        <v>9376.2999999999993</v>
      </c>
      <c r="V53" s="28">
        <v>192.9</v>
      </c>
      <c r="W53" s="58" t="s">
        <v>101</v>
      </c>
      <c r="X53" s="28" t="s">
        <v>101</v>
      </c>
      <c r="Y53" s="28" t="s">
        <v>101</v>
      </c>
      <c r="Z53" s="28" t="s">
        <v>101</v>
      </c>
      <c r="AA53" s="28" t="s">
        <v>101</v>
      </c>
      <c r="AB53" s="28" t="s">
        <v>102</v>
      </c>
      <c r="AC53" s="28" t="s">
        <v>102</v>
      </c>
      <c r="AD53" s="28" t="s">
        <v>102</v>
      </c>
      <c r="AE53" s="28" t="s">
        <v>101</v>
      </c>
      <c r="AF53" s="28">
        <v>6</v>
      </c>
      <c r="AG53" s="28">
        <v>3</v>
      </c>
      <c r="AH53" s="28">
        <v>3</v>
      </c>
      <c r="AI53" s="28">
        <v>3</v>
      </c>
      <c r="AJ53" s="28">
        <v>3</v>
      </c>
      <c r="AK53" s="28">
        <v>0</v>
      </c>
      <c r="AL53" s="3"/>
    </row>
    <row r="54" spans="1:38" x14ac:dyDescent="0.25">
      <c r="A54" s="4">
        <v>45</v>
      </c>
      <c r="B54" s="3" t="s">
        <v>81</v>
      </c>
      <c r="C54" s="3" t="s">
        <v>82</v>
      </c>
      <c r="D54" s="3" t="s">
        <v>92</v>
      </c>
      <c r="E54" s="28">
        <v>107</v>
      </c>
      <c r="F54" s="28">
        <v>1</v>
      </c>
      <c r="G54" s="28"/>
      <c r="H54" s="28">
        <v>34145</v>
      </c>
      <c r="I54" s="28" t="s">
        <v>332</v>
      </c>
      <c r="J54" s="28"/>
      <c r="K54" s="28" t="s">
        <v>98</v>
      </c>
      <c r="L54" s="4" t="s">
        <v>104</v>
      </c>
      <c r="M54" s="4">
        <v>1991</v>
      </c>
      <c r="N54" s="28" t="s">
        <v>100</v>
      </c>
      <c r="O54" s="60" t="s">
        <v>108</v>
      </c>
      <c r="P54" s="28">
        <v>0</v>
      </c>
      <c r="Q54" s="28">
        <v>13</v>
      </c>
      <c r="R54" s="28">
        <v>381</v>
      </c>
      <c r="S54" s="28">
        <v>21472.5</v>
      </c>
      <c r="T54" s="28">
        <v>21472.5</v>
      </c>
      <c r="U54" s="28">
        <v>21265.599999999999</v>
      </c>
      <c r="V54" s="28">
        <v>206.9</v>
      </c>
      <c r="W54" s="58" t="s">
        <v>101</v>
      </c>
      <c r="X54" s="28" t="s">
        <v>101</v>
      </c>
      <c r="Y54" s="28" t="s">
        <v>101</v>
      </c>
      <c r="Z54" s="28" t="s">
        <v>101</v>
      </c>
      <c r="AA54" s="28" t="s">
        <v>101</v>
      </c>
      <c r="AB54" s="28" t="s">
        <v>102</v>
      </c>
      <c r="AC54" s="28" t="s">
        <v>102</v>
      </c>
      <c r="AD54" s="28" t="s">
        <v>102</v>
      </c>
      <c r="AE54" s="28" t="s">
        <v>101</v>
      </c>
      <c r="AF54" s="28">
        <v>13</v>
      </c>
      <c r="AG54" s="28">
        <v>4</v>
      </c>
      <c r="AH54" s="28">
        <v>2</v>
      </c>
      <c r="AI54" s="28">
        <v>1</v>
      </c>
      <c r="AJ54" s="28">
        <v>6</v>
      </c>
      <c r="AK54" s="28">
        <v>0</v>
      </c>
      <c r="AL54" s="3"/>
    </row>
    <row r="55" spans="1:38" x14ac:dyDescent="0.25">
      <c r="A55" s="4">
        <v>46</v>
      </c>
      <c r="B55" s="3" t="s">
        <v>81</v>
      </c>
      <c r="C55" s="3" t="s">
        <v>82</v>
      </c>
      <c r="D55" s="3" t="s">
        <v>92</v>
      </c>
      <c r="E55" s="28">
        <v>115</v>
      </c>
      <c r="F55" s="28">
        <v>1</v>
      </c>
      <c r="G55" s="28"/>
      <c r="H55" s="28">
        <v>34146</v>
      </c>
      <c r="I55" s="28" t="s">
        <v>332</v>
      </c>
      <c r="J55" s="28"/>
      <c r="K55" s="28" t="s">
        <v>98</v>
      </c>
      <c r="L55" s="4" t="s">
        <v>104</v>
      </c>
      <c r="M55" s="4">
        <v>1990</v>
      </c>
      <c r="N55" s="28" t="s">
        <v>100</v>
      </c>
      <c r="O55" s="60" t="s">
        <v>108</v>
      </c>
      <c r="P55" s="28">
        <v>0</v>
      </c>
      <c r="Q55" s="28">
        <v>10</v>
      </c>
      <c r="R55" s="28">
        <v>260</v>
      </c>
      <c r="S55" s="28">
        <v>15076.499999999998</v>
      </c>
      <c r="T55" s="28">
        <v>15076.5</v>
      </c>
      <c r="U55" s="28">
        <v>14702.2</v>
      </c>
      <c r="V55" s="28">
        <v>374.3</v>
      </c>
      <c r="W55" s="58" t="s">
        <v>101</v>
      </c>
      <c r="X55" s="28" t="s">
        <v>101</v>
      </c>
      <c r="Y55" s="28" t="s">
        <v>101</v>
      </c>
      <c r="Z55" s="28" t="s">
        <v>101</v>
      </c>
      <c r="AA55" s="28" t="s">
        <v>101</v>
      </c>
      <c r="AB55" s="28" t="s">
        <v>102</v>
      </c>
      <c r="AC55" s="28" t="s">
        <v>102</v>
      </c>
      <c r="AD55" s="28" t="s">
        <v>102</v>
      </c>
      <c r="AE55" s="28" t="s">
        <v>101</v>
      </c>
      <c r="AF55" s="28">
        <v>10</v>
      </c>
      <c r="AG55" s="28">
        <v>3</v>
      </c>
      <c r="AH55" s="28">
        <v>2</v>
      </c>
      <c r="AI55" s="28">
        <v>0</v>
      </c>
      <c r="AJ55" s="28">
        <v>4</v>
      </c>
      <c r="AK55" s="28">
        <v>0</v>
      </c>
      <c r="AL55" s="3"/>
    </row>
    <row r="56" spans="1:38" x14ac:dyDescent="0.25">
      <c r="A56" s="4">
        <v>47</v>
      </c>
      <c r="B56" s="3" t="s">
        <v>81</v>
      </c>
      <c r="C56" s="3" t="s">
        <v>82</v>
      </c>
      <c r="D56" s="3" t="s">
        <v>92</v>
      </c>
      <c r="E56" s="28">
        <v>115</v>
      </c>
      <c r="F56" s="28">
        <v>3</v>
      </c>
      <c r="G56" s="28"/>
      <c r="H56" s="28">
        <v>34147</v>
      </c>
      <c r="I56" s="28" t="s">
        <v>332</v>
      </c>
      <c r="J56" s="28"/>
      <c r="K56" s="28" t="s">
        <v>98</v>
      </c>
      <c r="L56" s="4">
        <v>137</v>
      </c>
      <c r="M56" s="4">
        <v>1990</v>
      </c>
      <c r="N56" s="28" t="s">
        <v>100</v>
      </c>
      <c r="O56" s="29" t="s">
        <v>109</v>
      </c>
      <c r="P56" s="28">
        <v>0</v>
      </c>
      <c r="Q56" s="28">
        <v>5</v>
      </c>
      <c r="R56" s="28">
        <v>428</v>
      </c>
      <c r="S56" s="28">
        <v>22942.1</v>
      </c>
      <c r="T56" s="28">
        <v>22942.1</v>
      </c>
      <c r="U56" s="28">
        <v>22568</v>
      </c>
      <c r="V56" s="28">
        <v>374.1</v>
      </c>
      <c r="W56" s="58" t="s">
        <v>101</v>
      </c>
      <c r="X56" s="28" t="s">
        <v>101</v>
      </c>
      <c r="Y56" s="28" t="s">
        <v>101</v>
      </c>
      <c r="Z56" s="28" t="s">
        <v>101</v>
      </c>
      <c r="AA56" s="28" t="s">
        <v>101</v>
      </c>
      <c r="AB56" s="28" t="s">
        <v>102</v>
      </c>
      <c r="AC56" s="28" t="s">
        <v>102</v>
      </c>
      <c r="AD56" s="28" t="s">
        <v>102</v>
      </c>
      <c r="AE56" s="28" t="s">
        <v>101</v>
      </c>
      <c r="AF56" s="28">
        <v>10</v>
      </c>
      <c r="AG56" s="28">
        <v>5</v>
      </c>
      <c r="AH56" s="28">
        <v>6</v>
      </c>
      <c r="AI56" s="28">
        <v>0</v>
      </c>
      <c r="AJ56" s="28">
        <v>4</v>
      </c>
      <c r="AK56" s="28">
        <v>0</v>
      </c>
      <c r="AL56" s="3"/>
    </row>
    <row r="57" spans="1:38" x14ac:dyDescent="0.25">
      <c r="A57" s="4">
        <v>48</v>
      </c>
      <c r="B57" s="3" t="s">
        <v>81</v>
      </c>
      <c r="C57" s="3" t="s">
        <v>82</v>
      </c>
      <c r="D57" s="3" t="s">
        <v>92</v>
      </c>
      <c r="E57" s="28">
        <v>123</v>
      </c>
      <c r="F57" s="28">
        <v>3</v>
      </c>
      <c r="G57" s="28"/>
      <c r="H57" s="28">
        <v>34148</v>
      </c>
      <c r="I57" s="28" t="s">
        <v>332</v>
      </c>
      <c r="J57" s="28"/>
      <c r="K57" s="28" t="s">
        <v>98</v>
      </c>
      <c r="L57" s="4">
        <v>137</v>
      </c>
      <c r="M57" s="4">
        <v>1991</v>
      </c>
      <c r="N57" s="28" t="s">
        <v>100</v>
      </c>
      <c r="O57" s="28">
        <v>12</v>
      </c>
      <c r="P57" s="28">
        <v>0</v>
      </c>
      <c r="Q57" s="28">
        <v>2</v>
      </c>
      <c r="R57" s="28">
        <v>118</v>
      </c>
      <c r="S57" s="28">
        <v>6177.4000000000005</v>
      </c>
      <c r="T57" s="28">
        <v>6177.4000000000005</v>
      </c>
      <c r="U57" s="28">
        <v>6066.3</v>
      </c>
      <c r="V57" s="28">
        <v>111.1</v>
      </c>
      <c r="W57" s="58" t="s">
        <v>101</v>
      </c>
      <c r="X57" s="28" t="s">
        <v>101</v>
      </c>
      <c r="Y57" s="28" t="s">
        <v>101</v>
      </c>
      <c r="Z57" s="28" t="s">
        <v>101</v>
      </c>
      <c r="AA57" s="28" t="s">
        <v>101</v>
      </c>
      <c r="AB57" s="28" t="s">
        <v>102</v>
      </c>
      <c r="AC57" s="28" t="s">
        <v>102</v>
      </c>
      <c r="AD57" s="28" t="s">
        <v>102</v>
      </c>
      <c r="AE57" s="28" t="s">
        <v>101</v>
      </c>
      <c r="AF57" s="28">
        <v>4</v>
      </c>
      <c r="AG57" s="28">
        <v>4</v>
      </c>
      <c r="AH57" s="28">
        <v>3</v>
      </c>
      <c r="AI57" s="28">
        <v>1</v>
      </c>
      <c r="AJ57" s="28">
        <v>1</v>
      </c>
      <c r="AK57" s="28">
        <v>0</v>
      </c>
      <c r="AL57" s="3"/>
    </row>
    <row r="58" spans="1:38" x14ac:dyDescent="0.25">
      <c r="A58" s="4">
        <v>49</v>
      </c>
      <c r="B58" s="3" t="s">
        <v>81</v>
      </c>
      <c r="C58" s="3" t="s">
        <v>82</v>
      </c>
      <c r="D58" s="3" t="s">
        <v>92</v>
      </c>
      <c r="E58" s="28">
        <v>123</v>
      </c>
      <c r="F58" s="28">
        <v>4</v>
      </c>
      <c r="G58" s="28"/>
      <c r="H58" s="28">
        <v>34149</v>
      </c>
      <c r="I58" s="28" t="s">
        <v>332</v>
      </c>
      <c r="J58" s="28"/>
      <c r="K58" s="28" t="s">
        <v>98</v>
      </c>
      <c r="L58" s="4">
        <v>137</v>
      </c>
      <c r="M58" s="4">
        <v>1990</v>
      </c>
      <c r="N58" s="28" t="s">
        <v>100</v>
      </c>
      <c r="O58" s="28">
        <v>12</v>
      </c>
      <c r="P58" s="28">
        <v>0</v>
      </c>
      <c r="Q58" s="28">
        <v>3</v>
      </c>
      <c r="R58" s="28">
        <v>177</v>
      </c>
      <c r="S58" s="28">
        <v>9254.7000000000007</v>
      </c>
      <c r="T58" s="28">
        <v>9254.6999999999989</v>
      </c>
      <c r="U58" s="28">
        <v>9118.2999999999993</v>
      </c>
      <c r="V58" s="28">
        <v>136.4</v>
      </c>
      <c r="W58" s="58" t="s">
        <v>101</v>
      </c>
      <c r="X58" s="28" t="s">
        <v>101</v>
      </c>
      <c r="Y58" s="28" t="s">
        <v>101</v>
      </c>
      <c r="Z58" s="28" t="s">
        <v>101</v>
      </c>
      <c r="AA58" s="28" t="s">
        <v>101</v>
      </c>
      <c r="AB58" s="28" t="s">
        <v>102</v>
      </c>
      <c r="AC58" s="28" t="s">
        <v>102</v>
      </c>
      <c r="AD58" s="28" t="s">
        <v>102</v>
      </c>
      <c r="AE58" s="28" t="s">
        <v>101</v>
      </c>
      <c r="AF58" s="28">
        <v>6</v>
      </c>
      <c r="AG58" s="28">
        <v>4</v>
      </c>
      <c r="AH58" s="28">
        <v>3</v>
      </c>
      <c r="AI58" s="28">
        <v>3</v>
      </c>
      <c r="AJ58" s="28">
        <v>2</v>
      </c>
      <c r="AK58" s="28">
        <v>0</v>
      </c>
      <c r="AL58" s="3"/>
    </row>
    <row r="59" spans="1:38" x14ac:dyDescent="0.25">
      <c r="A59" s="4">
        <v>50</v>
      </c>
      <c r="B59" s="3" t="s">
        <v>81</v>
      </c>
      <c r="C59" s="3" t="s">
        <v>82</v>
      </c>
      <c r="D59" s="3" t="s">
        <v>92</v>
      </c>
      <c r="E59" s="28">
        <v>123</v>
      </c>
      <c r="F59" s="28">
        <v>5</v>
      </c>
      <c r="G59" s="28"/>
      <c r="H59" s="28">
        <v>34150</v>
      </c>
      <c r="I59" s="28" t="s">
        <v>332</v>
      </c>
      <c r="J59" s="28"/>
      <c r="K59" s="28" t="s">
        <v>98</v>
      </c>
      <c r="L59" s="4">
        <v>137</v>
      </c>
      <c r="M59" s="4">
        <v>1991</v>
      </c>
      <c r="N59" s="28" t="s">
        <v>100</v>
      </c>
      <c r="O59" s="28">
        <v>12</v>
      </c>
      <c r="P59" s="28">
        <v>0</v>
      </c>
      <c r="Q59" s="28">
        <v>2</v>
      </c>
      <c r="R59" s="28">
        <v>118</v>
      </c>
      <c r="S59" s="28">
        <v>6235.1</v>
      </c>
      <c r="T59" s="28">
        <v>6235.0999999999995</v>
      </c>
      <c r="U59" s="28">
        <v>6142.7</v>
      </c>
      <c r="V59" s="28">
        <v>92.4</v>
      </c>
      <c r="W59" s="58" t="s">
        <v>101</v>
      </c>
      <c r="X59" s="28" t="s">
        <v>101</v>
      </c>
      <c r="Y59" s="28" t="s">
        <v>101</v>
      </c>
      <c r="Z59" s="28" t="s">
        <v>101</v>
      </c>
      <c r="AA59" s="28" t="s">
        <v>101</v>
      </c>
      <c r="AB59" s="28" t="s">
        <v>102</v>
      </c>
      <c r="AC59" s="28" t="s">
        <v>102</v>
      </c>
      <c r="AD59" s="28" t="s">
        <v>102</v>
      </c>
      <c r="AE59" s="28" t="s">
        <v>101</v>
      </c>
      <c r="AF59" s="28">
        <v>4</v>
      </c>
      <c r="AG59" s="28">
        <v>4</v>
      </c>
      <c r="AH59" s="28">
        <v>3</v>
      </c>
      <c r="AI59" s="28">
        <v>1</v>
      </c>
      <c r="AJ59" s="28">
        <v>1</v>
      </c>
      <c r="AK59" s="28">
        <v>0</v>
      </c>
      <c r="AL59" s="3"/>
    </row>
    <row r="60" spans="1:38" x14ac:dyDescent="0.25">
      <c r="A60" s="4">
        <v>51</v>
      </c>
      <c r="B60" s="3" t="s">
        <v>81</v>
      </c>
      <c r="C60" s="3" t="s">
        <v>82</v>
      </c>
      <c r="D60" s="3" t="s">
        <v>92</v>
      </c>
      <c r="E60" s="28">
        <v>125</v>
      </c>
      <c r="F60" s="28">
        <v>3</v>
      </c>
      <c r="G60" s="28"/>
      <c r="H60" s="28">
        <v>34151</v>
      </c>
      <c r="I60" s="28" t="s">
        <v>332</v>
      </c>
      <c r="J60" s="28"/>
      <c r="K60" s="28" t="s">
        <v>99</v>
      </c>
      <c r="L60" s="4" t="s">
        <v>105</v>
      </c>
      <c r="M60" s="4">
        <v>1992</v>
      </c>
      <c r="N60" s="28" t="s">
        <v>103</v>
      </c>
      <c r="O60" s="28">
        <v>16</v>
      </c>
      <c r="P60" s="28">
        <v>0</v>
      </c>
      <c r="Q60" s="28">
        <v>1</v>
      </c>
      <c r="R60" s="28">
        <v>70</v>
      </c>
      <c r="S60" s="28">
        <v>4598.1000000000004</v>
      </c>
      <c r="T60" s="28">
        <v>4598.0999999999995</v>
      </c>
      <c r="U60" s="28">
        <v>4213.2</v>
      </c>
      <c r="V60" s="28">
        <v>384.9</v>
      </c>
      <c r="W60" s="58" t="s">
        <v>101</v>
      </c>
      <c r="X60" s="28" t="s">
        <v>101</v>
      </c>
      <c r="Y60" s="28" t="s">
        <v>101</v>
      </c>
      <c r="Z60" s="28" t="s">
        <v>101</v>
      </c>
      <c r="AA60" s="28" t="s">
        <v>101</v>
      </c>
      <c r="AB60" s="28" t="s">
        <v>102</v>
      </c>
      <c r="AC60" s="28" t="s">
        <v>102</v>
      </c>
      <c r="AD60" s="28" t="s">
        <v>102</v>
      </c>
      <c r="AE60" s="28" t="s">
        <v>101</v>
      </c>
      <c r="AF60" s="28">
        <v>2</v>
      </c>
      <c r="AG60" s="28">
        <v>2</v>
      </c>
      <c r="AH60" s="28">
        <v>2</v>
      </c>
      <c r="AI60" s="28">
        <v>1</v>
      </c>
      <c r="AJ60" s="28">
        <v>1</v>
      </c>
      <c r="AK60" s="28">
        <v>0</v>
      </c>
      <c r="AL60" s="3"/>
    </row>
    <row r="61" spans="1:38" x14ac:dyDescent="0.25">
      <c r="A61" s="4">
        <v>52</v>
      </c>
      <c r="B61" s="3" t="s">
        <v>81</v>
      </c>
      <c r="C61" s="3" t="s">
        <v>82</v>
      </c>
      <c r="D61" s="3" t="s">
        <v>92</v>
      </c>
      <c r="E61" s="28">
        <v>125</v>
      </c>
      <c r="F61" s="28">
        <v>4</v>
      </c>
      <c r="G61" s="28"/>
      <c r="H61" s="28">
        <v>34152</v>
      </c>
      <c r="I61" s="28" t="s">
        <v>332</v>
      </c>
      <c r="J61" s="28"/>
      <c r="K61" s="28" t="s">
        <v>98</v>
      </c>
      <c r="L61" s="4">
        <v>137</v>
      </c>
      <c r="M61" s="4">
        <v>1990</v>
      </c>
      <c r="N61" s="28" t="s">
        <v>100</v>
      </c>
      <c r="O61" s="28">
        <v>17</v>
      </c>
      <c r="P61" s="28">
        <v>0</v>
      </c>
      <c r="Q61" s="28">
        <v>3</v>
      </c>
      <c r="R61" s="28">
        <v>252</v>
      </c>
      <c r="S61" s="28">
        <v>13008.5</v>
      </c>
      <c r="T61" s="28">
        <v>13008.5</v>
      </c>
      <c r="U61" s="28">
        <v>12889.6</v>
      </c>
      <c r="V61" s="28">
        <v>118.9</v>
      </c>
      <c r="W61" s="58" t="s">
        <v>101</v>
      </c>
      <c r="X61" s="28" t="s">
        <v>101</v>
      </c>
      <c r="Y61" s="28" t="s">
        <v>101</v>
      </c>
      <c r="Z61" s="28" t="s">
        <v>101</v>
      </c>
      <c r="AA61" s="28" t="s">
        <v>101</v>
      </c>
      <c r="AB61" s="28" t="s">
        <v>102</v>
      </c>
      <c r="AC61" s="28" t="s">
        <v>102</v>
      </c>
      <c r="AD61" s="28" t="s">
        <v>102</v>
      </c>
      <c r="AE61" s="28" t="s">
        <v>101</v>
      </c>
      <c r="AF61" s="28">
        <v>6</v>
      </c>
      <c r="AG61" s="28">
        <v>3</v>
      </c>
      <c r="AH61" s="28">
        <v>3</v>
      </c>
      <c r="AI61" s="28">
        <v>3</v>
      </c>
      <c r="AJ61" s="28">
        <v>3</v>
      </c>
      <c r="AK61" s="28">
        <v>0</v>
      </c>
      <c r="AL61" s="3"/>
    </row>
    <row r="62" spans="1:38" x14ac:dyDescent="0.25">
      <c r="A62" s="4">
        <v>53</v>
      </c>
      <c r="B62" s="3" t="s">
        <v>81</v>
      </c>
      <c r="C62" s="3" t="s">
        <v>82</v>
      </c>
      <c r="D62" s="3" t="s">
        <v>92</v>
      </c>
      <c r="E62" s="28">
        <v>132</v>
      </c>
      <c r="F62" s="28">
        <v>2</v>
      </c>
      <c r="G62" s="28"/>
      <c r="H62" s="28">
        <v>34153</v>
      </c>
      <c r="I62" s="28" t="s">
        <v>332</v>
      </c>
      <c r="J62" s="28"/>
      <c r="K62" s="28" t="s">
        <v>99</v>
      </c>
      <c r="L62" s="4" t="s">
        <v>105</v>
      </c>
      <c r="M62" s="4">
        <v>1995</v>
      </c>
      <c r="N62" s="28" t="s">
        <v>103</v>
      </c>
      <c r="O62" s="28">
        <v>17</v>
      </c>
      <c r="P62" s="28">
        <v>0</v>
      </c>
      <c r="Q62" s="28">
        <v>1</v>
      </c>
      <c r="R62" s="28">
        <v>82</v>
      </c>
      <c r="S62" s="28">
        <v>5150.3999999999996</v>
      </c>
      <c r="T62" s="28">
        <v>5150.4000000000005</v>
      </c>
      <c r="U62" s="28">
        <v>4870.8</v>
      </c>
      <c r="V62" s="28">
        <v>279.60000000000002</v>
      </c>
      <c r="W62" s="58" t="s">
        <v>101</v>
      </c>
      <c r="X62" s="28" t="s">
        <v>101</v>
      </c>
      <c r="Y62" s="28" t="s">
        <v>101</v>
      </c>
      <c r="Z62" s="28" t="s">
        <v>101</v>
      </c>
      <c r="AA62" s="28" t="s">
        <v>101</v>
      </c>
      <c r="AB62" s="28" t="s">
        <v>102</v>
      </c>
      <c r="AC62" s="28" t="s">
        <v>102</v>
      </c>
      <c r="AD62" s="28" t="s">
        <v>102</v>
      </c>
      <c r="AE62" s="28" t="s">
        <v>101</v>
      </c>
      <c r="AF62" s="28">
        <v>2</v>
      </c>
      <c r="AG62" s="28">
        <v>2</v>
      </c>
      <c r="AH62" s="28">
        <v>3</v>
      </c>
      <c r="AI62" s="28">
        <v>1</v>
      </c>
      <c r="AJ62" s="28">
        <v>1</v>
      </c>
      <c r="AK62" s="28">
        <v>0</v>
      </c>
      <c r="AL62" s="3"/>
    </row>
    <row r="63" spans="1:38" x14ac:dyDescent="0.25">
      <c r="A63" s="4">
        <v>54</v>
      </c>
      <c r="B63" s="3" t="s">
        <v>81</v>
      </c>
      <c r="C63" s="3" t="s">
        <v>82</v>
      </c>
      <c r="D63" s="3" t="s">
        <v>92</v>
      </c>
      <c r="E63" s="28">
        <v>133</v>
      </c>
      <c r="F63" s="28">
        <v>2</v>
      </c>
      <c r="G63" s="28"/>
      <c r="H63" s="28">
        <v>34154</v>
      </c>
      <c r="I63" s="28" t="s">
        <v>332</v>
      </c>
      <c r="J63" s="28"/>
      <c r="K63" s="28" t="s">
        <v>99</v>
      </c>
      <c r="L63" s="4" t="s">
        <v>105</v>
      </c>
      <c r="M63" s="4">
        <v>1994</v>
      </c>
      <c r="N63" s="28" t="s">
        <v>103</v>
      </c>
      <c r="O63" s="28" t="s">
        <v>110</v>
      </c>
      <c r="P63" s="28">
        <v>0</v>
      </c>
      <c r="Q63" s="28">
        <v>1</v>
      </c>
      <c r="R63" s="28">
        <v>91</v>
      </c>
      <c r="S63" s="28">
        <v>5083.3999999999996</v>
      </c>
      <c r="T63" s="28">
        <v>5083.3999999999996</v>
      </c>
      <c r="U63" s="28">
        <v>4707.2</v>
      </c>
      <c r="V63" s="28">
        <v>376.2</v>
      </c>
      <c r="W63" s="58" t="s">
        <v>101</v>
      </c>
      <c r="X63" s="28" t="s">
        <v>101</v>
      </c>
      <c r="Y63" s="28" t="s">
        <v>101</v>
      </c>
      <c r="Z63" s="28" t="s">
        <v>101</v>
      </c>
      <c r="AA63" s="28" t="s">
        <v>101</v>
      </c>
      <c r="AB63" s="28" t="s">
        <v>102</v>
      </c>
      <c r="AC63" s="28" t="s">
        <v>102</v>
      </c>
      <c r="AD63" s="28" t="s">
        <v>102</v>
      </c>
      <c r="AE63" s="28" t="s">
        <v>101</v>
      </c>
      <c r="AF63" s="28">
        <v>2</v>
      </c>
      <c r="AG63" s="28">
        <v>2</v>
      </c>
      <c r="AH63" s="28">
        <v>0</v>
      </c>
      <c r="AI63" s="28">
        <v>1</v>
      </c>
      <c r="AJ63" s="28">
        <v>1</v>
      </c>
      <c r="AK63" s="28">
        <v>0</v>
      </c>
      <c r="AL63" s="3"/>
    </row>
    <row r="64" spans="1:38" x14ac:dyDescent="0.25">
      <c r="A64" s="4">
        <v>55</v>
      </c>
      <c r="B64" s="3" t="s">
        <v>81</v>
      </c>
      <c r="C64" s="3" t="s">
        <v>82</v>
      </c>
      <c r="D64" s="3" t="s">
        <v>92</v>
      </c>
      <c r="E64" s="28">
        <v>133</v>
      </c>
      <c r="F64" s="28">
        <v>3</v>
      </c>
      <c r="G64" s="28"/>
      <c r="H64" s="28">
        <v>34155</v>
      </c>
      <c r="I64" s="28" t="s">
        <v>332</v>
      </c>
      <c r="J64" s="28"/>
      <c r="K64" s="28" t="s">
        <v>98</v>
      </c>
      <c r="L64" s="4">
        <v>137</v>
      </c>
      <c r="M64" s="4">
        <v>1991</v>
      </c>
      <c r="N64" s="28" t="s">
        <v>100</v>
      </c>
      <c r="O64" s="28">
        <v>12</v>
      </c>
      <c r="P64" s="28">
        <v>0</v>
      </c>
      <c r="Q64" s="28">
        <v>3</v>
      </c>
      <c r="R64" s="28">
        <v>177</v>
      </c>
      <c r="S64" s="28">
        <v>9208</v>
      </c>
      <c r="T64" s="28">
        <v>9208</v>
      </c>
      <c r="U64" s="28">
        <v>9049.9</v>
      </c>
      <c r="V64" s="28">
        <v>158.1</v>
      </c>
      <c r="W64" s="58" t="s">
        <v>101</v>
      </c>
      <c r="X64" s="28" t="s">
        <v>101</v>
      </c>
      <c r="Y64" s="28" t="s">
        <v>101</v>
      </c>
      <c r="Z64" s="28" t="s">
        <v>101</v>
      </c>
      <c r="AA64" s="28" t="s">
        <v>101</v>
      </c>
      <c r="AB64" s="28" t="s">
        <v>102</v>
      </c>
      <c r="AC64" s="28" t="s">
        <v>102</v>
      </c>
      <c r="AD64" s="28" t="s">
        <v>102</v>
      </c>
      <c r="AE64" s="28" t="s">
        <v>101</v>
      </c>
      <c r="AF64" s="28">
        <v>6</v>
      </c>
      <c r="AG64" s="28">
        <v>3</v>
      </c>
      <c r="AH64" s="28">
        <v>3</v>
      </c>
      <c r="AI64" s="28">
        <v>3</v>
      </c>
      <c r="AJ64" s="28">
        <v>2</v>
      </c>
      <c r="AK64" s="28">
        <v>0</v>
      </c>
      <c r="AL64" s="3"/>
    </row>
    <row r="65" spans="1:38" x14ac:dyDescent="0.25">
      <c r="A65" s="4">
        <v>56</v>
      </c>
      <c r="B65" s="3" t="s">
        <v>81</v>
      </c>
      <c r="C65" s="3" t="s">
        <v>82</v>
      </c>
      <c r="D65" s="3" t="s">
        <v>92</v>
      </c>
      <c r="E65" s="28">
        <v>134</v>
      </c>
      <c r="F65" s="28">
        <v>1</v>
      </c>
      <c r="G65" s="28"/>
      <c r="H65" s="28">
        <v>34156</v>
      </c>
      <c r="I65" s="28" t="s">
        <v>332</v>
      </c>
      <c r="J65" s="28"/>
      <c r="K65" s="28" t="s">
        <v>99</v>
      </c>
      <c r="L65" s="4" t="s">
        <v>105</v>
      </c>
      <c r="M65" s="4">
        <v>1994</v>
      </c>
      <c r="N65" s="28" t="s">
        <v>103</v>
      </c>
      <c r="O65" s="28">
        <v>17</v>
      </c>
      <c r="P65" s="28">
        <v>0</v>
      </c>
      <c r="Q65" s="28">
        <v>1</v>
      </c>
      <c r="R65" s="28">
        <v>87</v>
      </c>
      <c r="S65" s="28">
        <v>5097.3999999999996</v>
      </c>
      <c r="T65" s="28">
        <v>5097.3999999999996</v>
      </c>
      <c r="U65" s="28">
        <v>4815.5</v>
      </c>
      <c r="V65" s="28">
        <v>281.89999999999998</v>
      </c>
      <c r="W65" s="58" t="s">
        <v>101</v>
      </c>
      <c r="X65" s="28" t="s">
        <v>101</v>
      </c>
      <c r="Y65" s="28" t="s">
        <v>101</v>
      </c>
      <c r="Z65" s="28" t="s">
        <v>101</v>
      </c>
      <c r="AA65" s="28" t="s">
        <v>101</v>
      </c>
      <c r="AB65" s="28" t="s">
        <v>102</v>
      </c>
      <c r="AC65" s="28" t="s">
        <v>102</v>
      </c>
      <c r="AD65" s="28" t="s">
        <v>102</v>
      </c>
      <c r="AE65" s="28" t="s">
        <v>101</v>
      </c>
      <c r="AF65" s="28">
        <v>2</v>
      </c>
      <c r="AG65" s="28">
        <v>2</v>
      </c>
      <c r="AH65" s="28">
        <v>0</v>
      </c>
      <c r="AI65" s="28">
        <v>1</v>
      </c>
      <c r="AJ65" s="28">
        <v>1</v>
      </c>
      <c r="AK65" s="28">
        <v>0</v>
      </c>
      <c r="AL65" s="3"/>
    </row>
    <row r="66" spans="1:38" x14ac:dyDescent="0.25">
      <c r="A66" s="4">
        <v>57</v>
      </c>
      <c r="B66" s="3" t="s">
        <v>81</v>
      </c>
      <c r="C66" s="3" t="s">
        <v>82</v>
      </c>
      <c r="D66" s="3" t="s">
        <v>92</v>
      </c>
      <c r="E66" s="28">
        <v>134</v>
      </c>
      <c r="F66" s="28">
        <v>2</v>
      </c>
      <c r="G66" s="28"/>
      <c r="H66" s="28">
        <v>34157</v>
      </c>
      <c r="I66" s="28" t="s">
        <v>332</v>
      </c>
      <c r="J66" s="28"/>
      <c r="K66" s="28" t="s">
        <v>98</v>
      </c>
      <c r="L66" s="4">
        <v>137</v>
      </c>
      <c r="M66" s="4">
        <v>1993</v>
      </c>
      <c r="N66" s="28" t="s">
        <v>100</v>
      </c>
      <c r="O66" s="28">
        <v>12</v>
      </c>
      <c r="P66" s="28">
        <v>0</v>
      </c>
      <c r="Q66" s="28">
        <v>2</v>
      </c>
      <c r="R66" s="28">
        <v>118</v>
      </c>
      <c r="S66" s="28">
        <v>6147.8</v>
      </c>
      <c r="T66" s="28">
        <v>6147.8</v>
      </c>
      <c r="U66" s="28">
        <v>6030.2</v>
      </c>
      <c r="V66" s="28">
        <v>117.6</v>
      </c>
      <c r="W66" s="58" t="s">
        <v>101</v>
      </c>
      <c r="X66" s="28" t="s">
        <v>101</v>
      </c>
      <c r="Y66" s="28" t="s">
        <v>101</v>
      </c>
      <c r="Z66" s="28" t="s">
        <v>101</v>
      </c>
      <c r="AA66" s="28" t="s">
        <v>101</v>
      </c>
      <c r="AB66" s="28" t="s">
        <v>102</v>
      </c>
      <c r="AC66" s="28" t="s">
        <v>102</v>
      </c>
      <c r="AD66" s="28" t="s">
        <v>102</v>
      </c>
      <c r="AE66" s="28" t="s">
        <v>101</v>
      </c>
      <c r="AF66" s="28">
        <v>4</v>
      </c>
      <c r="AG66" s="28">
        <v>2</v>
      </c>
      <c r="AH66" s="28">
        <v>3</v>
      </c>
      <c r="AI66" s="28">
        <v>2</v>
      </c>
      <c r="AJ66" s="28">
        <v>2</v>
      </c>
      <c r="AK66" s="28">
        <v>0</v>
      </c>
      <c r="AL66" s="3"/>
    </row>
    <row r="67" spans="1:38" x14ac:dyDescent="0.25">
      <c r="A67" s="4">
        <v>58</v>
      </c>
      <c r="B67" s="3" t="s">
        <v>81</v>
      </c>
      <c r="C67" s="3" t="s">
        <v>82</v>
      </c>
      <c r="D67" s="3" t="s">
        <v>92</v>
      </c>
      <c r="E67" s="28">
        <v>134</v>
      </c>
      <c r="F67" s="28">
        <v>3</v>
      </c>
      <c r="G67" s="28"/>
      <c r="H67" s="28">
        <v>34158</v>
      </c>
      <c r="I67" s="28" t="s">
        <v>332</v>
      </c>
      <c r="J67" s="28"/>
      <c r="K67" s="28" t="s">
        <v>98</v>
      </c>
      <c r="L67" s="4" t="s">
        <v>104</v>
      </c>
      <c r="M67" s="4">
        <v>1995</v>
      </c>
      <c r="N67" s="28" t="s">
        <v>100</v>
      </c>
      <c r="O67" s="28">
        <v>12</v>
      </c>
      <c r="P67" s="28">
        <v>0</v>
      </c>
      <c r="Q67" s="28">
        <v>3</v>
      </c>
      <c r="R67" s="28">
        <v>177</v>
      </c>
      <c r="S67" s="28">
        <v>9247.9</v>
      </c>
      <c r="T67" s="28">
        <v>9247.9</v>
      </c>
      <c r="U67" s="28">
        <v>9043</v>
      </c>
      <c r="V67" s="28">
        <v>204.9</v>
      </c>
      <c r="W67" s="58" t="s">
        <v>101</v>
      </c>
      <c r="X67" s="28" t="s">
        <v>101</v>
      </c>
      <c r="Y67" s="28" t="s">
        <v>101</v>
      </c>
      <c r="Z67" s="28" t="s">
        <v>101</v>
      </c>
      <c r="AA67" s="28" t="s">
        <v>101</v>
      </c>
      <c r="AB67" s="28" t="s">
        <v>102</v>
      </c>
      <c r="AC67" s="28" t="s">
        <v>102</v>
      </c>
      <c r="AD67" s="28" t="s">
        <v>102</v>
      </c>
      <c r="AE67" s="28" t="s">
        <v>101</v>
      </c>
      <c r="AF67" s="28">
        <v>6</v>
      </c>
      <c r="AG67" s="28">
        <v>2</v>
      </c>
      <c r="AH67" s="28">
        <v>3</v>
      </c>
      <c r="AI67" s="28">
        <v>3</v>
      </c>
      <c r="AJ67" s="28">
        <v>3</v>
      </c>
      <c r="AK67" s="28">
        <v>0</v>
      </c>
      <c r="AL67" s="3"/>
    </row>
    <row r="68" spans="1:38" x14ac:dyDescent="0.25">
      <c r="A68" s="4">
        <v>59</v>
      </c>
      <c r="B68" s="3" t="s">
        <v>81</v>
      </c>
      <c r="C68" s="3" t="s">
        <v>82</v>
      </c>
      <c r="D68" s="3" t="s">
        <v>92</v>
      </c>
      <c r="E68" s="28">
        <v>137</v>
      </c>
      <c r="F68" s="28">
        <v>2</v>
      </c>
      <c r="G68" s="28"/>
      <c r="H68" s="28">
        <v>34159</v>
      </c>
      <c r="I68" s="28" t="s">
        <v>332</v>
      </c>
      <c r="J68" s="28"/>
      <c r="K68" s="28" t="s">
        <v>99</v>
      </c>
      <c r="L68" s="4" t="s">
        <v>105</v>
      </c>
      <c r="M68" s="4">
        <v>1993</v>
      </c>
      <c r="N68" s="28" t="s">
        <v>103</v>
      </c>
      <c r="O68" s="28">
        <v>17</v>
      </c>
      <c r="P68" s="28">
        <v>0</v>
      </c>
      <c r="Q68" s="28">
        <v>1</v>
      </c>
      <c r="R68" s="28">
        <v>89</v>
      </c>
      <c r="S68" s="28">
        <v>5140.1000000000004</v>
      </c>
      <c r="T68" s="28">
        <v>5140.1000000000004</v>
      </c>
      <c r="U68" s="28">
        <v>4606.3</v>
      </c>
      <c r="V68" s="28">
        <v>533.79999999999995</v>
      </c>
      <c r="W68" s="58" t="s">
        <v>101</v>
      </c>
      <c r="X68" s="28" t="s">
        <v>101</v>
      </c>
      <c r="Y68" s="28" t="s">
        <v>101</v>
      </c>
      <c r="Z68" s="28" t="s">
        <v>101</v>
      </c>
      <c r="AA68" s="28" t="s">
        <v>101</v>
      </c>
      <c r="AB68" s="28" t="s">
        <v>102</v>
      </c>
      <c r="AC68" s="28" t="s">
        <v>102</v>
      </c>
      <c r="AD68" s="28" t="s">
        <v>102</v>
      </c>
      <c r="AE68" s="28" t="s">
        <v>101</v>
      </c>
      <c r="AF68" s="28">
        <v>2</v>
      </c>
      <c r="AG68" s="28">
        <v>2</v>
      </c>
      <c r="AH68" s="28">
        <v>0</v>
      </c>
      <c r="AI68" s="28">
        <v>1</v>
      </c>
      <c r="AJ68" s="28">
        <v>1</v>
      </c>
      <c r="AK68" s="28">
        <v>0</v>
      </c>
      <c r="AL68" s="3"/>
    </row>
    <row r="69" spans="1:38" x14ac:dyDescent="0.25">
      <c r="A69" s="4">
        <v>60</v>
      </c>
      <c r="B69" s="3" t="s">
        <v>81</v>
      </c>
      <c r="C69" s="3" t="s">
        <v>82</v>
      </c>
      <c r="D69" s="3" t="s">
        <v>92</v>
      </c>
      <c r="E69" s="28">
        <v>137</v>
      </c>
      <c r="F69" s="28">
        <v>3</v>
      </c>
      <c r="G69" s="28"/>
      <c r="H69" s="28">
        <v>34160</v>
      </c>
      <c r="I69" s="28" t="s">
        <v>332</v>
      </c>
      <c r="J69" s="28"/>
      <c r="K69" s="28" t="s">
        <v>98</v>
      </c>
      <c r="L69" s="4">
        <v>137</v>
      </c>
      <c r="M69" s="4">
        <v>1991</v>
      </c>
      <c r="N69" s="28" t="s">
        <v>100</v>
      </c>
      <c r="O69" s="28">
        <v>12</v>
      </c>
      <c r="P69" s="28">
        <v>0</v>
      </c>
      <c r="Q69" s="28">
        <v>3</v>
      </c>
      <c r="R69" s="28">
        <v>177</v>
      </c>
      <c r="S69" s="28">
        <v>9188.5</v>
      </c>
      <c r="T69" s="28">
        <v>9188.5</v>
      </c>
      <c r="U69" s="28">
        <v>9039.2000000000007</v>
      </c>
      <c r="V69" s="28">
        <v>149.30000000000001</v>
      </c>
      <c r="W69" s="58" t="s">
        <v>101</v>
      </c>
      <c r="X69" s="28" t="s">
        <v>101</v>
      </c>
      <c r="Y69" s="28" t="s">
        <v>101</v>
      </c>
      <c r="Z69" s="28" t="s">
        <v>101</v>
      </c>
      <c r="AA69" s="28" t="s">
        <v>101</v>
      </c>
      <c r="AB69" s="28" t="s">
        <v>102</v>
      </c>
      <c r="AC69" s="28" t="s">
        <v>102</v>
      </c>
      <c r="AD69" s="28" t="s">
        <v>102</v>
      </c>
      <c r="AE69" s="28" t="s">
        <v>101</v>
      </c>
      <c r="AF69" s="28">
        <v>6</v>
      </c>
      <c r="AG69" s="28">
        <v>3</v>
      </c>
      <c r="AH69" s="28">
        <v>3</v>
      </c>
      <c r="AI69" s="28">
        <v>3</v>
      </c>
      <c r="AJ69" s="28">
        <v>2</v>
      </c>
      <c r="AK69" s="28">
        <v>0</v>
      </c>
      <c r="AL69" s="3"/>
    </row>
    <row r="70" spans="1:38" x14ac:dyDescent="0.25">
      <c r="A70" s="4">
        <v>61</v>
      </c>
      <c r="B70" s="3" t="s">
        <v>81</v>
      </c>
      <c r="C70" s="3" t="s">
        <v>82</v>
      </c>
      <c r="D70" s="3" t="s">
        <v>92</v>
      </c>
      <c r="E70" s="28">
        <v>145</v>
      </c>
      <c r="F70" s="28"/>
      <c r="G70" s="28"/>
      <c r="H70" s="28">
        <v>34161</v>
      </c>
      <c r="I70" s="28" t="s">
        <v>332</v>
      </c>
      <c r="J70" s="28"/>
      <c r="K70" s="28" t="s">
        <v>98</v>
      </c>
      <c r="L70" s="4" t="s">
        <v>104</v>
      </c>
      <c r="M70" s="4">
        <v>1991</v>
      </c>
      <c r="N70" s="28" t="s">
        <v>100</v>
      </c>
      <c r="O70" s="29" t="s">
        <v>111</v>
      </c>
      <c r="P70" s="28">
        <v>0</v>
      </c>
      <c r="Q70" s="28">
        <v>10</v>
      </c>
      <c r="R70" s="28">
        <v>365</v>
      </c>
      <c r="S70" s="28">
        <v>20810.8</v>
      </c>
      <c r="T70" s="28">
        <v>20810.8</v>
      </c>
      <c r="U70" s="28">
        <v>20577</v>
      </c>
      <c r="V70" s="28">
        <v>233.8</v>
      </c>
      <c r="W70" s="58" t="s">
        <v>101</v>
      </c>
      <c r="X70" s="28" t="s">
        <v>101</v>
      </c>
      <c r="Y70" s="28" t="s">
        <v>101</v>
      </c>
      <c r="Z70" s="28" t="s">
        <v>101</v>
      </c>
      <c r="AA70" s="28" t="s">
        <v>101</v>
      </c>
      <c r="AB70" s="28" t="s">
        <v>102</v>
      </c>
      <c r="AC70" s="28" t="s">
        <v>102</v>
      </c>
      <c r="AD70" s="28" t="s">
        <v>102</v>
      </c>
      <c r="AE70" s="28" t="s">
        <v>101</v>
      </c>
      <c r="AF70" s="28">
        <v>10</v>
      </c>
      <c r="AG70" s="28">
        <v>4</v>
      </c>
      <c r="AH70" s="28">
        <v>3</v>
      </c>
      <c r="AI70" s="28">
        <v>0</v>
      </c>
      <c r="AJ70" s="28">
        <v>4</v>
      </c>
      <c r="AK70" s="28">
        <v>0</v>
      </c>
      <c r="AL70" s="3"/>
    </row>
    <row r="71" spans="1:38" x14ac:dyDescent="0.25">
      <c r="A71" s="4">
        <v>62</v>
      </c>
      <c r="B71" s="3" t="s">
        <v>81</v>
      </c>
      <c r="C71" s="3" t="s">
        <v>82</v>
      </c>
      <c r="D71" s="3" t="s">
        <v>93</v>
      </c>
      <c r="E71" s="28">
        <v>3</v>
      </c>
      <c r="F71" s="28">
        <v>3</v>
      </c>
      <c r="G71" s="28"/>
      <c r="H71" s="28">
        <v>34162</v>
      </c>
      <c r="I71" s="28" t="s">
        <v>332</v>
      </c>
      <c r="J71" s="28"/>
      <c r="K71" s="28" t="s">
        <v>98</v>
      </c>
      <c r="L71" s="4" t="s">
        <v>104</v>
      </c>
      <c r="M71" s="4">
        <v>1996</v>
      </c>
      <c r="N71" s="28" t="s">
        <v>100</v>
      </c>
      <c r="O71" s="29" t="s">
        <v>111</v>
      </c>
      <c r="P71" s="28">
        <v>0</v>
      </c>
      <c r="Q71" s="28">
        <v>6</v>
      </c>
      <c r="R71" s="28">
        <v>191</v>
      </c>
      <c r="S71" s="28">
        <v>11019.2</v>
      </c>
      <c r="T71" s="28">
        <v>11019.2</v>
      </c>
      <c r="U71" s="28">
        <v>10924.2</v>
      </c>
      <c r="V71" s="28">
        <v>95</v>
      </c>
      <c r="W71" s="58" t="s">
        <v>101</v>
      </c>
      <c r="X71" s="28" t="s">
        <v>101</v>
      </c>
      <c r="Y71" s="28" t="s">
        <v>101</v>
      </c>
      <c r="Z71" s="28" t="s">
        <v>101</v>
      </c>
      <c r="AA71" s="28" t="s">
        <v>101</v>
      </c>
      <c r="AB71" s="28" t="s">
        <v>102</v>
      </c>
      <c r="AC71" s="28" t="s">
        <v>102</v>
      </c>
      <c r="AD71" s="28" t="s">
        <v>102</v>
      </c>
      <c r="AE71" s="28" t="s">
        <v>101</v>
      </c>
      <c r="AF71" s="28">
        <v>6</v>
      </c>
      <c r="AG71" s="28">
        <v>2</v>
      </c>
      <c r="AH71" s="28">
        <v>3</v>
      </c>
      <c r="AI71" s="28">
        <v>6</v>
      </c>
      <c r="AJ71" s="28">
        <v>2</v>
      </c>
      <c r="AK71" s="28">
        <v>0</v>
      </c>
      <c r="AL71" s="3"/>
    </row>
    <row r="72" spans="1:38" x14ac:dyDescent="0.25">
      <c r="A72" s="4">
        <v>63</v>
      </c>
      <c r="B72" s="3" t="s">
        <v>81</v>
      </c>
      <c r="C72" s="3" t="s">
        <v>82</v>
      </c>
      <c r="D72" s="3" t="s">
        <v>93</v>
      </c>
      <c r="E72" s="28">
        <v>5</v>
      </c>
      <c r="F72" s="28">
        <v>1</v>
      </c>
      <c r="G72" s="28"/>
      <c r="H72" s="28">
        <v>34163</v>
      </c>
      <c r="I72" s="28" t="s">
        <v>332</v>
      </c>
      <c r="J72" s="28"/>
      <c r="K72" s="28" t="s">
        <v>98</v>
      </c>
      <c r="L72" s="4" t="s">
        <v>104</v>
      </c>
      <c r="M72" s="4">
        <v>1996</v>
      </c>
      <c r="N72" s="28" t="s">
        <v>100</v>
      </c>
      <c r="O72" s="29" t="s">
        <v>112</v>
      </c>
      <c r="P72" s="28">
        <v>0</v>
      </c>
      <c r="Q72" s="28">
        <v>5</v>
      </c>
      <c r="R72" s="28">
        <v>143</v>
      </c>
      <c r="S72" s="28">
        <v>8435.2000000000007</v>
      </c>
      <c r="T72" s="28">
        <v>8435.2000000000007</v>
      </c>
      <c r="U72" s="28">
        <v>8278</v>
      </c>
      <c r="V72" s="28">
        <v>157.19999999999999</v>
      </c>
      <c r="W72" s="58" t="s">
        <v>101</v>
      </c>
      <c r="X72" s="28" t="s">
        <v>101</v>
      </c>
      <c r="Y72" s="28" t="s">
        <v>101</v>
      </c>
      <c r="Z72" s="28" t="s">
        <v>101</v>
      </c>
      <c r="AA72" s="28" t="s">
        <v>101</v>
      </c>
      <c r="AB72" s="28" t="s">
        <v>102</v>
      </c>
      <c r="AC72" s="28" t="s">
        <v>102</v>
      </c>
      <c r="AD72" s="28" t="s">
        <v>102</v>
      </c>
      <c r="AE72" s="28" t="s">
        <v>101</v>
      </c>
      <c r="AF72" s="28">
        <v>4</v>
      </c>
      <c r="AG72" s="28">
        <v>2</v>
      </c>
      <c r="AH72" s="28">
        <v>3</v>
      </c>
      <c r="AI72" s="28">
        <v>5</v>
      </c>
      <c r="AJ72" s="28">
        <v>5</v>
      </c>
      <c r="AK72" s="28">
        <v>0</v>
      </c>
      <c r="AL72" s="3"/>
    </row>
    <row r="73" spans="1:38" x14ac:dyDescent="0.25">
      <c r="A73" s="4">
        <v>64</v>
      </c>
      <c r="B73" s="3" t="s">
        <v>81</v>
      </c>
      <c r="C73" s="3" t="s">
        <v>82</v>
      </c>
      <c r="D73" s="3" t="s">
        <v>93</v>
      </c>
      <c r="E73" s="28">
        <v>11</v>
      </c>
      <c r="F73" s="28">
        <v>2</v>
      </c>
      <c r="G73" s="28"/>
      <c r="H73" s="28">
        <v>34164</v>
      </c>
      <c r="I73" s="28" t="s">
        <v>332</v>
      </c>
      <c r="J73" s="28"/>
      <c r="K73" s="28" t="s">
        <v>98</v>
      </c>
      <c r="L73" s="4" t="s">
        <v>104</v>
      </c>
      <c r="M73" s="4">
        <v>1991</v>
      </c>
      <c r="N73" s="28" t="s">
        <v>100</v>
      </c>
      <c r="O73" s="28">
        <v>10</v>
      </c>
      <c r="P73" s="28">
        <v>0</v>
      </c>
      <c r="Q73" s="28">
        <v>6</v>
      </c>
      <c r="R73" s="28">
        <v>249</v>
      </c>
      <c r="S73" s="28">
        <v>13395.9</v>
      </c>
      <c r="T73" s="28">
        <v>13395.9</v>
      </c>
      <c r="U73" s="28">
        <v>13036.4</v>
      </c>
      <c r="V73" s="28">
        <v>359.5</v>
      </c>
      <c r="W73" s="58" t="s">
        <v>101</v>
      </c>
      <c r="X73" s="28" t="s">
        <v>101</v>
      </c>
      <c r="Y73" s="28" t="s">
        <v>101</v>
      </c>
      <c r="Z73" s="28" t="s">
        <v>101</v>
      </c>
      <c r="AA73" s="28" t="s">
        <v>101</v>
      </c>
      <c r="AB73" s="28" t="s">
        <v>102</v>
      </c>
      <c r="AC73" s="28" t="s">
        <v>102</v>
      </c>
      <c r="AD73" s="28" t="s">
        <v>102</v>
      </c>
      <c r="AE73" s="28" t="s">
        <v>101</v>
      </c>
      <c r="AF73" s="28">
        <v>6</v>
      </c>
      <c r="AG73" s="28">
        <v>2</v>
      </c>
      <c r="AH73" s="28">
        <v>3</v>
      </c>
      <c r="AI73" s="28">
        <v>1</v>
      </c>
      <c r="AJ73" s="28">
        <v>2</v>
      </c>
      <c r="AK73" s="28">
        <v>0</v>
      </c>
      <c r="AL73" s="3"/>
    </row>
    <row r="74" spans="1:38" x14ac:dyDescent="0.25">
      <c r="A74" s="4">
        <v>65</v>
      </c>
      <c r="B74" s="3" t="s">
        <v>81</v>
      </c>
      <c r="C74" s="3" t="s">
        <v>82</v>
      </c>
      <c r="D74" s="3" t="s">
        <v>93</v>
      </c>
      <c r="E74" s="28">
        <v>17</v>
      </c>
      <c r="F74" s="28">
        <v>2</v>
      </c>
      <c r="G74" s="28"/>
      <c r="H74" s="28">
        <v>34165</v>
      </c>
      <c r="I74" s="28" t="s">
        <v>332</v>
      </c>
      <c r="J74" s="28"/>
      <c r="K74" s="28" t="s">
        <v>98</v>
      </c>
      <c r="L74" s="4" t="s">
        <v>104</v>
      </c>
      <c r="M74" s="4">
        <v>1991</v>
      </c>
      <c r="N74" s="28" t="s">
        <v>100</v>
      </c>
      <c r="O74" s="28">
        <v>10</v>
      </c>
      <c r="P74" s="28">
        <v>0</v>
      </c>
      <c r="Q74" s="28">
        <v>5</v>
      </c>
      <c r="R74" s="28">
        <v>209</v>
      </c>
      <c r="S74" s="28">
        <v>11055.8</v>
      </c>
      <c r="T74" s="28">
        <v>11055.800000000001</v>
      </c>
      <c r="U74" s="28">
        <v>10908.6</v>
      </c>
      <c r="V74" s="28">
        <v>147.19999999999999</v>
      </c>
      <c r="W74" s="58" t="s">
        <v>101</v>
      </c>
      <c r="X74" s="28" t="s">
        <v>101</v>
      </c>
      <c r="Y74" s="28" t="s">
        <v>101</v>
      </c>
      <c r="Z74" s="28" t="s">
        <v>101</v>
      </c>
      <c r="AA74" s="28" t="s">
        <v>101</v>
      </c>
      <c r="AB74" s="28" t="s">
        <v>102</v>
      </c>
      <c r="AC74" s="28" t="s">
        <v>102</v>
      </c>
      <c r="AD74" s="28" t="s">
        <v>102</v>
      </c>
      <c r="AE74" s="28" t="s">
        <v>101</v>
      </c>
      <c r="AF74" s="28">
        <v>5</v>
      </c>
      <c r="AG74" s="28">
        <v>3</v>
      </c>
      <c r="AH74" s="28">
        <v>2</v>
      </c>
      <c r="AI74" s="28">
        <v>1</v>
      </c>
      <c r="AJ74" s="28">
        <v>2</v>
      </c>
      <c r="AK74" s="28">
        <v>0</v>
      </c>
      <c r="AL74" s="3"/>
    </row>
    <row r="75" spans="1:38" x14ac:dyDescent="0.25">
      <c r="A75" s="4">
        <v>66</v>
      </c>
      <c r="B75" s="3" t="s">
        <v>81</v>
      </c>
      <c r="C75" s="3" t="s">
        <v>82</v>
      </c>
      <c r="D75" s="3" t="s">
        <v>94</v>
      </c>
      <c r="E75" s="28">
        <v>20</v>
      </c>
      <c r="F75" s="28">
        <v>2</v>
      </c>
      <c r="G75" s="28"/>
      <c r="H75" s="28">
        <v>34166</v>
      </c>
      <c r="I75" s="28" t="s">
        <v>332</v>
      </c>
      <c r="J75" s="28"/>
      <c r="K75" s="28" t="s">
        <v>98</v>
      </c>
      <c r="L75" s="4">
        <v>137</v>
      </c>
      <c r="M75" s="4">
        <v>1990</v>
      </c>
      <c r="N75" s="28" t="s">
        <v>100</v>
      </c>
      <c r="O75" s="28">
        <v>12</v>
      </c>
      <c r="P75" s="28">
        <v>0</v>
      </c>
      <c r="Q75" s="28">
        <v>3</v>
      </c>
      <c r="R75" s="28">
        <v>177</v>
      </c>
      <c r="S75" s="28">
        <v>11085.1</v>
      </c>
      <c r="T75" s="28">
        <v>11085.1</v>
      </c>
      <c r="U75" s="28">
        <v>10948.9</v>
      </c>
      <c r="V75" s="28">
        <v>136.19999999999999</v>
      </c>
      <c r="W75" s="58" t="s">
        <v>101</v>
      </c>
      <c r="X75" s="28" t="s">
        <v>101</v>
      </c>
      <c r="Y75" s="28" t="s">
        <v>101</v>
      </c>
      <c r="Z75" s="28" t="s">
        <v>101</v>
      </c>
      <c r="AA75" s="28" t="s">
        <v>101</v>
      </c>
      <c r="AB75" s="28" t="s">
        <v>102</v>
      </c>
      <c r="AC75" s="28" t="s">
        <v>102</v>
      </c>
      <c r="AD75" s="28" t="s">
        <v>102</v>
      </c>
      <c r="AE75" s="28" t="s">
        <v>101</v>
      </c>
      <c r="AF75" s="28">
        <v>6</v>
      </c>
      <c r="AG75" s="28">
        <v>3</v>
      </c>
      <c r="AH75" s="28">
        <v>3</v>
      </c>
      <c r="AI75" s="28">
        <v>3</v>
      </c>
      <c r="AJ75" s="28">
        <v>2</v>
      </c>
      <c r="AK75" s="28">
        <v>0</v>
      </c>
      <c r="AL75" s="3"/>
    </row>
    <row r="76" spans="1:38" x14ac:dyDescent="0.25">
      <c r="A76" s="4">
        <v>67</v>
      </c>
      <c r="B76" s="3" t="s">
        <v>81</v>
      </c>
      <c r="C76" s="3" t="s">
        <v>82</v>
      </c>
      <c r="D76" s="3" t="s">
        <v>94</v>
      </c>
      <c r="E76" s="28">
        <v>30</v>
      </c>
      <c r="F76" s="28"/>
      <c r="G76" s="28"/>
      <c r="H76" s="28">
        <v>34167</v>
      </c>
      <c r="I76" s="28" t="s">
        <v>332</v>
      </c>
      <c r="J76" s="28"/>
      <c r="K76" s="28" t="s">
        <v>98</v>
      </c>
      <c r="L76" s="4" t="s">
        <v>104</v>
      </c>
      <c r="M76" s="4">
        <v>1990</v>
      </c>
      <c r="N76" s="28" t="s">
        <v>100</v>
      </c>
      <c r="O76" s="28">
        <v>10</v>
      </c>
      <c r="P76" s="28">
        <v>0</v>
      </c>
      <c r="Q76" s="28">
        <v>5</v>
      </c>
      <c r="R76" s="28">
        <v>219</v>
      </c>
      <c r="S76" s="28">
        <v>11313.7</v>
      </c>
      <c r="T76" s="28">
        <v>11313.7</v>
      </c>
      <c r="U76" s="28">
        <v>11134.7</v>
      </c>
      <c r="V76" s="28">
        <v>179</v>
      </c>
      <c r="W76" s="58" t="s">
        <v>101</v>
      </c>
      <c r="X76" s="28" t="s">
        <v>101</v>
      </c>
      <c r="Y76" s="28" t="s">
        <v>101</v>
      </c>
      <c r="Z76" s="28" t="s">
        <v>101</v>
      </c>
      <c r="AA76" s="28" t="s">
        <v>101</v>
      </c>
      <c r="AB76" s="28" t="s">
        <v>102</v>
      </c>
      <c r="AC76" s="28" t="s">
        <v>102</v>
      </c>
      <c r="AD76" s="28" t="s">
        <v>102</v>
      </c>
      <c r="AE76" s="28" t="s">
        <v>101</v>
      </c>
      <c r="AF76" s="28">
        <v>5</v>
      </c>
      <c r="AG76" s="28">
        <v>3</v>
      </c>
      <c r="AH76" s="28">
        <v>2</v>
      </c>
      <c r="AI76" s="28">
        <v>0</v>
      </c>
      <c r="AJ76" s="28">
        <v>2</v>
      </c>
      <c r="AK76" s="28">
        <v>0</v>
      </c>
      <c r="AL76" s="3"/>
    </row>
    <row r="77" spans="1:38" x14ac:dyDescent="0.25">
      <c r="A77" s="4">
        <v>68</v>
      </c>
      <c r="B77" s="3" t="s">
        <v>81</v>
      </c>
      <c r="C77" s="3" t="s">
        <v>82</v>
      </c>
      <c r="D77" s="3" t="s">
        <v>95</v>
      </c>
      <c r="E77" s="28">
        <v>6</v>
      </c>
      <c r="F77" s="28">
        <v>3</v>
      </c>
      <c r="G77" s="28"/>
      <c r="H77" s="28">
        <v>34168</v>
      </c>
      <c r="I77" s="28" t="s">
        <v>332</v>
      </c>
      <c r="J77" s="28"/>
      <c r="K77" s="28" t="s">
        <v>98</v>
      </c>
      <c r="L77" s="4">
        <v>137</v>
      </c>
      <c r="M77" s="4">
        <v>1993</v>
      </c>
      <c r="N77" s="28" t="s">
        <v>100</v>
      </c>
      <c r="O77" s="28">
        <v>17</v>
      </c>
      <c r="P77" s="28">
        <v>0</v>
      </c>
      <c r="Q77" s="28">
        <v>2</v>
      </c>
      <c r="R77" s="28">
        <v>167</v>
      </c>
      <c r="S77" s="28">
        <v>9270.7999999999993</v>
      </c>
      <c r="T77" s="28">
        <v>9270.7999999999993</v>
      </c>
      <c r="U77" s="28">
        <v>9100.9</v>
      </c>
      <c r="V77" s="28">
        <v>169.9</v>
      </c>
      <c r="W77" s="58" t="s">
        <v>101</v>
      </c>
      <c r="X77" s="28" t="s">
        <v>101</v>
      </c>
      <c r="Y77" s="28" t="s">
        <v>101</v>
      </c>
      <c r="Z77" s="28" t="s">
        <v>101</v>
      </c>
      <c r="AA77" s="28" t="s">
        <v>101</v>
      </c>
      <c r="AB77" s="28" t="s">
        <v>102</v>
      </c>
      <c r="AC77" s="28" t="s">
        <v>102</v>
      </c>
      <c r="AD77" s="28" t="s">
        <v>102</v>
      </c>
      <c r="AE77" s="28" t="s">
        <v>101</v>
      </c>
      <c r="AF77" s="28">
        <v>4</v>
      </c>
      <c r="AG77" s="28">
        <v>3</v>
      </c>
      <c r="AH77" s="28">
        <v>2</v>
      </c>
      <c r="AI77" s="28">
        <v>1</v>
      </c>
      <c r="AJ77" s="28">
        <v>2</v>
      </c>
      <c r="AK77" s="28">
        <v>0</v>
      </c>
      <c r="AL77" s="3"/>
    </row>
    <row r="78" spans="1:38" x14ac:dyDescent="0.25">
      <c r="A78" s="4">
        <v>69</v>
      </c>
      <c r="B78" s="3" t="s">
        <v>81</v>
      </c>
      <c r="C78" s="3" t="s">
        <v>82</v>
      </c>
      <c r="D78" s="3" t="s">
        <v>95</v>
      </c>
      <c r="E78" s="28">
        <v>11</v>
      </c>
      <c r="F78" s="28">
        <v>2</v>
      </c>
      <c r="G78" s="28"/>
      <c r="H78" s="28">
        <v>34169</v>
      </c>
      <c r="I78" s="28" t="s">
        <v>332</v>
      </c>
      <c r="J78" s="28"/>
      <c r="K78" s="28" t="s">
        <v>98</v>
      </c>
      <c r="L78" s="4" t="s">
        <v>104</v>
      </c>
      <c r="M78" s="4">
        <v>2009</v>
      </c>
      <c r="N78" s="28" t="s">
        <v>100</v>
      </c>
      <c r="O78" s="28">
        <v>25</v>
      </c>
      <c r="P78" s="28">
        <v>0</v>
      </c>
      <c r="Q78" s="28">
        <v>3</v>
      </c>
      <c r="R78" s="28">
        <v>348</v>
      </c>
      <c r="S78" s="28">
        <v>23736.499999999996</v>
      </c>
      <c r="T78" s="28">
        <v>23736.499999999996</v>
      </c>
      <c r="U78" s="28">
        <v>23262.699999999997</v>
      </c>
      <c r="V78" s="28">
        <v>473.8</v>
      </c>
      <c r="W78" s="58" t="s">
        <v>101</v>
      </c>
      <c r="X78" s="28" t="s">
        <v>101</v>
      </c>
      <c r="Y78" s="28" t="s">
        <v>101</v>
      </c>
      <c r="Z78" s="28" t="s">
        <v>101</v>
      </c>
      <c r="AA78" s="28" t="s">
        <v>101</v>
      </c>
      <c r="AB78" s="28" t="s">
        <v>102</v>
      </c>
      <c r="AC78" s="28" t="s">
        <v>102</v>
      </c>
      <c r="AD78" s="28" t="s">
        <v>102</v>
      </c>
      <c r="AE78" s="28" t="s">
        <v>101</v>
      </c>
      <c r="AF78" s="28">
        <v>12</v>
      </c>
      <c r="AG78" s="28">
        <v>5</v>
      </c>
      <c r="AH78" s="28">
        <v>3</v>
      </c>
      <c r="AI78" s="28">
        <v>0</v>
      </c>
      <c r="AJ78" s="28">
        <v>1</v>
      </c>
      <c r="AK78" s="28">
        <v>0</v>
      </c>
      <c r="AL78" s="3"/>
    </row>
    <row r="79" spans="1:38" x14ac:dyDescent="0.25">
      <c r="A79" s="4">
        <v>70</v>
      </c>
      <c r="B79" s="3" t="s">
        <v>81</v>
      </c>
      <c r="C79" s="3" t="s">
        <v>82</v>
      </c>
      <c r="D79" s="3" t="s">
        <v>95</v>
      </c>
      <c r="E79" s="28">
        <v>12</v>
      </c>
      <c r="F79" s="28"/>
      <c r="G79" s="28"/>
      <c r="H79" s="28">
        <v>34170</v>
      </c>
      <c r="I79" s="28" t="s">
        <v>332</v>
      </c>
      <c r="J79" s="28"/>
      <c r="K79" s="28" t="s">
        <v>98</v>
      </c>
      <c r="L79" s="4">
        <v>137</v>
      </c>
      <c r="M79" s="4">
        <v>1992</v>
      </c>
      <c r="N79" s="28" t="s">
        <v>100</v>
      </c>
      <c r="O79" s="28">
        <v>17</v>
      </c>
      <c r="P79" s="28">
        <v>0</v>
      </c>
      <c r="Q79" s="28">
        <v>3</v>
      </c>
      <c r="R79" s="28">
        <v>251</v>
      </c>
      <c r="S79" s="28">
        <v>13560.9</v>
      </c>
      <c r="T79" s="28">
        <v>13560.9</v>
      </c>
      <c r="U79" s="28">
        <v>13375.8</v>
      </c>
      <c r="V79" s="28">
        <v>185.1</v>
      </c>
      <c r="W79" s="58" t="s">
        <v>101</v>
      </c>
      <c r="X79" s="28" t="s">
        <v>101</v>
      </c>
      <c r="Y79" s="28" t="s">
        <v>101</v>
      </c>
      <c r="Z79" s="28" t="s">
        <v>101</v>
      </c>
      <c r="AA79" s="28" t="s">
        <v>101</v>
      </c>
      <c r="AB79" s="28" t="s">
        <v>102</v>
      </c>
      <c r="AC79" s="28" t="s">
        <v>102</v>
      </c>
      <c r="AD79" s="28" t="s">
        <v>102</v>
      </c>
      <c r="AE79" s="28" t="s">
        <v>101</v>
      </c>
      <c r="AF79" s="28">
        <v>6</v>
      </c>
      <c r="AG79" s="28">
        <v>1</v>
      </c>
      <c r="AH79" s="28">
        <v>3</v>
      </c>
      <c r="AI79" s="28">
        <v>1</v>
      </c>
      <c r="AJ79" s="28">
        <v>3</v>
      </c>
      <c r="AK79" s="28">
        <v>0</v>
      </c>
      <c r="AL79" s="3"/>
    </row>
    <row r="80" spans="1:38" x14ac:dyDescent="0.25">
      <c r="A80" s="4">
        <v>71</v>
      </c>
      <c r="B80" s="3" t="s">
        <v>81</v>
      </c>
      <c r="C80" s="3" t="s">
        <v>82</v>
      </c>
      <c r="D80" s="3" t="s">
        <v>95</v>
      </c>
      <c r="E80" s="28">
        <v>13</v>
      </c>
      <c r="F80" s="28">
        <v>1</v>
      </c>
      <c r="G80" s="28"/>
      <c r="H80" s="28">
        <v>34171</v>
      </c>
      <c r="I80" s="28" t="s">
        <v>332</v>
      </c>
      <c r="J80" s="28"/>
      <c r="K80" s="28" t="s">
        <v>98</v>
      </c>
      <c r="L80" s="4" t="s">
        <v>104</v>
      </c>
      <c r="M80" s="4">
        <v>2009</v>
      </c>
      <c r="N80" s="28" t="s">
        <v>100</v>
      </c>
      <c r="O80" s="28">
        <v>17</v>
      </c>
      <c r="P80" s="28">
        <v>0</v>
      </c>
      <c r="Q80" s="28">
        <v>3</v>
      </c>
      <c r="R80" s="28">
        <v>269</v>
      </c>
      <c r="S80" s="28">
        <v>19328.100000000002</v>
      </c>
      <c r="T80" s="28">
        <v>19328.100000000002</v>
      </c>
      <c r="U80" s="28">
        <v>18969.2</v>
      </c>
      <c r="V80" s="28">
        <v>358.9</v>
      </c>
      <c r="W80" s="58" t="s">
        <v>101</v>
      </c>
      <c r="X80" s="28" t="s">
        <v>101</v>
      </c>
      <c r="Y80" s="28" t="s">
        <v>101</v>
      </c>
      <c r="Z80" s="28" t="s">
        <v>101</v>
      </c>
      <c r="AA80" s="28" t="s">
        <v>101</v>
      </c>
      <c r="AB80" s="28" t="s">
        <v>102</v>
      </c>
      <c r="AC80" s="28" t="s">
        <v>102</v>
      </c>
      <c r="AD80" s="28" t="s">
        <v>102</v>
      </c>
      <c r="AE80" s="28" t="s">
        <v>101</v>
      </c>
      <c r="AF80" s="28">
        <v>6</v>
      </c>
      <c r="AG80" s="28">
        <v>6</v>
      </c>
      <c r="AH80" s="28">
        <v>3</v>
      </c>
      <c r="AI80" s="28">
        <v>0</v>
      </c>
      <c r="AJ80" s="28">
        <v>1</v>
      </c>
      <c r="AK80" s="28">
        <v>0</v>
      </c>
      <c r="AL80" s="3"/>
    </row>
    <row r="81" spans="1:38" x14ac:dyDescent="0.25">
      <c r="A81" s="4">
        <v>72</v>
      </c>
      <c r="B81" s="3" t="s">
        <v>81</v>
      </c>
      <c r="C81" s="3" t="s">
        <v>82</v>
      </c>
      <c r="D81" s="3" t="s">
        <v>95</v>
      </c>
      <c r="E81" s="28">
        <v>15</v>
      </c>
      <c r="F81" s="28">
        <v>2</v>
      </c>
      <c r="G81" s="28"/>
      <c r="H81" s="28">
        <v>34172</v>
      </c>
      <c r="I81" s="28" t="s">
        <v>332</v>
      </c>
      <c r="J81" s="28"/>
      <c r="K81" s="28" t="s">
        <v>98</v>
      </c>
      <c r="L81" s="4" t="s">
        <v>104</v>
      </c>
      <c r="M81" s="4">
        <v>2009</v>
      </c>
      <c r="N81" s="28" t="s">
        <v>100</v>
      </c>
      <c r="O81" s="28">
        <v>25</v>
      </c>
      <c r="P81" s="28">
        <v>0</v>
      </c>
      <c r="Q81" s="28">
        <v>3</v>
      </c>
      <c r="R81" s="28">
        <v>262</v>
      </c>
      <c r="S81" s="28">
        <v>23679.3</v>
      </c>
      <c r="T81" s="28">
        <v>23679.3</v>
      </c>
      <c r="U81" s="28">
        <v>23238.1</v>
      </c>
      <c r="V81" s="28">
        <v>441.2</v>
      </c>
      <c r="W81" s="58" t="s">
        <v>101</v>
      </c>
      <c r="X81" s="28" t="s">
        <v>101</v>
      </c>
      <c r="Y81" s="28" t="s">
        <v>101</v>
      </c>
      <c r="Z81" s="28" t="s">
        <v>101</v>
      </c>
      <c r="AA81" s="28" t="s">
        <v>101</v>
      </c>
      <c r="AB81" s="28" t="s">
        <v>102</v>
      </c>
      <c r="AC81" s="28" t="s">
        <v>102</v>
      </c>
      <c r="AD81" s="28" t="s">
        <v>102</v>
      </c>
      <c r="AE81" s="28" t="s">
        <v>101</v>
      </c>
      <c r="AF81" s="28">
        <v>12</v>
      </c>
      <c r="AG81" s="28">
        <v>5</v>
      </c>
      <c r="AH81" s="28">
        <v>3</v>
      </c>
      <c r="AI81" s="28">
        <v>0</v>
      </c>
      <c r="AJ81" s="28">
        <v>1</v>
      </c>
      <c r="AK81" s="28">
        <v>0</v>
      </c>
      <c r="AL81" s="3"/>
    </row>
    <row r="82" spans="1:38" x14ac:dyDescent="0.25">
      <c r="A82" s="4">
        <v>73</v>
      </c>
      <c r="B82" s="3" t="s">
        <v>81</v>
      </c>
      <c r="C82" s="3" t="s">
        <v>82</v>
      </c>
      <c r="D82" s="3" t="s">
        <v>95</v>
      </c>
      <c r="E82" s="28">
        <v>38</v>
      </c>
      <c r="F82" s="28">
        <v>2</v>
      </c>
      <c r="G82" s="28"/>
      <c r="H82" s="28">
        <v>34173</v>
      </c>
      <c r="I82" s="28" t="s">
        <v>332</v>
      </c>
      <c r="J82" s="28"/>
      <c r="K82" s="28" t="s">
        <v>98</v>
      </c>
      <c r="L82" s="4" t="s">
        <v>105</v>
      </c>
      <c r="M82" s="4">
        <v>2006</v>
      </c>
      <c r="N82" s="28" t="s">
        <v>100</v>
      </c>
      <c r="O82" s="28">
        <v>9</v>
      </c>
      <c r="P82" s="28">
        <v>0</v>
      </c>
      <c r="Q82" s="28">
        <v>2</v>
      </c>
      <c r="R82" s="28">
        <v>72</v>
      </c>
      <c r="S82" s="28">
        <v>5271.8</v>
      </c>
      <c r="T82" s="28">
        <v>5271.8</v>
      </c>
      <c r="U82" s="28">
        <v>5160.1000000000004</v>
      </c>
      <c r="V82" s="28">
        <v>111.7</v>
      </c>
      <c r="W82" s="58" t="s">
        <v>101</v>
      </c>
      <c r="X82" s="28" t="s">
        <v>101</v>
      </c>
      <c r="Y82" s="28" t="s">
        <v>101</v>
      </c>
      <c r="Z82" s="28" t="s">
        <v>101</v>
      </c>
      <c r="AA82" s="28" t="s">
        <v>101</v>
      </c>
      <c r="AB82" s="28" t="s">
        <v>102</v>
      </c>
      <c r="AC82" s="28" t="s">
        <v>102</v>
      </c>
      <c r="AD82" s="28" t="s">
        <v>102</v>
      </c>
      <c r="AE82" s="28" t="s">
        <v>101</v>
      </c>
      <c r="AF82" s="28">
        <v>2</v>
      </c>
      <c r="AG82" s="28">
        <v>3</v>
      </c>
      <c r="AH82" s="28">
        <v>2</v>
      </c>
      <c r="AI82" s="28">
        <v>1</v>
      </c>
      <c r="AJ82" s="28">
        <v>1</v>
      </c>
      <c r="AK82" s="28">
        <v>0</v>
      </c>
      <c r="AL82" s="3"/>
    </row>
    <row r="83" spans="1:38" x14ac:dyDescent="0.25">
      <c r="A83" s="4">
        <v>74</v>
      </c>
      <c r="B83" s="3" t="s">
        <v>81</v>
      </c>
      <c r="C83" s="3" t="s">
        <v>82</v>
      </c>
      <c r="D83" s="3" t="s">
        <v>96</v>
      </c>
      <c r="E83" s="28">
        <v>90</v>
      </c>
      <c r="F83" s="28">
        <v>3</v>
      </c>
      <c r="G83" s="28"/>
      <c r="H83" s="28">
        <v>34174</v>
      </c>
      <c r="I83" s="28" t="s">
        <v>332</v>
      </c>
      <c r="J83" s="28"/>
      <c r="K83" s="28" t="s">
        <v>98</v>
      </c>
      <c r="L83" s="4" t="s">
        <v>104</v>
      </c>
      <c r="M83" s="4">
        <v>1996</v>
      </c>
      <c r="N83" s="28" t="s">
        <v>100</v>
      </c>
      <c r="O83" s="28">
        <v>10</v>
      </c>
      <c r="P83" s="28">
        <v>0</v>
      </c>
      <c r="Q83" s="28">
        <v>2</v>
      </c>
      <c r="R83" s="28">
        <v>79</v>
      </c>
      <c r="S83" s="28">
        <v>4821.2</v>
      </c>
      <c r="T83" s="28">
        <v>4821.2</v>
      </c>
      <c r="U83" s="28">
        <v>4750.2</v>
      </c>
      <c r="V83" s="28">
        <v>71</v>
      </c>
      <c r="W83" s="58" t="s">
        <v>101</v>
      </c>
      <c r="X83" s="28" t="s">
        <v>101</v>
      </c>
      <c r="Y83" s="28" t="s">
        <v>101</v>
      </c>
      <c r="Z83" s="28" t="s">
        <v>101</v>
      </c>
      <c r="AA83" s="28" t="s">
        <v>101</v>
      </c>
      <c r="AB83" s="28" t="s">
        <v>102</v>
      </c>
      <c r="AC83" s="28" t="s">
        <v>102</v>
      </c>
      <c r="AD83" s="28" t="s">
        <v>102</v>
      </c>
      <c r="AE83" s="28" t="s">
        <v>101</v>
      </c>
      <c r="AF83" s="28">
        <v>2</v>
      </c>
      <c r="AG83" s="28">
        <v>2</v>
      </c>
      <c r="AH83" s="28">
        <v>2</v>
      </c>
      <c r="AI83" s="28">
        <v>2</v>
      </c>
      <c r="AJ83" s="28">
        <v>1</v>
      </c>
      <c r="AK83" s="28">
        <v>0</v>
      </c>
      <c r="AL83" s="3"/>
    </row>
    <row r="84" spans="1:38" x14ac:dyDescent="0.25">
      <c r="A84" s="4">
        <v>75</v>
      </c>
      <c r="B84" s="3" t="s">
        <v>81</v>
      </c>
      <c r="C84" s="3" t="s">
        <v>82</v>
      </c>
      <c r="D84" s="3" t="s">
        <v>96</v>
      </c>
      <c r="E84" s="28">
        <v>110</v>
      </c>
      <c r="F84" s="28">
        <v>1</v>
      </c>
      <c r="G84" s="28"/>
      <c r="H84" s="28">
        <v>34175</v>
      </c>
      <c r="I84" s="28" t="s">
        <v>332</v>
      </c>
      <c r="J84" s="28"/>
      <c r="K84" s="28" t="s">
        <v>98</v>
      </c>
      <c r="L84" s="4">
        <v>137</v>
      </c>
      <c r="M84" s="4">
        <v>1991</v>
      </c>
      <c r="N84" s="28" t="s">
        <v>100</v>
      </c>
      <c r="O84" s="28">
        <v>12</v>
      </c>
      <c r="P84" s="28">
        <v>0</v>
      </c>
      <c r="Q84" s="28">
        <v>2</v>
      </c>
      <c r="R84" s="28">
        <v>118</v>
      </c>
      <c r="S84" s="28">
        <v>6072.4</v>
      </c>
      <c r="T84" s="28">
        <v>6072.4</v>
      </c>
      <c r="U84" s="28">
        <v>5984.5</v>
      </c>
      <c r="V84" s="28">
        <v>87.9</v>
      </c>
      <c r="W84" s="58" t="s">
        <v>101</v>
      </c>
      <c r="X84" s="28" t="s">
        <v>101</v>
      </c>
      <c r="Y84" s="28" t="s">
        <v>101</v>
      </c>
      <c r="Z84" s="28" t="s">
        <v>101</v>
      </c>
      <c r="AA84" s="28" t="s">
        <v>101</v>
      </c>
      <c r="AB84" s="28" t="s">
        <v>102</v>
      </c>
      <c r="AC84" s="28" t="s">
        <v>102</v>
      </c>
      <c r="AD84" s="28" t="s">
        <v>102</v>
      </c>
      <c r="AE84" s="28" t="s">
        <v>101</v>
      </c>
      <c r="AF84" s="28">
        <v>4</v>
      </c>
      <c r="AG84" s="28">
        <v>3</v>
      </c>
      <c r="AH84" s="28">
        <v>2</v>
      </c>
      <c r="AI84" s="28">
        <v>2</v>
      </c>
      <c r="AJ84" s="28">
        <v>1</v>
      </c>
      <c r="AK84" s="28">
        <v>0</v>
      </c>
      <c r="AL84" s="3"/>
    </row>
    <row r="85" spans="1:38" x14ac:dyDescent="0.25">
      <c r="A85" s="4">
        <v>76</v>
      </c>
      <c r="B85" s="3" t="s">
        <v>81</v>
      </c>
      <c r="C85" s="3" t="s">
        <v>82</v>
      </c>
      <c r="D85" s="3" t="s">
        <v>96</v>
      </c>
      <c r="E85" s="28">
        <v>114</v>
      </c>
      <c r="F85" s="28">
        <v>2</v>
      </c>
      <c r="G85" s="28"/>
      <c r="H85" s="28">
        <v>34176</v>
      </c>
      <c r="I85" s="28" t="s">
        <v>332</v>
      </c>
      <c r="J85" s="28"/>
      <c r="K85" s="28" t="s">
        <v>98</v>
      </c>
      <c r="L85" s="4">
        <v>137</v>
      </c>
      <c r="M85" s="4">
        <v>1990</v>
      </c>
      <c r="N85" s="28" t="s">
        <v>100</v>
      </c>
      <c r="O85" s="29" t="s">
        <v>109</v>
      </c>
      <c r="P85" s="28">
        <v>0</v>
      </c>
      <c r="Q85" s="28">
        <v>7</v>
      </c>
      <c r="R85" s="28">
        <v>488</v>
      </c>
      <c r="S85" s="28">
        <v>25232</v>
      </c>
      <c r="T85" s="28">
        <v>25232</v>
      </c>
      <c r="U85" s="28">
        <v>24966.6</v>
      </c>
      <c r="V85" s="28">
        <v>265.39999999999998</v>
      </c>
      <c r="W85" s="58" t="s">
        <v>101</v>
      </c>
      <c r="X85" s="28" t="s">
        <v>101</v>
      </c>
      <c r="Y85" s="28" t="s">
        <v>101</v>
      </c>
      <c r="Z85" s="28" t="s">
        <v>101</v>
      </c>
      <c r="AA85" s="28" t="s">
        <v>101</v>
      </c>
      <c r="AB85" s="28" t="s">
        <v>102</v>
      </c>
      <c r="AC85" s="28" t="s">
        <v>102</v>
      </c>
      <c r="AD85" s="28" t="s">
        <v>102</v>
      </c>
      <c r="AE85" s="28" t="s">
        <v>101</v>
      </c>
      <c r="AF85" s="28">
        <v>14</v>
      </c>
      <c r="AG85" s="28">
        <v>8</v>
      </c>
      <c r="AH85" s="28">
        <v>4</v>
      </c>
      <c r="AI85" s="28">
        <v>0</v>
      </c>
      <c r="AJ85" s="28">
        <v>5</v>
      </c>
      <c r="AK85" s="28">
        <v>0</v>
      </c>
      <c r="AL85" s="3"/>
    </row>
    <row r="86" spans="1:38" x14ac:dyDescent="0.25">
      <c r="A86" s="4">
        <v>77</v>
      </c>
      <c r="B86" s="3" t="s">
        <v>81</v>
      </c>
      <c r="C86" s="3" t="s">
        <v>82</v>
      </c>
      <c r="D86" s="3" t="s">
        <v>96</v>
      </c>
      <c r="E86" s="28">
        <v>120</v>
      </c>
      <c r="F86" s="28">
        <v>1</v>
      </c>
      <c r="G86" s="28"/>
      <c r="H86" s="28">
        <v>34177</v>
      </c>
      <c r="I86" s="28" t="s">
        <v>332</v>
      </c>
      <c r="J86" s="28"/>
      <c r="K86" s="28" t="s">
        <v>98</v>
      </c>
      <c r="L86" s="4">
        <v>137</v>
      </c>
      <c r="M86" s="4">
        <v>1991</v>
      </c>
      <c r="N86" s="28" t="s">
        <v>100</v>
      </c>
      <c r="O86" s="28">
        <v>12</v>
      </c>
      <c r="P86" s="28">
        <v>0</v>
      </c>
      <c r="Q86" s="28">
        <v>2</v>
      </c>
      <c r="R86" s="28">
        <v>118</v>
      </c>
      <c r="S86" s="28">
        <v>6116.2</v>
      </c>
      <c r="T86" s="28">
        <v>6116.2</v>
      </c>
      <c r="U86" s="28">
        <v>6008.3</v>
      </c>
      <c r="V86" s="28">
        <v>107.9</v>
      </c>
      <c r="W86" s="58" t="s">
        <v>101</v>
      </c>
      <c r="X86" s="28" t="s">
        <v>101</v>
      </c>
      <c r="Y86" s="28" t="s">
        <v>101</v>
      </c>
      <c r="Z86" s="28" t="s">
        <v>101</v>
      </c>
      <c r="AA86" s="28" t="s">
        <v>101</v>
      </c>
      <c r="AB86" s="28" t="s">
        <v>102</v>
      </c>
      <c r="AC86" s="28" t="s">
        <v>102</v>
      </c>
      <c r="AD86" s="28" t="s">
        <v>102</v>
      </c>
      <c r="AE86" s="28" t="s">
        <v>101</v>
      </c>
      <c r="AF86" s="28">
        <v>4</v>
      </c>
      <c r="AG86" s="28">
        <v>2</v>
      </c>
      <c r="AH86" s="28">
        <v>3</v>
      </c>
      <c r="AI86" s="28">
        <v>2</v>
      </c>
      <c r="AJ86" s="28">
        <v>1</v>
      </c>
      <c r="AK86" s="28">
        <v>0</v>
      </c>
      <c r="AL86" s="3"/>
    </row>
    <row r="87" spans="1:38" x14ac:dyDescent="0.25">
      <c r="A87" s="4">
        <v>78</v>
      </c>
      <c r="B87" s="3" t="s">
        <v>81</v>
      </c>
      <c r="C87" s="3" t="s">
        <v>82</v>
      </c>
      <c r="D87" s="3" t="s">
        <v>96</v>
      </c>
      <c r="E87" s="28">
        <v>124</v>
      </c>
      <c r="F87" s="28"/>
      <c r="G87" s="28"/>
      <c r="H87" s="28">
        <v>34178</v>
      </c>
      <c r="I87" s="28" t="s">
        <v>332</v>
      </c>
      <c r="J87" s="28"/>
      <c r="K87" s="28" t="s">
        <v>98</v>
      </c>
      <c r="L87" s="4">
        <v>137</v>
      </c>
      <c r="M87" s="4">
        <v>1992</v>
      </c>
      <c r="N87" s="28" t="s">
        <v>100</v>
      </c>
      <c r="O87" s="28">
        <v>12</v>
      </c>
      <c r="P87" s="28">
        <v>0</v>
      </c>
      <c r="Q87" s="28">
        <v>3</v>
      </c>
      <c r="R87" s="28">
        <v>177</v>
      </c>
      <c r="S87" s="28">
        <v>9251.2000000000007</v>
      </c>
      <c r="T87" s="28">
        <v>9251.1999999999989</v>
      </c>
      <c r="U87" s="28">
        <v>9058.7999999999993</v>
      </c>
      <c r="V87" s="28">
        <v>192.4</v>
      </c>
      <c r="W87" s="58" t="s">
        <v>101</v>
      </c>
      <c r="X87" s="28" t="s">
        <v>101</v>
      </c>
      <c r="Y87" s="28" t="s">
        <v>101</v>
      </c>
      <c r="Z87" s="28" t="s">
        <v>101</v>
      </c>
      <c r="AA87" s="28" t="s">
        <v>101</v>
      </c>
      <c r="AB87" s="28" t="s">
        <v>102</v>
      </c>
      <c r="AC87" s="28" t="s">
        <v>102</v>
      </c>
      <c r="AD87" s="28" t="s">
        <v>102</v>
      </c>
      <c r="AE87" s="28" t="s">
        <v>101</v>
      </c>
      <c r="AF87" s="28">
        <v>6</v>
      </c>
      <c r="AG87" s="28">
        <v>2</v>
      </c>
      <c r="AH87" s="28">
        <v>3</v>
      </c>
      <c r="AI87" s="28">
        <v>0</v>
      </c>
      <c r="AJ87" s="28">
        <v>3</v>
      </c>
      <c r="AK87" s="28">
        <v>0</v>
      </c>
      <c r="AL87" s="3"/>
    </row>
    <row r="88" spans="1:38" x14ac:dyDescent="0.25">
      <c r="A88" s="4">
        <v>79</v>
      </c>
      <c r="B88" s="3" t="s">
        <v>81</v>
      </c>
      <c r="C88" s="3" t="s">
        <v>82</v>
      </c>
      <c r="D88" s="3" t="s">
        <v>96</v>
      </c>
      <c r="E88" s="28">
        <v>126</v>
      </c>
      <c r="F88" s="28">
        <v>1</v>
      </c>
      <c r="G88" s="28"/>
      <c r="H88" s="28">
        <v>34179</v>
      </c>
      <c r="I88" s="28" t="s">
        <v>332</v>
      </c>
      <c r="J88" s="28"/>
      <c r="K88" s="28" t="s">
        <v>98</v>
      </c>
      <c r="L88" s="4" t="s">
        <v>104</v>
      </c>
      <c r="M88" s="4">
        <v>1991</v>
      </c>
      <c r="N88" s="28" t="s">
        <v>100</v>
      </c>
      <c r="O88" s="28">
        <v>10</v>
      </c>
      <c r="P88" s="28">
        <v>0</v>
      </c>
      <c r="Q88" s="28">
        <v>3</v>
      </c>
      <c r="R88" s="28">
        <v>118</v>
      </c>
      <c r="S88" s="28">
        <v>7019.9</v>
      </c>
      <c r="T88" s="28">
        <v>7019.9</v>
      </c>
      <c r="U88" s="28">
        <v>6923.7</v>
      </c>
      <c r="V88" s="28">
        <v>96.2</v>
      </c>
      <c r="W88" s="58" t="s">
        <v>101</v>
      </c>
      <c r="X88" s="28" t="s">
        <v>101</v>
      </c>
      <c r="Y88" s="28" t="s">
        <v>101</v>
      </c>
      <c r="Z88" s="28" t="s">
        <v>101</v>
      </c>
      <c r="AA88" s="28" t="s">
        <v>101</v>
      </c>
      <c r="AB88" s="28" t="s">
        <v>102</v>
      </c>
      <c r="AC88" s="28" t="s">
        <v>102</v>
      </c>
      <c r="AD88" s="28" t="s">
        <v>102</v>
      </c>
      <c r="AE88" s="28" t="s">
        <v>101</v>
      </c>
      <c r="AF88" s="28">
        <v>3</v>
      </c>
      <c r="AG88" s="28">
        <v>2</v>
      </c>
      <c r="AH88" s="28">
        <v>2</v>
      </c>
      <c r="AI88" s="28">
        <v>3</v>
      </c>
      <c r="AJ88" s="28">
        <v>1</v>
      </c>
      <c r="AK88" s="28">
        <v>0</v>
      </c>
      <c r="AL88" s="3"/>
    </row>
    <row r="89" spans="1:38" x14ac:dyDescent="0.25">
      <c r="A89" s="4">
        <v>80</v>
      </c>
      <c r="B89" s="3" t="s">
        <v>81</v>
      </c>
      <c r="C89" s="3" t="s">
        <v>82</v>
      </c>
      <c r="D89" s="3" t="s">
        <v>97</v>
      </c>
      <c r="E89" s="28">
        <v>2</v>
      </c>
      <c r="F89" s="28">
        <v>1</v>
      </c>
      <c r="G89" s="28"/>
      <c r="H89" s="28">
        <v>34180</v>
      </c>
      <c r="I89" s="28" t="s">
        <v>332</v>
      </c>
      <c r="J89" s="28"/>
      <c r="K89" s="28" t="s">
        <v>98</v>
      </c>
      <c r="L89" s="4" t="s">
        <v>104</v>
      </c>
      <c r="M89" s="4">
        <v>1990</v>
      </c>
      <c r="N89" s="28" t="s">
        <v>100</v>
      </c>
      <c r="O89" s="29" t="s">
        <v>111</v>
      </c>
      <c r="P89" s="28">
        <v>0</v>
      </c>
      <c r="Q89" s="28">
        <v>10</v>
      </c>
      <c r="R89" s="28">
        <v>366</v>
      </c>
      <c r="S89" s="28">
        <v>19913.8</v>
      </c>
      <c r="T89" s="28">
        <v>19913.800000000003</v>
      </c>
      <c r="U89" s="28">
        <v>19704.900000000001</v>
      </c>
      <c r="V89" s="28">
        <v>208.9</v>
      </c>
      <c r="W89" s="58" t="s">
        <v>101</v>
      </c>
      <c r="X89" s="28" t="s">
        <v>101</v>
      </c>
      <c r="Y89" s="28" t="s">
        <v>101</v>
      </c>
      <c r="Z89" s="28" t="s">
        <v>101</v>
      </c>
      <c r="AA89" s="28" t="s">
        <v>101</v>
      </c>
      <c r="AB89" s="28" t="s">
        <v>102</v>
      </c>
      <c r="AC89" s="28" t="s">
        <v>102</v>
      </c>
      <c r="AD89" s="28" t="s">
        <v>102</v>
      </c>
      <c r="AE89" s="28" t="s">
        <v>101</v>
      </c>
      <c r="AF89" s="28">
        <v>10</v>
      </c>
      <c r="AG89" s="28">
        <v>2</v>
      </c>
      <c r="AH89" s="28">
        <v>5</v>
      </c>
      <c r="AI89" s="28">
        <v>1</v>
      </c>
      <c r="AJ89" s="28">
        <v>3</v>
      </c>
      <c r="AK89" s="28">
        <v>0</v>
      </c>
      <c r="AL89" s="3"/>
    </row>
    <row r="90" spans="1:38" x14ac:dyDescent="0.25">
      <c r="A90" s="4">
        <v>81</v>
      </c>
      <c r="B90" s="3" t="s">
        <v>81</v>
      </c>
      <c r="C90" s="3" t="s">
        <v>82</v>
      </c>
      <c r="D90" s="3" t="s">
        <v>97</v>
      </c>
      <c r="E90" s="28">
        <v>6</v>
      </c>
      <c r="F90" s="28">
        <v>1</v>
      </c>
      <c r="G90" s="28"/>
      <c r="H90" s="28">
        <v>34181</v>
      </c>
      <c r="I90" s="28" t="s">
        <v>332</v>
      </c>
      <c r="J90" s="28"/>
      <c r="K90" s="28" t="s">
        <v>98</v>
      </c>
      <c r="L90" s="4">
        <v>137</v>
      </c>
      <c r="M90" s="4">
        <v>1989</v>
      </c>
      <c r="N90" s="28" t="s">
        <v>100</v>
      </c>
      <c r="O90" s="28">
        <v>12</v>
      </c>
      <c r="P90" s="28">
        <v>0</v>
      </c>
      <c r="Q90" s="28">
        <v>3</v>
      </c>
      <c r="R90" s="28">
        <v>321</v>
      </c>
      <c r="S90" s="28">
        <v>16550.5</v>
      </c>
      <c r="T90" s="28">
        <v>16550.5</v>
      </c>
      <c r="U90" s="28">
        <v>16385</v>
      </c>
      <c r="V90" s="28">
        <v>165.5</v>
      </c>
      <c r="W90" s="58" t="s">
        <v>101</v>
      </c>
      <c r="X90" s="28" t="s">
        <v>101</v>
      </c>
      <c r="Y90" s="28" t="s">
        <v>101</v>
      </c>
      <c r="Z90" s="28" t="s">
        <v>101</v>
      </c>
      <c r="AA90" s="28" t="s">
        <v>101</v>
      </c>
      <c r="AB90" s="28" t="s">
        <v>102</v>
      </c>
      <c r="AC90" s="28" t="s">
        <v>102</v>
      </c>
      <c r="AD90" s="28" t="s">
        <v>102</v>
      </c>
      <c r="AE90" s="28" t="s">
        <v>101</v>
      </c>
      <c r="AF90" s="28">
        <v>6</v>
      </c>
      <c r="AG90" s="28">
        <v>4</v>
      </c>
      <c r="AH90" s="28">
        <v>3</v>
      </c>
      <c r="AI90" s="28">
        <v>3</v>
      </c>
      <c r="AJ90" s="28">
        <v>2</v>
      </c>
      <c r="AK90" s="28">
        <v>0</v>
      </c>
      <c r="AL90" s="3"/>
    </row>
    <row r="91" spans="1:38" x14ac:dyDescent="0.25">
      <c r="A91" s="4">
        <v>82</v>
      </c>
      <c r="B91" s="3" t="s">
        <v>81</v>
      </c>
      <c r="C91" s="3" t="s">
        <v>82</v>
      </c>
      <c r="D91" s="3" t="s">
        <v>97</v>
      </c>
      <c r="E91" s="28">
        <v>9</v>
      </c>
      <c r="F91" s="28">
        <v>2</v>
      </c>
      <c r="G91" s="28"/>
      <c r="H91" s="28">
        <v>34182</v>
      </c>
      <c r="I91" s="28" t="s">
        <v>332</v>
      </c>
      <c r="J91" s="28"/>
      <c r="K91" s="28" t="s">
        <v>98</v>
      </c>
      <c r="L91" s="4">
        <v>137</v>
      </c>
      <c r="M91" s="4">
        <v>1990</v>
      </c>
      <c r="N91" s="28" t="s">
        <v>100</v>
      </c>
      <c r="O91" s="28">
        <v>12</v>
      </c>
      <c r="P91" s="28">
        <v>0</v>
      </c>
      <c r="Q91" s="28">
        <v>3</v>
      </c>
      <c r="R91" s="28">
        <v>177</v>
      </c>
      <c r="S91" s="28">
        <v>9221.2999999999993</v>
      </c>
      <c r="T91" s="28">
        <v>9221.2999999999993</v>
      </c>
      <c r="U91" s="28">
        <v>9096.7999999999993</v>
      </c>
      <c r="V91" s="28">
        <v>124.5</v>
      </c>
      <c r="W91" s="58" t="s">
        <v>101</v>
      </c>
      <c r="X91" s="28" t="s">
        <v>101</v>
      </c>
      <c r="Y91" s="28" t="s">
        <v>101</v>
      </c>
      <c r="Z91" s="28" t="s">
        <v>101</v>
      </c>
      <c r="AA91" s="28" t="s">
        <v>101</v>
      </c>
      <c r="AB91" s="28" t="s">
        <v>102</v>
      </c>
      <c r="AC91" s="28" t="s">
        <v>102</v>
      </c>
      <c r="AD91" s="28" t="s">
        <v>102</v>
      </c>
      <c r="AE91" s="28" t="s">
        <v>101</v>
      </c>
      <c r="AF91" s="28">
        <v>6</v>
      </c>
      <c r="AG91" s="28">
        <v>3</v>
      </c>
      <c r="AH91" s="28">
        <v>3</v>
      </c>
      <c r="AI91" s="28">
        <v>3</v>
      </c>
      <c r="AJ91" s="28">
        <v>2</v>
      </c>
      <c r="AK91" s="28">
        <v>0</v>
      </c>
      <c r="AL91" s="3"/>
    </row>
    <row r="92" spans="1:38" x14ac:dyDescent="0.25">
      <c r="A92" s="4">
        <v>83</v>
      </c>
      <c r="B92" s="3" t="s">
        <v>81</v>
      </c>
      <c r="C92" s="3" t="s">
        <v>82</v>
      </c>
      <c r="D92" s="3" t="s">
        <v>97</v>
      </c>
      <c r="E92" s="28">
        <v>9</v>
      </c>
      <c r="F92" s="28">
        <v>3</v>
      </c>
      <c r="G92" s="28"/>
      <c r="H92" s="28">
        <v>34183</v>
      </c>
      <c r="I92" s="28" t="s">
        <v>332</v>
      </c>
      <c r="J92" s="28"/>
      <c r="K92" s="28" t="s">
        <v>99</v>
      </c>
      <c r="L92" s="4">
        <v>137</v>
      </c>
      <c r="M92" s="4">
        <v>1992</v>
      </c>
      <c r="N92" s="28" t="s">
        <v>103</v>
      </c>
      <c r="O92" s="29" t="s">
        <v>113</v>
      </c>
      <c r="P92" s="28">
        <v>0</v>
      </c>
      <c r="Q92" s="28">
        <v>1</v>
      </c>
      <c r="R92" s="28">
        <v>83</v>
      </c>
      <c r="S92" s="28">
        <v>4618</v>
      </c>
      <c r="T92" s="28">
        <v>4618</v>
      </c>
      <c r="U92" s="28">
        <v>4283.8999999999996</v>
      </c>
      <c r="V92" s="28">
        <v>334.1</v>
      </c>
      <c r="W92" s="58" t="s">
        <v>101</v>
      </c>
      <c r="X92" s="28" t="s">
        <v>101</v>
      </c>
      <c r="Y92" s="28" t="s">
        <v>101</v>
      </c>
      <c r="Z92" s="28" t="s">
        <v>101</v>
      </c>
      <c r="AA92" s="28" t="s">
        <v>101</v>
      </c>
      <c r="AB92" s="28" t="s">
        <v>102</v>
      </c>
      <c r="AC92" s="28" t="s">
        <v>102</v>
      </c>
      <c r="AD92" s="28" t="s">
        <v>102</v>
      </c>
      <c r="AE92" s="28" t="s">
        <v>101</v>
      </c>
      <c r="AF92" s="28">
        <v>2</v>
      </c>
      <c r="AG92" s="28">
        <v>3</v>
      </c>
      <c r="AH92" s="28">
        <v>2</v>
      </c>
      <c r="AI92" s="28">
        <v>1</v>
      </c>
      <c r="AJ92" s="28">
        <v>1</v>
      </c>
      <c r="AK92" s="28">
        <v>0</v>
      </c>
      <c r="AL92" s="3"/>
    </row>
    <row r="93" spans="1:38" x14ac:dyDescent="0.25">
      <c r="A93" s="4">
        <v>84</v>
      </c>
      <c r="B93" s="3" t="s">
        <v>81</v>
      </c>
      <c r="C93" s="3" t="s">
        <v>82</v>
      </c>
      <c r="D93" s="3" t="s">
        <v>97</v>
      </c>
      <c r="E93" s="28">
        <v>10</v>
      </c>
      <c r="F93" s="28">
        <v>3</v>
      </c>
      <c r="G93" s="28"/>
      <c r="H93" s="28">
        <v>34184</v>
      </c>
      <c r="I93" s="28" t="s">
        <v>332</v>
      </c>
      <c r="J93" s="28"/>
      <c r="K93" s="28" t="s">
        <v>98</v>
      </c>
      <c r="L93" s="4">
        <v>137</v>
      </c>
      <c r="M93" s="4">
        <v>1991</v>
      </c>
      <c r="N93" s="28" t="s">
        <v>100</v>
      </c>
      <c r="O93" s="28">
        <v>12</v>
      </c>
      <c r="P93" s="28">
        <v>0</v>
      </c>
      <c r="Q93" s="28">
        <v>3</v>
      </c>
      <c r="R93" s="28">
        <v>236</v>
      </c>
      <c r="S93" s="28">
        <v>12171.9</v>
      </c>
      <c r="T93" s="28">
        <v>12171.900000000001</v>
      </c>
      <c r="U93" s="28">
        <v>11994.2</v>
      </c>
      <c r="V93" s="28">
        <v>177.7</v>
      </c>
      <c r="W93" s="58" t="s">
        <v>101</v>
      </c>
      <c r="X93" s="28" t="s">
        <v>101</v>
      </c>
      <c r="Y93" s="28" t="s">
        <v>101</v>
      </c>
      <c r="Z93" s="28" t="s">
        <v>101</v>
      </c>
      <c r="AA93" s="28" t="s">
        <v>101</v>
      </c>
      <c r="AB93" s="28" t="s">
        <v>102</v>
      </c>
      <c r="AC93" s="28" t="s">
        <v>102</v>
      </c>
      <c r="AD93" s="28" t="s">
        <v>102</v>
      </c>
      <c r="AE93" s="28" t="s">
        <v>101</v>
      </c>
      <c r="AF93" s="28">
        <v>6</v>
      </c>
      <c r="AG93" s="28">
        <v>3</v>
      </c>
      <c r="AH93" s="28">
        <v>3</v>
      </c>
      <c r="AI93" s="28">
        <v>3</v>
      </c>
      <c r="AJ93" s="28">
        <v>2</v>
      </c>
      <c r="AK93" s="28">
        <v>0</v>
      </c>
      <c r="AL93" s="3"/>
    </row>
    <row r="94" spans="1:38" x14ac:dyDescent="0.25">
      <c r="A94" s="4">
        <v>85</v>
      </c>
      <c r="B94" s="3" t="s">
        <v>81</v>
      </c>
      <c r="C94" s="3" t="s">
        <v>82</v>
      </c>
      <c r="D94" s="3" t="s">
        <v>97</v>
      </c>
      <c r="E94" s="28">
        <v>10</v>
      </c>
      <c r="F94" s="28">
        <v>4</v>
      </c>
      <c r="G94" s="28"/>
      <c r="H94" s="28">
        <v>34185</v>
      </c>
      <c r="I94" s="28" t="s">
        <v>332</v>
      </c>
      <c r="J94" s="28"/>
      <c r="K94" s="28" t="s">
        <v>99</v>
      </c>
      <c r="L94" s="4" t="s">
        <v>105</v>
      </c>
      <c r="M94" s="4">
        <v>1992</v>
      </c>
      <c r="N94" s="28" t="s">
        <v>103</v>
      </c>
      <c r="O94" s="29" t="s">
        <v>106</v>
      </c>
      <c r="P94" s="28">
        <v>0</v>
      </c>
      <c r="Q94" s="28">
        <v>1</v>
      </c>
      <c r="R94" s="28">
        <v>72</v>
      </c>
      <c r="S94" s="28">
        <v>4150.6000000000004</v>
      </c>
      <c r="T94" s="28">
        <v>4150.6000000000004</v>
      </c>
      <c r="U94" s="28">
        <v>3694.4</v>
      </c>
      <c r="V94" s="28">
        <v>456.2</v>
      </c>
      <c r="W94" s="58" t="s">
        <v>101</v>
      </c>
      <c r="X94" s="28" t="s">
        <v>101</v>
      </c>
      <c r="Y94" s="28" t="s">
        <v>101</v>
      </c>
      <c r="Z94" s="28" t="s">
        <v>101</v>
      </c>
      <c r="AA94" s="28" t="s">
        <v>101</v>
      </c>
      <c r="AB94" s="28" t="s">
        <v>102</v>
      </c>
      <c r="AC94" s="28" t="s">
        <v>102</v>
      </c>
      <c r="AD94" s="28" t="s">
        <v>102</v>
      </c>
      <c r="AE94" s="28" t="s">
        <v>101</v>
      </c>
      <c r="AF94" s="28">
        <v>2</v>
      </c>
      <c r="AG94" s="28">
        <v>3</v>
      </c>
      <c r="AH94" s="28">
        <v>0</v>
      </c>
      <c r="AI94" s="28">
        <v>1</v>
      </c>
      <c r="AJ94" s="28">
        <v>1</v>
      </c>
      <c r="AK94" s="28">
        <v>0</v>
      </c>
      <c r="AL94" s="3"/>
    </row>
    <row r="95" spans="1:38" x14ac:dyDescent="0.25">
      <c r="A95" s="4">
        <v>86</v>
      </c>
      <c r="B95" s="3" t="s">
        <v>81</v>
      </c>
      <c r="C95" s="3" t="s">
        <v>82</v>
      </c>
      <c r="D95" s="3" t="s">
        <v>97</v>
      </c>
      <c r="E95" s="28">
        <v>12</v>
      </c>
      <c r="F95" s="28">
        <v>1</v>
      </c>
      <c r="G95" s="28"/>
      <c r="H95" s="28">
        <v>34186</v>
      </c>
      <c r="I95" s="28" t="s">
        <v>332</v>
      </c>
      <c r="J95" s="28"/>
      <c r="K95" s="28" t="s">
        <v>98</v>
      </c>
      <c r="L95" s="4">
        <v>137</v>
      </c>
      <c r="M95" s="4">
        <v>1990</v>
      </c>
      <c r="N95" s="28" t="s">
        <v>100</v>
      </c>
      <c r="O95" s="28">
        <v>12</v>
      </c>
      <c r="P95" s="28">
        <v>0</v>
      </c>
      <c r="Q95" s="28">
        <v>4</v>
      </c>
      <c r="R95" s="28">
        <v>356</v>
      </c>
      <c r="S95" s="28">
        <v>18130.2</v>
      </c>
      <c r="T95" s="28">
        <v>18130.2</v>
      </c>
      <c r="U95" s="28">
        <v>17962.8</v>
      </c>
      <c r="V95" s="28">
        <v>167.4</v>
      </c>
      <c r="W95" s="58" t="s">
        <v>101</v>
      </c>
      <c r="X95" s="28" t="s">
        <v>101</v>
      </c>
      <c r="Y95" s="28" t="s">
        <v>101</v>
      </c>
      <c r="Z95" s="28" t="s">
        <v>101</v>
      </c>
      <c r="AA95" s="28" t="s">
        <v>101</v>
      </c>
      <c r="AB95" s="28" t="s">
        <v>102</v>
      </c>
      <c r="AC95" s="28" t="s">
        <v>102</v>
      </c>
      <c r="AD95" s="28" t="s">
        <v>102</v>
      </c>
      <c r="AE95" s="28" t="s">
        <v>101</v>
      </c>
      <c r="AF95" s="28">
        <v>8</v>
      </c>
      <c r="AG95" s="28">
        <v>3</v>
      </c>
      <c r="AH95" s="28">
        <v>2</v>
      </c>
      <c r="AI95" s="28">
        <v>0</v>
      </c>
      <c r="AJ95" s="28">
        <v>2</v>
      </c>
      <c r="AK95" s="28">
        <v>0</v>
      </c>
      <c r="AL95" s="3"/>
    </row>
    <row r="96" spans="1:38" x14ac:dyDescent="0.25">
      <c r="A96" s="4">
        <v>87</v>
      </c>
      <c r="B96" s="3" t="s">
        <v>81</v>
      </c>
      <c r="C96" s="3" t="s">
        <v>82</v>
      </c>
      <c r="D96" s="3" t="s">
        <v>97</v>
      </c>
      <c r="E96" s="28">
        <v>22</v>
      </c>
      <c r="F96" s="28">
        <v>2</v>
      </c>
      <c r="G96" s="28"/>
      <c r="H96" s="28">
        <v>34187</v>
      </c>
      <c r="I96" s="28" t="s">
        <v>332</v>
      </c>
      <c r="J96" s="28"/>
      <c r="K96" s="28" t="s">
        <v>98</v>
      </c>
      <c r="L96" s="4" t="s">
        <v>104</v>
      </c>
      <c r="M96" s="4">
        <v>2009</v>
      </c>
      <c r="N96" s="28" t="s">
        <v>100</v>
      </c>
      <c r="O96" s="28">
        <v>17</v>
      </c>
      <c r="P96" s="28">
        <v>0</v>
      </c>
      <c r="Q96" s="28">
        <v>3</v>
      </c>
      <c r="R96" s="28">
        <v>276</v>
      </c>
      <c r="S96" s="28">
        <v>19409.400000000001</v>
      </c>
      <c r="T96" s="28">
        <v>19409.400000000001</v>
      </c>
      <c r="U96" s="28">
        <v>19028.5</v>
      </c>
      <c r="V96" s="28">
        <v>380.9</v>
      </c>
      <c r="W96" s="58" t="s">
        <v>101</v>
      </c>
      <c r="X96" s="28" t="s">
        <v>101</v>
      </c>
      <c r="Y96" s="28" t="s">
        <v>101</v>
      </c>
      <c r="Z96" s="28" t="s">
        <v>101</v>
      </c>
      <c r="AA96" s="28" t="s">
        <v>101</v>
      </c>
      <c r="AB96" s="28" t="s">
        <v>102</v>
      </c>
      <c r="AC96" s="28" t="s">
        <v>102</v>
      </c>
      <c r="AD96" s="28" t="s">
        <v>102</v>
      </c>
      <c r="AE96" s="28" t="s">
        <v>101</v>
      </c>
      <c r="AF96" s="28">
        <v>6</v>
      </c>
      <c r="AG96" s="28">
        <v>6</v>
      </c>
      <c r="AH96" s="28">
        <v>4</v>
      </c>
      <c r="AI96" s="28">
        <v>0</v>
      </c>
      <c r="AJ96" s="28">
        <v>1</v>
      </c>
      <c r="AK96" s="28">
        <v>0</v>
      </c>
      <c r="AL96" s="3"/>
    </row>
    <row r="97" spans="1:38" x14ac:dyDescent="0.25">
      <c r="A97" s="4">
        <v>88</v>
      </c>
      <c r="B97" s="3" t="s">
        <v>81</v>
      </c>
      <c r="C97" s="3" t="s">
        <v>82</v>
      </c>
      <c r="D97" s="3" t="s">
        <v>97</v>
      </c>
      <c r="E97" s="28">
        <v>29</v>
      </c>
      <c r="F97" s="28"/>
      <c r="G97" s="28"/>
      <c r="H97" s="28">
        <v>34188</v>
      </c>
      <c r="I97" s="28" t="s">
        <v>332</v>
      </c>
      <c r="J97" s="28"/>
      <c r="K97" s="28" t="s">
        <v>98</v>
      </c>
      <c r="L97" s="4" t="s">
        <v>104</v>
      </c>
      <c r="M97" s="4">
        <v>1999</v>
      </c>
      <c r="N97" s="28" t="s">
        <v>100</v>
      </c>
      <c r="O97" s="28">
        <v>10</v>
      </c>
      <c r="P97" s="28">
        <v>0</v>
      </c>
      <c r="Q97" s="28">
        <v>2</v>
      </c>
      <c r="R97" s="28">
        <v>79</v>
      </c>
      <c r="S97" s="28">
        <v>5452.2000000000007</v>
      </c>
      <c r="T97" s="28">
        <v>5452.2000000000007</v>
      </c>
      <c r="U97" s="28">
        <v>5323.7000000000007</v>
      </c>
      <c r="V97" s="28">
        <v>128.5</v>
      </c>
      <c r="W97" s="58" t="s">
        <v>101</v>
      </c>
      <c r="X97" s="28" t="s">
        <v>101</v>
      </c>
      <c r="Y97" s="28" t="s">
        <v>101</v>
      </c>
      <c r="Z97" s="28" t="s">
        <v>101</v>
      </c>
      <c r="AA97" s="28" t="s">
        <v>101</v>
      </c>
      <c r="AB97" s="28" t="s">
        <v>102</v>
      </c>
      <c r="AC97" s="28" t="s">
        <v>102</v>
      </c>
      <c r="AD97" s="28" t="s">
        <v>102</v>
      </c>
      <c r="AE97" s="28" t="s">
        <v>101</v>
      </c>
      <c r="AF97" s="28">
        <v>2</v>
      </c>
      <c r="AG97" s="28">
        <v>3</v>
      </c>
      <c r="AH97" s="28">
        <v>2</v>
      </c>
      <c r="AI97" s="28">
        <v>2</v>
      </c>
      <c r="AJ97" s="28">
        <v>1</v>
      </c>
      <c r="AK97" s="28">
        <v>0</v>
      </c>
      <c r="AL97" s="3"/>
    </row>
    <row r="98" spans="1:38" x14ac:dyDescent="0.25">
      <c r="A98" s="4">
        <v>89</v>
      </c>
      <c r="B98" s="3" t="s">
        <v>81</v>
      </c>
      <c r="C98" s="3" t="s">
        <v>82</v>
      </c>
      <c r="D98" s="3" t="s">
        <v>97</v>
      </c>
      <c r="E98" s="28">
        <v>31</v>
      </c>
      <c r="F98" s="28"/>
      <c r="G98" s="28"/>
      <c r="H98" s="28">
        <v>34189</v>
      </c>
      <c r="I98" s="28" t="s">
        <v>332</v>
      </c>
      <c r="J98" s="28"/>
      <c r="K98" s="28" t="s">
        <v>98</v>
      </c>
      <c r="L98" s="4">
        <v>137</v>
      </c>
      <c r="M98" s="4">
        <v>1994</v>
      </c>
      <c r="N98" s="28" t="s">
        <v>100</v>
      </c>
      <c r="O98" s="28">
        <v>17</v>
      </c>
      <c r="P98" s="28">
        <v>0</v>
      </c>
      <c r="Q98" s="28">
        <v>2</v>
      </c>
      <c r="R98" s="28">
        <v>167</v>
      </c>
      <c r="S98" s="28">
        <v>9222.7000000000007</v>
      </c>
      <c r="T98" s="28">
        <v>9222.7000000000007</v>
      </c>
      <c r="U98" s="28">
        <v>9093.7000000000007</v>
      </c>
      <c r="V98" s="28">
        <v>129</v>
      </c>
      <c r="W98" s="58" t="s">
        <v>101</v>
      </c>
      <c r="X98" s="28" t="s">
        <v>101</v>
      </c>
      <c r="Y98" s="28" t="s">
        <v>101</v>
      </c>
      <c r="Z98" s="28" t="s">
        <v>101</v>
      </c>
      <c r="AA98" s="28" t="s">
        <v>101</v>
      </c>
      <c r="AB98" s="28" t="s">
        <v>102</v>
      </c>
      <c r="AC98" s="28" t="s">
        <v>102</v>
      </c>
      <c r="AD98" s="28" t="s">
        <v>102</v>
      </c>
      <c r="AE98" s="28" t="s">
        <v>101</v>
      </c>
      <c r="AF98" s="28">
        <v>4</v>
      </c>
      <c r="AG98" s="28">
        <v>2</v>
      </c>
      <c r="AH98" s="28">
        <v>3</v>
      </c>
      <c r="AI98" s="28">
        <v>2</v>
      </c>
      <c r="AJ98" s="28">
        <v>2</v>
      </c>
      <c r="AK98" s="28">
        <v>0</v>
      </c>
      <c r="AL98" s="3"/>
    </row>
    <row r="99" spans="1:38" x14ac:dyDescent="0.25">
      <c r="A99" s="4">
        <v>90</v>
      </c>
      <c r="B99" s="3" t="s">
        <v>81</v>
      </c>
      <c r="C99" s="3" t="s">
        <v>82</v>
      </c>
      <c r="D99" s="3" t="s">
        <v>97</v>
      </c>
      <c r="E99" s="28">
        <v>37</v>
      </c>
      <c r="F99" s="28"/>
      <c r="G99" s="28"/>
      <c r="H99" s="28">
        <v>34190</v>
      </c>
      <c r="I99" s="28" t="s">
        <v>332</v>
      </c>
      <c r="J99" s="28"/>
      <c r="K99" s="28" t="s">
        <v>98</v>
      </c>
      <c r="L99" s="4">
        <v>137</v>
      </c>
      <c r="M99" s="4">
        <v>1994</v>
      </c>
      <c r="N99" s="28" t="s">
        <v>100</v>
      </c>
      <c r="O99" s="28">
        <v>12</v>
      </c>
      <c r="P99" s="28">
        <v>0</v>
      </c>
      <c r="Q99" s="28">
        <v>3</v>
      </c>
      <c r="R99" s="28">
        <v>176</v>
      </c>
      <c r="S99" s="28">
        <v>9581.9</v>
      </c>
      <c r="T99" s="28">
        <v>9581.9</v>
      </c>
      <c r="U99" s="28">
        <v>9420.4</v>
      </c>
      <c r="V99" s="28">
        <v>161.5</v>
      </c>
      <c r="W99" s="58" t="s">
        <v>101</v>
      </c>
      <c r="X99" s="28" t="s">
        <v>101</v>
      </c>
      <c r="Y99" s="28" t="s">
        <v>101</v>
      </c>
      <c r="Z99" s="28" t="s">
        <v>101</v>
      </c>
      <c r="AA99" s="28" t="s">
        <v>101</v>
      </c>
      <c r="AB99" s="28" t="s">
        <v>102</v>
      </c>
      <c r="AC99" s="28" t="s">
        <v>102</v>
      </c>
      <c r="AD99" s="28" t="s">
        <v>102</v>
      </c>
      <c r="AE99" s="28" t="s">
        <v>101</v>
      </c>
      <c r="AF99" s="28">
        <v>6</v>
      </c>
      <c r="AG99" s="28">
        <v>3</v>
      </c>
      <c r="AH99" s="28">
        <v>2</v>
      </c>
      <c r="AI99" s="28">
        <v>3</v>
      </c>
      <c r="AJ99" s="28">
        <v>3</v>
      </c>
      <c r="AK99" s="28">
        <v>0</v>
      </c>
      <c r="AL99" s="3"/>
    </row>
    <row r="100" spans="1:38" s="25" customFormat="1" x14ac:dyDescent="0.25">
      <c r="A100" s="4">
        <v>91</v>
      </c>
      <c r="B100" s="23" t="s">
        <v>81</v>
      </c>
      <c r="C100" s="23" t="s">
        <v>115</v>
      </c>
      <c r="D100" s="40" t="s">
        <v>116</v>
      </c>
      <c r="E100" s="30">
        <v>23</v>
      </c>
      <c r="F100" s="30"/>
      <c r="G100" s="30"/>
      <c r="H100" s="30">
        <v>3421</v>
      </c>
      <c r="I100" s="28" t="s">
        <v>333</v>
      </c>
      <c r="J100" s="30"/>
      <c r="K100" s="30" t="s">
        <v>117</v>
      </c>
      <c r="L100" s="50" t="s">
        <v>117</v>
      </c>
      <c r="M100" s="52" t="s">
        <v>118</v>
      </c>
      <c r="N100" s="30" t="s">
        <v>119</v>
      </c>
      <c r="O100" s="43" t="s">
        <v>120</v>
      </c>
      <c r="P100" s="30">
        <v>0</v>
      </c>
      <c r="Q100" s="43">
        <v>2</v>
      </c>
      <c r="R100" s="44">
        <v>15</v>
      </c>
      <c r="S100" s="44">
        <v>1148.8</v>
      </c>
      <c r="T100" s="61">
        <f>S100</f>
        <v>1148.8</v>
      </c>
      <c r="U100" s="44">
        <v>697.6</v>
      </c>
      <c r="V100" s="44">
        <v>290.2</v>
      </c>
      <c r="W100" s="24" t="s">
        <v>101</v>
      </c>
      <c r="X100" s="24" t="s">
        <v>101</v>
      </c>
      <c r="Y100" s="44" t="s">
        <v>101</v>
      </c>
      <c r="Z100" s="24" t="s">
        <v>101</v>
      </c>
      <c r="AA100" s="24" t="s">
        <v>101</v>
      </c>
      <c r="AB100" s="24" t="s">
        <v>101</v>
      </c>
      <c r="AC100" s="30" t="s">
        <v>102</v>
      </c>
      <c r="AD100" s="30" t="s">
        <v>101</v>
      </c>
      <c r="AE100" s="30" t="s">
        <v>102</v>
      </c>
      <c r="AF100" s="61">
        <v>0</v>
      </c>
      <c r="AG100" s="30">
        <v>1</v>
      </c>
      <c r="AH100" s="30">
        <v>1</v>
      </c>
      <c r="AI100" s="30">
        <v>0</v>
      </c>
      <c r="AJ100" s="62">
        <v>0</v>
      </c>
      <c r="AK100" s="30">
        <v>0</v>
      </c>
      <c r="AL100" s="23"/>
    </row>
    <row r="101" spans="1:38" s="25" customFormat="1" x14ac:dyDescent="0.25">
      <c r="A101" s="4">
        <v>92</v>
      </c>
      <c r="B101" s="23" t="s">
        <v>81</v>
      </c>
      <c r="C101" s="23" t="s">
        <v>115</v>
      </c>
      <c r="D101" s="40" t="s">
        <v>116</v>
      </c>
      <c r="E101" s="30">
        <v>25</v>
      </c>
      <c r="F101" s="30"/>
      <c r="G101" s="30"/>
      <c r="H101" s="30">
        <v>3422</v>
      </c>
      <c r="I101" s="28" t="s">
        <v>333</v>
      </c>
      <c r="J101" s="30"/>
      <c r="K101" s="30" t="s">
        <v>117</v>
      </c>
      <c r="L101" s="50" t="s">
        <v>117</v>
      </c>
      <c r="M101" s="52" t="s">
        <v>121</v>
      </c>
      <c r="N101" s="30" t="s">
        <v>119</v>
      </c>
      <c r="O101" s="43" t="s">
        <v>122</v>
      </c>
      <c r="P101" s="30">
        <v>0</v>
      </c>
      <c r="Q101" s="43">
        <v>2</v>
      </c>
      <c r="R101" s="44">
        <v>31</v>
      </c>
      <c r="S101" s="44">
        <v>2252.4</v>
      </c>
      <c r="T101" s="61">
        <f t="shared" ref="T101:T164" si="0">S101</f>
        <v>2252.4</v>
      </c>
      <c r="U101" s="44">
        <v>1860.4</v>
      </c>
      <c r="V101" s="44">
        <v>0</v>
      </c>
      <c r="W101" s="24" t="s">
        <v>101</v>
      </c>
      <c r="X101" s="24" t="s">
        <v>101</v>
      </c>
      <c r="Y101" s="44" t="s">
        <v>101</v>
      </c>
      <c r="Z101" s="24" t="s">
        <v>101</v>
      </c>
      <c r="AA101" s="24" t="s">
        <v>101</v>
      </c>
      <c r="AB101" s="24" t="s">
        <v>101</v>
      </c>
      <c r="AC101" s="30" t="s">
        <v>102</v>
      </c>
      <c r="AD101" s="30" t="s">
        <v>101</v>
      </c>
      <c r="AE101" s="30" t="s">
        <v>102</v>
      </c>
      <c r="AF101" s="30">
        <v>1</v>
      </c>
      <c r="AG101" s="30">
        <v>1</v>
      </c>
      <c r="AH101" s="30">
        <v>0</v>
      </c>
      <c r="AI101" s="30">
        <v>0</v>
      </c>
      <c r="AJ101" s="62">
        <v>0</v>
      </c>
      <c r="AK101" s="30">
        <v>0</v>
      </c>
      <c r="AL101" s="23"/>
    </row>
    <row r="102" spans="1:38" s="25" customFormat="1" x14ac:dyDescent="0.25">
      <c r="A102" s="4">
        <v>93</v>
      </c>
      <c r="B102" s="23" t="s">
        <v>81</v>
      </c>
      <c r="C102" s="23" t="s">
        <v>115</v>
      </c>
      <c r="D102" s="40" t="s">
        <v>116</v>
      </c>
      <c r="E102" s="30">
        <v>27</v>
      </c>
      <c r="F102" s="30"/>
      <c r="G102" s="30"/>
      <c r="H102" s="30">
        <v>3423</v>
      </c>
      <c r="I102" s="28" t="s">
        <v>333</v>
      </c>
      <c r="J102" s="30"/>
      <c r="K102" s="30" t="s">
        <v>117</v>
      </c>
      <c r="L102" s="50" t="s">
        <v>117</v>
      </c>
      <c r="M102" s="52" t="s">
        <v>123</v>
      </c>
      <c r="N102" s="30" t="s">
        <v>119</v>
      </c>
      <c r="O102" s="43" t="s">
        <v>120</v>
      </c>
      <c r="P102" s="30">
        <v>0</v>
      </c>
      <c r="Q102" s="43">
        <v>8</v>
      </c>
      <c r="R102" s="44">
        <v>71</v>
      </c>
      <c r="S102" s="44">
        <v>6156.2</v>
      </c>
      <c r="T102" s="61">
        <f t="shared" si="0"/>
        <v>6156.2</v>
      </c>
      <c r="U102" s="44">
        <v>4961.1000000000004</v>
      </c>
      <c r="V102" s="44">
        <v>284.10000000000002</v>
      </c>
      <c r="W102" s="24" t="s">
        <v>101</v>
      </c>
      <c r="X102" s="24" t="s">
        <v>101</v>
      </c>
      <c r="Y102" s="44" t="s">
        <v>101</v>
      </c>
      <c r="Z102" s="24" t="s">
        <v>101</v>
      </c>
      <c r="AA102" s="24" t="s">
        <v>101</v>
      </c>
      <c r="AB102" s="24" t="s">
        <v>101</v>
      </c>
      <c r="AC102" s="30" t="s">
        <v>102</v>
      </c>
      <c r="AD102" s="30" t="s">
        <v>101</v>
      </c>
      <c r="AE102" s="30" t="s">
        <v>102</v>
      </c>
      <c r="AF102" s="30">
        <v>6</v>
      </c>
      <c r="AG102" s="30">
        <v>0</v>
      </c>
      <c r="AH102" s="30">
        <v>1</v>
      </c>
      <c r="AI102" s="30">
        <f>AJ102</f>
        <v>1</v>
      </c>
      <c r="AJ102" s="62">
        <v>1</v>
      </c>
      <c r="AK102" s="30">
        <v>0</v>
      </c>
      <c r="AL102" s="23"/>
    </row>
    <row r="103" spans="1:38" s="25" customFormat="1" x14ac:dyDescent="0.25">
      <c r="A103" s="4">
        <v>94</v>
      </c>
      <c r="B103" s="23" t="s">
        <v>81</v>
      </c>
      <c r="C103" s="23" t="s">
        <v>115</v>
      </c>
      <c r="D103" s="40" t="s">
        <v>116</v>
      </c>
      <c r="E103" s="30">
        <v>33</v>
      </c>
      <c r="F103" s="30"/>
      <c r="G103" s="30"/>
      <c r="H103" s="30">
        <v>3424</v>
      </c>
      <c r="I103" s="28" t="s">
        <v>333</v>
      </c>
      <c r="J103" s="30"/>
      <c r="K103" s="30" t="s">
        <v>124</v>
      </c>
      <c r="L103" s="51" t="s">
        <v>125</v>
      </c>
      <c r="M103" s="52" t="s">
        <v>126</v>
      </c>
      <c r="N103" s="30" t="s">
        <v>119</v>
      </c>
      <c r="O103" s="43" t="s">
        <v>120</v>
      </c>
      <c r="P103" s="30">
        <v>0</v>
      </c>
      <c r="Q103" s="43">
        <v>4</v>
      </c>
      <c r="R103" s="44">
        <v>80</v>
      </c>
      <c r="S103" s="44">
        <v>3779.3</v>
      </c>
      <c r="T103" s="61">
        <f t="shared" si="0"/>
        <v>3779.3</v>
      </c>
      <c r="U103" s="44">
        <v>3472.3</v>
      </c>
      <c r="V103" s="44">
        <v>0</v>
      </c>
      <c r="W103" s="24" t="s">
        <v>101</v>
      </c>
      <c r="X103" s="24" t="s">
        <v>101</v>
      </c>
      <c r="Y103" s="44" t="s">
        <v>101</v>
      </c>
      <c r="Z103" s="24" t="s">
        <v>101</v>
      </c>
      <c r="AA103" s="24" t="s">
        <v>101</v>
      </c>
      <c r="AB103" s="24" t="s">
        <v>101</v>
      </c>
      <c r="AC103" s="30" t="s">
        <v>102</v>
      </c>
      <c r="AD103" s="30" t="s">
        <v>101</v>
      </c>
      <c r="AE103" s="30" t="s">
        <v>102</v>
      </c>
      <c r="AF103" s="61">
        <v>0</v>
      </c>
      <c r="AG103" s="30">
        <v>1</v>
      </c>
      <c r="AH103" s="30">
        <v>0</v>
      </c>
      <c r="AI103" s="30">
        <f>AJ103</f>
        <v>1</v>
      </c>
      <c r="AJ103" s="62">
        <v>1</v>
      </c>
      <c r="AK103" s="30">
        <v>0</v>
      </c>
      <c r="AL103" s="23"/>
    </row>
    <row r="104" spans="1:38" s="25" customFormat="1" x14ac:dyDescent="0.25">
      <c r="A104" s="4">
        <v>95</v>
      </c>
      <c r="B104" s="23" t="s">
        <v>81</v>
      </c>
      <c r="C104" s="23" t="s">
        <v>115</v>
      </c>
      <c r="D104" s="40" t="s">
        <v>127</v>
      </c>
      <c r="E104" s="30">
        <v>11</v>
      </c>
      <c r="F104" s="30"/>
      <c r="G104" s="30"/>
      <c r="H104" s="30">
        <v>3425</v>
      </c>
      <c r="I104" s="28" t="s">
        <v>333</v>
      </c>
      <c r="J104" s="30"/>
      <c r="K104" s="30" t="s">
        <v>117</v>
      </c>
      <c r="L104" s="50" t="s">
        <v>117</v>
      </c>
      <c r="M104" s="52" t="s">
        <v>128</v>
      </c>
      <c r="N104" s="30" t="s">
        <v>119</v>
      </c>
      <c r="O104" s="43" t="s">
        <v>129</v>
      </c>
      <c r="P104" s="30">
        <v>0</v>
      </c>
      <c r="Q104" s="63">
        <v>0</v>
      </c>
      <c r="R104" s="44">
        <v>16</v>
      </c>
      <c r="S104" s="44">
        <v>1295</v>
      </c>
      <c r="T104" s="61">
        <f t="shared" si="0"/>
        <v>1295</v>
      </c>
      <c r="U104" s="44">
        <v>1240</v>
      </c>
      <c r="V104" s="44">
        <v>0</v>
      </c>
      <c r="W104" s="24" t="s">
        <v>101</v>
      </c>
      <c r="X104" s="24" t="s">
        <v>101</v>
      </c>
      <c r="Y104" s="44" t="s">
        <v>101</v>
      </c>
      <c r="Z104" s="24" t="s">
        <v>101</v>
      </c>
      <c r="AA104" s="24" t="s">
        <v>101</v>
      </c>
      <c r="AB104" s="24" t="s">
        <v>101</v>
      </c>
      <c r="AC104" s="30" t="s">
        <v>102</v>
      </c>
      <c r="AD104" s="30" t="s">
        <v>101</v>
      </c>
      <c r="AE104" s="30" t="s">
        <v>102</v>
      </c>
      <c r="AF104" s="61">
        <v>0</v>
      </c>
      <c r="AG104" s="30">
        <v>1</v>
      </c>
      <c r="AH104" s="30">
        <v>0</v>
      </c>
      <c r="AI104" s="30">
        <v>0</v>
      </c>
      <c r="AJ104" s="62">
        <v>0</v>
      </c>
      <c r="AK104" s="30">
        <v>0</v>
      </c>
      <c r="AL104" s="23"/>
    </row>
    <row r="105" spans="1:38" s="25" customFormat="1" x14ac:dyDescent="0.25">
      <c r="A105" s="4">
        <v>96</v>
      </c>
      <c r="B105" s="23" t="s">
        <v>81</v>
      </c>
      <c r="C105" s="23" t="s">
        <v>115</v>
      </c>
      <c r="D105" s="40" t="s">
        <v>127</v>
      </c>
      <c r="E105" s="30">
        <v>12</v>
      </c>
      <c r="F105" s="30"/>
      <c r="G105" s="30"/>
      <c r="H105" s="30">
        <v>3426</v>
      </c>
      <c r="I105" s="28" t="s">
        <v>333</v>
      </c>
      <c r="J105" s="30"/>
      <c r="K105" s="30" t="s">
        <v>117</v>
      </c>
      <c r="L105" s="50" t="s">
        <v>117</v>
      </c>
      <c r="M105" s="52" t="s">
        <v>128</v>
      </c>
      <c r="N105" s="30" t="s">
        <v>130</v>
      </c>
      <c r="O105" s="43" t="s">
        <v>129</v>
      </c>
      <c r="P105" s="30">
        <v>0</v>
      </c>
      <c r="Q105" s="43">
        <v>4</v>
      </c>
      <c r="R105" s="44">
        <v>16</v>
      </c>
      <c r="S105" s="44">
        <v>933</v>
      </c>
      <c r="T105" s="61">
        <f t="shared" si="0"/>
        <v>933</v>
      </c>
      <c r="U105" s="44">
        <v>849</v>
      </c>
      <c r="V105" s="44">
        <v>0</v>
      </c>
      <c r="W105" s="24" t="s">
        <v>101</v>
      </c>
      <c r="X105" s="24" t="s">
        <v>101</v>
      </c>
      <c r="Y105" s="44" t="s">
        <v>102</v>
      </c>
      <c r="Z105" s="24" t="s">
        <v>101</v>
      </c>
      <c r="AA105" s="24" t="s">
        <v>101</v>
      </c>
      <c r="AB105" s="24" t="s">
        <v>101</v>
      </c>
      <c r="AC105" s="30" t="s">
        <v>101</v>
      </c>
      <c r="AD105" s="30" t="s">
        <v>101</v>
      </c>
      <c r="AE105" s="30" t="s">
        <v>102</v>
      </c>
      <c r="AF105" s="61">
        <v>0</v>
      </c>
      <c r="AG105" s="30">
        <v>0</v>
      </c>
      <c r="AH105" s="30">
        <v>1</v>
      </c>
      <c r="AI105" s="30">
        <v>0</v>
      </c>
      <c r="AJ105" s="62">
        <v>0</v>
      </c>
      <c r="AK105" s="30">
        <v>0</v>
      </c>
      <c r="AL105" s="23"/>
    </row>
    <row r="106" spans="1:38" s="25" customFormat="1" x14ac:dyDescent="0.25">
      <c r="A106" s="4">
        <v>97</v>
      </c>
      <c r="B106" s="23" t="s">
        <v>81</v>
      </c>
      <c r="C106" s="23" t="s">
        <v>115</v>
      </c>
      <c r="D106" s="40" t="s">
        <v>127</v>
      </c>
      <c r="E106" s="30">
        <v>13</v>
      </c>
      <c r="F106" s="30"/>
      <c r="G106" s="30"/>
      <c r="H106" s="30">
        <v>3427</v>
      </c>
      <c r="I106" s="28" t="s">
        <v>333</v>
      </c>
      <c r="J106" s="30"/>
      <c r="K106" s="30" t="s">
        <v>117</v>
      </c>
      <c r="L106" s="50" t="s">
        <v>117</v>
      </c>
      <c r="M106" s="52" t="s">
        <v>128</v>
      </c>
      <c r="N106" s="30" t="s">
        <v>119</v>
      </c>
      <c r="O106" s="43" t="s">
        <v>129</v>
      </c>
      <c r="P106" s="30">
        <v>0</v>
      </c>
      <c r="Q106" s="63">
        <v>0</v>
      </c>
      <c r="R106" s="44">
        <v>8</v>
      </c>
      <c r="S106" s="44">
        <v>561</v>
      </c>
      <c r="T106" s="61">
        <f t="shared" si="0"/>
        <v>561</v>
      </c>
      <c r="U106" s="44">
        <v>519</v>
      </c>
      <c r="V106" s="44">
        <v>0</v>
      </c>
      <c r="W106" s="24" t="s">
        <v>101</v>
      </c>
      <c r="X106" s="24" t="s">
        <v>101</v>
      </c>
      <c r="Y106" s="44" t="s">
        <v>101</v>
      </c>
      <c r="Z106" s="24" t="s">
        <v>101</v>
      </c>
      <c r="AA106" s="24" t="s">
        <v>101</v>
      </c>
      <c r="AB106" s="24" t="s">
        <v>101</v>
      </c>
      <c r="AC106" s="30" t="s">
        <v>102</v>
      </c>
      <c r="AD106" s="30" t="s">
        <v>101</v>
      </c>
      <c r="AE106" s="30" t="s">
        <v>102</v>
      </c>
      <c r="AF106" s="61">
        <v>0</v>
      </c>
      <c r="AG106" s="30">
        <v>0</v>
      </c>
      <c r="AH106" s="30">
        <v>0</v>
      </c>
      <c r="AI106" s="30">
        <v>0</v>
      </c>
      <c r="AJ106" s="62">
        <v>0</v>
      </c>
      <c r="AK106" s="30">
        <v>0</v>
      </c>
      <c r="AL106" s="23"/>
    </row>
    <row r="107" spans="1:38" s="25" customFormat="1" x14ac:dyDescent="0.25">
      <c r="A107" s="4">
        <v>98</v>
      </c>
      <c r="B107" s="23" t="s">
        <v>81</v>
      </c>
      <c r="C107" s="23" t="s">
        <v>115</v>
      </c>
      <c r="D107" s="40" t="s">
        <v>127</v>
      </c>
      <c r="E107" s="30">
        <v>14</v>
      </c>
      <c r="F107" s="30"/>
      <c r="G107" s="30"/>
      <c r="H107" s="30">
        <v>3428</v>
      </c>
      <c r="I107" s="28" t="s">
        <v>333</v>
      </c>
      <c r="J107" s="30"/>
      <c r="K107" s="30" t="s">
        <v>117</v>
      </c>
      <c r="L107" s="50" t="s">
        <v>117</v>
      </c>
      <c r="M107" s="52" t="s">
        <v>128</v>
      </c>
      <c r="N107" s="30" t="s">
        <v>119</v>
      </c>
      <c r="O107" s="43" t="s">
        <v>129</v>
      </c>
      <c r="P107" s="30">
        <v>0</v>
      </c>
      <c r="Q107" s="63">
        <v>0</v>
      </c>
      <c r="R107" s="44">
        <v>6</v>
      </c>
      <c r="S107" s="44">
        <v>682.4</v>
      </c>
      <c r="T107" s="61">
        <f t="shared" si="0"/>
        <v>682.4</v>
      </c>
      <c r="U107" s="44">
        <v>508.7</v>
      </c>
      <c r="V107" s="44">
        <v>131.69999999999999</v>
      </c>
      <c r="W107" s="24" t="s">
        <v>101</v>
      </c>
      <c r="X107" s="24" t="s">
        <v>101</v>
      </c>
      <c r="Y107" s="44" t="s">
        <v>101</v>
      </c>
      <c r="Z107" s="24" t="s">
        <v>101</v>
      </c>
      <c r="AA107" s="24" t="s">
        <v>101</v>
      </c>
      <c r="AB107" s="24" t="s">
        <v>101</v>
      </c>
      <c r="AC107" s="30" t="s">
        <v>102</v>
      </c>
      <c r="AD107" s="30" t="s">
        <v>101</v>
      </c>
      <c r="AE107" s="30" t="s">
        <v>102</v>
      </c>
      <c r="AF107" s="61">
        <v>0</v>
      </c>
      <c r="AG107" s="30">
        <v>0</v>
      </c>
      <c r="AH107" s="30">
        <v>0</v>
      </c>
      <c r="AI107" s="30">
        <v>0</v>
      </c>
      <c r="AJ107" s="62">
        <v>0</v>
      </c>
      <c r="AK107" s="30">
        <v>0</v>
      </c>
      <c r="AL107" s="23"/>
    </row>
    <row r="108" spans="1:38" s="25" customFormat="1" x14ac:dyDescent="0.25">
      <c r="A108" s="4">
        <v>99</v>
      </c>
      <c r="B108" s="23" t="s">
        <v>81</v>
      </c>
      <c r="C108" s="23" t="s">
        <v>115</v>
      </c>
      <c r="D108" s="40" t="s">
        <v>127</v>
      </c>
      <c r="E108" s="30">
        <v>15</v>
      </c>
      <c r="F108" s="30"/>
      <c r="G108" s="30"/>
      <c r="H108" s="30">
        <v>3429</v>
      </c>
      <c r="I108" s="28" t="s">
        <v>333</v>
      </c>
      <c r="J108" s="30"/>
      <c r="K108" s="30" t="s">
        <v>117</v>
      </c>
      <c r="L108" s="50" t="s">
        <v>117</v>
      </c>
      <c r="M108" s="52" t="s">
        <v>128</v>
      </c>
      <c r="N108" s="30" t="s">
        <v>119</v>
      </c>
      <c r="O108" s="43" t="s">
        <v>129</v>
      </c>
      <c r="P108" s="30">
        <v>0</v>
      </c>
      <c r="Q108" s="43">
        <v>2</v>
      </c>
      <c r="R108" s="44">
        <v>14</v>
      </c>
      <c r="S108" s="44">
        <v>679.1</v>
      </c>
      <c r="T108" s="61">
        <f t="shared" si="0"/>
        <v>679.1</v>
      </c>
      <c r="U108" s="44">
        <v>511.5</v>
      </c>
      <c r="V108" s="44">
        <v>65.599999999999994</v>
      </c>
      <c r="W108" s="24" t="s">
        <v>101</v>
      </c>
      <c r="X108" s="24" t="s">
        <v>101</v>
      </c>
      <c r="Y108" s="44" t="s">
        <v>101</v>
      </c>
      <c r="Z108" s="24" t="s">
        <v>101</v>
      </c>
      <c r="AA108" s="24" t="s">
        <v>101</v>
      </c>
      <c r="AB108" s="24" t="s">
        <v>101</v>
      </c>
      <c r="AC108" s="30" t="s">
        <v>102</v>
      </c>
      <c r="AD108" s="30" t="s">
        <v>101</v>
      </c>
      <c r="AE108" s="30" t="s">
        <v>102</v>
      </c>
      <c r="AF108" s="61">
        <v>0</v>
      </c>
      <c r="AG108" s="30">
        <v>1</v>
      </c>
      <c r="AH108" s="30">
        <v>0</v>
      </c>
      <c r="AI108" s="30">
        <v>0</v>
      </c>
      <c r="AJ108" s="62">
        <v>0</v>
      </c>
      <c r="AK108" s="30">
        <v>0</v>
      </c>
      <c r="AL108" s="23"/>
    </row>
    <row r="109" spans="1:38" s="25" customFormat="1" x14ac:dyDescent="0.25">
      <c r="A109" s="4">
        <v>100</v>
      </c>
      <c r="B109" s="23" t="s">
        <v>81</v>
      </c>
      <c r="C109" s="23" t="s">
        <v>115</v>
      </c>
      <c r="D109" s="40" t="s">
        <v>127</v>
      </c>
      <c r="E109" s="30">
        <v>16</v>
      </c>
      <c r="F109" s="30"/>
      <c r="G109" s="30"/>
      <c r="H109" s="30">
        <v>34210</v>
      </c>
      <c r="I109" s="28" t="s">
        <v>333</v>
      </c>
      <c r="J109" s="30"/>
      <c r="K109" s="30" t="s">
        <v>117</v>
      </c>
      <c r="L109" s="50" t="s">
        <v>117</v>
      </c>
      <c r="M109" s="52" t="s">
        <v>131</v>
      </c>
      <c r="N109" s="30" t="s">
        <v>119</v>
      </c>
      <c r="O109" s="43" t="s">
        <v>129</v>
      </c>
      <c r="P109" s="30">
        <v>0</v>
      </c>
      <c r="Q109" s="63">
        <v>0</v>
      </c>
      <c r="R109" s="44">
        <v>8</v>
      </c>
      <c r="S109" s="44">
        <v>542.9</v>
      </c>
      <c r="T109" s="61">
        <f t="shared" si="0"/>
        <v>542.9</v>
      </c>
      <c r="U109" s="44">
        <v>542.9</v>
      </c>
      <c r="V109" s="44">
        <v>0</v>
      </c>
      <c r="W109" s="24" t="s">
        <v>101</v>
      </c>
      <c r="X109" s="24" t="s">
        <v>101</v>
      </c>
      <c r="Y109" s="44" t="s">
        <v>102</v>
      </c>
      <c r="Z109" s="24" t="s">
        <v>101</v>
      </c>
      <c r="AA109" s="24" t="s">
        <v>101</v>
      </c>
      <c r="AB109" s="24" t="s">
        <v>101</v>
      </c>
      <c r="AC109" s="30" t="s">
        <v>101</v>
      </c>
      <c r="AD109" s="30" t="s">
        <v>101</v>
      </c>
      <c r="AE109" s="30" t="s">
        <v>102</v>
      </c>
      <c r="AF109" s="61">
        <v>0</v>
      </c>
      <c r="AG109" s="30">
        <v>0</v>
      </c>
      <c r="AH109" s="30">
        <v>1</v>
      </c>
      <c r="AI109" s="30">
        <v>0</v>
      </c>
      <c r="AJ109" s="62">
        <v>0</v>
      </c>
      <c r="AK109" s="30">
        <v>0</v>
      </c>
      <c r="AL109" s="23"/>
    </row>
    <row r="110" spans="1:38" s="25" customFormat="1" x14ac:dyDescent="0.25">
      <c r="A110" s="4">
        <v>101</v>
      </c>
      <c r="B110" s="23" t="s">
        <v>81</v>
      </c>
      <c r="C110" s="23" t="s">
        <v>115</v>
      </c>
      <c r="D110" s="40" t="s">
        <v>127</v>
      </c>
      <c r="E110" s="30">
        <v>17</v>
      </c>
      <c r="F110" s="30"/>
      <c r="G110" s="30"/>
      <c r="H110" s="30">
        <v>34211</v>
      </c>
      <c r="I110" s="28" t="s">
        <v>333</v>
      </c>
      <c r="J110" s="30"/>
      <c r="K110" s="30" t="s">
        <v>117</v>
      </c>
      <c r="L110" s="50" t="s">
        <v>117</v>
      </c>
      <c r="M110" s="52" t="s">
        <v>131</v>
      </c>
      <c r="N110" s="30" t="s">
        <v>119</v>
      </c>
      <c r="O110" s="43" t="s">
        <v>129</v>
      </c>
      <c r="P110" s="30">
        <v>0</v>
      </c>
      <c r="Q110" s="63">
        <v>0</v>
      </c>
      <c r="R110" s="44">
        <v>8</v>
      </c>
      <c r="S110" s="44">
        <v>729.2</v>
      </c>
      <c r="T110" s="61">
        <f t="shared" si="0"/>
        <v>729.2</v>
      </c>
      <c r="U110" s="44">
        <v>699.2</v>
      </c>
      <c r="V110" s="44">
        <v>0</v>
      </c>
      <c r="W110" s="24" t="s">
        <v>101</v>
      </c>
      <c r="X110" s="24" t="s">
        <v>101</v>
      </c>
      <c r="Y110" s="44" t="s">
        <v>101</v>
      </c>
      <c r="Z110" s="24" t="s">
        <v>101</v>
      </c>
      <c r="AA110" s="24" t="s">
        <v>101</v>
      </c>
      <c r="AB110" s="24" t="s">
        <v>101</v>
      </c>
      <c r="AC110" s="30" t="s">
        <v>102</v>
      </c>
      <c r="AD110" s="30" t="s">
        <v>101</v>
      </c>
      <c r="AE110" s="30" t="s">
        <v>102</v>
      </c>
      <c r="AF110" s="61">
        <v>0</v>
      </c>
      <c r="AG110" s="30">
        <v>0</v>
      </c>
      <c r="AH110" s="30">
        <v>1</v>
      </c>
      <c r="AI110" s="30">
        <v>0</v>
      </c>
      <c r="AJ110" s="62">
        <v>0</v>
      </c>
      <c r="AK110" s="30">
        <v>0</v>
      </c>
      <c r="AL110" s="23"/>
    </row>
    <row r="111" spans="1:38" s="25" customFormat="1" x14ac:dyDescent="0.25">
      <c r="A111" s="4">
        <v>102</v>
      </c>
      <c r="B111" s="23" t="s">
        <v>81</v>
      </c>
      <c r="C111" s="23" t="s">
        <v>115</v>
      </c>
      <c r="D111" s="40" t="s">
        <v>127</v>
      </c>
      <c r="E111" s="64" t="s">
        <v>132</v>
      </c>
      <c r="F111" s="30"/>
      <c r="G111" s="30"/>
      <c r="H111" s="30">
        <v>34212</v>
      </c>
      <c r="I111" s="28" t="s">
        <v>333</v>
      </c>
      <c r="J111" s="30"/>
      <c r="K111" s="30" t="s">
        <v>117</v>
      </c>
      <c r="L111" s="50" t="s">
        <v>117</v>
      </c>
      <c r="M111" s="52" t="s">
        <v>131</v>
      </c>
      <c r="N111" s="30" t="s">
        <v>119</v>
      </c>
      <c r="O111" s="43" t="s">
        <v>129</v>
      </c>
      <c r="P111" s="30">
        <v>0</v>
      </c>
      <c r="Q111" s="63">
        <v>0</v>
      </c>
      <c r="R111" s="44">
        <v>8</v>
      </c>
      <c r="S111" s="44">
        <v>555.4</v>
      </c>
      <c r="T111" s="61">
        <f t="shared" si="0"/>
        <v>555.4</v>
      </c>
      <c r="U111" s="44">
        <v>382</v>
      </c>
      <c r="V111" s="44">
        <v>161.4</v>
      </c>
      <c r="W111" s="24" t="s">
        <v>101</v>
      </c>
      <c r="X111" s="24" t="s">
        <v>101</v>
      </c>
      <c r="Y111" s="44" t="s">
        <v>102</v>
      </c>
      <c r="Z111" s="24" t="s">
        <v>101</v>
      </c>
      <c r="AA111" s="24" t="s">
        <v>101</v>
      </c>
      <c r="AB111" s="24" t="s">
        <v>101</v>
      </c>
      <c r="AC111" s="30" t="s">
        <v>101</v>
      </c>
      <c r="AD111" s="30" t="s">
        <v>101</v>
      </c>
      <c r="AE111" s="30" t="s">
        <v>102</v>
      </c>
      <c r="AF111" s="61">
        <v>0</v>
      </c>
      <c r="AG111" s="30">
        <v>0</v>
      </c>
      <c r="AH111" s="30">
        <v>0</v>
      </c>
      <c r="AI111" s="30">
        <v>0</v>
      </c>
      <c r="AJ111" s="62">
        <v>0</v>
      </c>
      <c r="AK111" s="30">
        <v>0</v>
      </c>
      <c r="AL111" s="23"/>
    </row>
    <row r="112" spans="1:38" s="25" customFormat="1" x14ac:dyDescent="0.25">
      <c r="A112" s="4">
        <v>103</v>
      </c>
      <c r="B112" s="23" t="s">
        <v>81</v>
      </c>
      <c r="C112" s="23" t="s">
        <v>115</v>
      </c>
      <c r="D112" s="40" t="s">
        <v>127</v>
      </c>
      <c r="E112" s="30">
        <v>19</v>
      </c>
      <c r="F112" s="30"/>
      <c r="G112" s="30"/>
      <c r="H112" s="30">
        <v>34213</v>
      </c>
      <c r="I112" s="28" t="s">
        <v>333</v>
      </c>
      <c r="J112" s="30"/>
      <c r="K112" s="30" t="s">
        <v>117</v>
      </c>
      <c r="L112" s="50" t="s">
        <v>117</v>
      </c>
      <c r="M112" s="52" t="s">
        <v>131</v>
      </c>
      <c r="N112" s="30" t="s">
        <v>119</v>
      </c>
      <c r="O112" s="43" t="s">
        <v>129</v>
      </c>
      <c r="P112" s="30">
        <v>0</v>
      </c>
      <c r="Q112" s="63">
        <v>0</v>
      </c>
      <c r="R112" s="44">
        <v>8</v>
      </c>
      <c r="S112" s="44">
        <v>555</v>
      </c>
      <c r="T112" s="61">
        <f t="shared" si="0"/>
        <v>555</v>
      </c>
      <c r="U112" s="44">
        <v>514</v>
      </c>
      <c r="V112" s="44">
        <v>0</v>
      </c>
      <c r="W112" s="24" t="s">
        <v>101</v>
      </c>
      <c r="X112" s="24" t="s">
        <v>101</v>
      </c>
      <c r="Y112" s="44" t="s">
        <v>101</v>
      </c>
      <c r="Z112" s="24" t="s">
        <v>101</v>
      </c>
      <c r="AA112" s="24" t="s">
        <v>101</v>
      </c>
      <c r="AB112" s="24" t="s">
        <v>101</v>
      </c>
      <c r="AC112" s="30" t="s">
        <v>102</v>
      </c>
      <c r="AD112" s="30" t="s">
        <v>101</v>
      </c>
      <c r="AE112" s="30" t="s">
        <v>102</v>
      </c>
      <c r="AF112" s="61">
        <v>0</v>
      </c>
      <c r="AG112" s="30">
        <v>0</v>
      </c>
      <c r="AH112" s="30">
        <v>1</v>
      </c>
      <c r="AI112" s="30">
        <v>0</v>
      </c>
      <c r="AJ112" s="62">
        <v>0</v>
      </c>
      <c r="AK112" s="30">
        <v>0</v>
      </c>
      <c r="AL112" s="23"/>
    </row>
    <row r="113" spans="1:38" s="25" customFormat="1" x14ac:dyDescent="0.25">
      <c r="A113" s="4">
        <v>104</v>
      </c>
      <c r="B113" s="23" t="s">
        <v>81</v>
      </c>
      <c r="C113" s="23" t="s">
        <v>115</v>
      </c>
      <c r="D113" s="40" t="s">
        <v>127</v>
      </c>
      <c r="E113" s="30">
        <v>20</v>
      </c>
      <c r="F113" s="30"/>
      <c r="G113" s="30"/>
      <c r="H113" s="30">
        <v>34214</v>
      </c>
      <c r="I113" s="28" t="s">
        <v>333</v>
      </c>
      <c r="J113" s="30"/>
      <c r="K113" s="30" t="s">
        <v>117</v>
      </c>
      <c r="L113" s="50" t="s">
        <v>117</v>
      </c>
      <c r="M113" s="52" t="s">
        <v>131</v>
      </c>
      <c r="N113" s="30" t="s">
        <v>119</v>
      </c>
      <c r="O113" s="43" t="s">
        <v>129</v>
      </c>
      <c r="P113" s="30">
        <v>0</v>
      </c>
      <c r="Q113" s="63">
        <v>0</v>
      </c>
      <c r="R113" s="44">
        <v>6</v>
      </c>
      <c r="S113" s="44">
        <v>662.7</v>
      </c>
      <c r="T113" s="61">
        <f t="shared" si="0"/>
        <v>662.7</v>
      </c>
      <c r="U113" s="44">
        <v>493.7</v>
      </c>
      <c r="V113" s="44">
        <v>137</v>
      </c>
      <c r="W113" s="24" t="s">
        <v>101</v>
      </c>
      <c r="X113" s="24" t="s">
        <v>101</v>
      </c>
      <c r="Y113" s="44" t="s">
        <v>102</v>
      </c>
      <c r="Z113" s="24" t="s">
        <v>101</v>
      </c>
      <c r="AA113" s="24" t="s">
        <v>101</v>
      </c>
      <c r="AB113" s="24" t="s">
        <v>101</v>
      </c>
      <c r="AC113" s="30" t="s">
        <v>101</v>
      </c>
      <c r="AD113" s="30" t="s">
        <v>101</v>
      </c>
      <c r="AE113" s="30" t="s">
        <v>102</v>
      </c>
      <c r="AF113" s="61">
        <v>0</v>
      </c>
      <c r="AG113" s="30">
        <v>0</v>
      </c>
      <c r="AH113" s="30">
        <v>0</v>
      </c>
      <c r="AI113" s="30">
        <v>0</v>
      </c>
      <c r="AJ113" s="62">
        <v>0</v>
      </c>
      <c r="AK113" s="30">
        <v>0</v>
      </c>
      <c r="AL113" s="23"/>
    </row>
    <row r="114" spans="1:38" s="25" customFormat="1" x14ac:dyDescent="0.25">
      <c r="A114" s="4">
        <v>105</v>
      </c>
      <c r="B114" s="23" t="s">
        <v>81</v>
      </c>
      <c r="C114" s="23" t="s">
        <v>115</v>
      </c>
      <c r="D114" s="40" t="s">
        <v>127</v>
      </c>
      <c r="E114" s="30">
        <v>21</v>
      </c>
      <c r="F114" s="30">
        <v>1</v>
      </c>
      <c r="G114" s="30"/>
      <c r="H114" s="30">
        <v>34215</v>
      </c>
      <c r="I114" s="28" t="s">
        <v>333</v>
      </c>
      <c r="J114" s="30"/>
      <c r="K114" s="30" t="s">
        <v>117</v>
      </c>
      <c r="L114" s="50" t="s">
        <v>117</v>
      </c>
      <c r="M114" s="52" t="s">
        <v>133</v>
      </c>
      <c r="N114" s="30" t="s">
        <v>119</v>
      </c>
      <c r="O114" s="43" t="s">
        <v>129</v>
      </c>
      <c r="P114" s="30">
        <v>0</v>
      </c>
      <c r="Q114" s="63">
        <v>0</v>
      </c>
      <c r="R114" s="44">
        <v>8</v>
      </c>
      <c r="S114" s="44">
        <v>581</v>
      </c>
      <c r="T114" s="61">
        <f t="shared" si="0"/>
        <v>581</v>
      </c>
      <c r="U114" s="44">
        <v>509</v>
      </c>
      <c r="V114" s="44">
        <v>0</v>
      </c>
      <c r="W114" s="24" t="s">
        <v>101</v>
      </c>
      <c r="X114" s="24" t="s">
        <v>101</v>
      </c>
      <c r="Y114" s="44" t="s">
        <v>101</v>
      </c>
      <c r="Z114" s="24" t="s">
        <v>101</v>
      </c>
      <c r="AA114" s="24" t="s">
        <v>101</v>
      </c>
      <c r="AB114" s="24" t="s">
        <v>101</v>
      </c>
      <c r="AC114" s="30" t="s">
        <v>102</v>
      </c>
      <c r="AD114" s="30" t="s">
        <v>101</v>
      </c>
      <c r="AE114" s="30" t="s">
        <v>102</v>
      </c>
      <c r="AF114" s="61">
        <v>0</v>
      </c>
      <c r="AG114" s="30">
        <v>0</v>
      </c>
      <c r="AH114" s="30">
        <v>0</v>
      </c>
      <c r="AI114" s="30">
        <v>0</v>
      </c>
      <c r="AJ114" s="62">
        <v>0</v>
      </c>
      <c r="AK114" s="30">
        <v>0</v>
      </c>
      <c r="AL114" s="23"/>
    </row>
    <row r="115" spans="1:38" s="25" customFormat="1" x14ac:dyDescent="0.25">
      <c r="A115" s="4">
        <v>106</v>
      </c>
      <c r="B115" s="23" t="s">
        <v>81</v>
      </c>
      <c r="C115" s="23" t="s">
        <v>115</v>
      </c>
      <c r="D115" s="40" t="s">
        <v>127</v>
      </c>
      <c r="E115" s="30">
        <v>21</v>
      </c>
      <c r="F115" s="30">
        <v>2</v>
      </c>
      <c r="G115" s="30"/>
      <c r="H115" s="30">
        <v>34216</v>
      </c>
      <c r="I115" s="28" t="s">
        <v>333</v>
      </c>
      <c r="J115" s="30"/>
      <c r="K115" s="30" t="s">
        <v>117</v>
      </c>
      <c r="L115" s="50" t="s">
        <v>117</v>
      </c>
      <c r="M115" s="52" t="s">
        <v>131</v>
      </c>
      <c r="N115" s="30" t="s">
        <v>119</v>
      </c>
      <c r="O115" s="43" t="s">
        <v>129</v>
      </c>
      <c r="P115" s="30">
        <v>0</v>
      </c>
      <c r="Q115" s="63">
        <v>0</v>
      </c>
      <c r="R115" s="44">
        <v>8</v>
      </c>
      <c r="S115" s="44">
        <v>586</v>
      </c>
      <c r="T115" s="61">
        <f t="shared" si="0"/>
        <v>586</v>
      </c>
      <c r="U115" s="44">
        <v>514</v>
      </c>
      <c r="V115" s="44">
        <v>0</v>
      </c>
      <c r="W115" s="24" t="s">
        <v>101</v>
      </c>
      <c r="X115" s="24" t="s">
        <v>101</v>
      </c>
      <c r="Y115" s="44" t="s">
        <v>101</v>
      </c>
      <c r="Z115" s="24" t="s">
        <v>101</v>
      </c>
      <c r="AA115" s="24" t="s">
        <v>101</v>
      </c>
      <c r="AB115" s="24" t="s">
        <v>101</v>
      </c>
      <c r="AC115" s="30" t="s">
        <v>102</v>
      </c>
      <c r="AD115" s="30" t="s">
        <v>101</v>
      </c>
      <c r="AE115" s="30" t="s">
        <v>102</v>
      </c>
      <c r="AF115" s="61">
        <v>0</v>
      </c>
      <c r="AG115" s="30">
        <v>0</v>
      </c>
      <c r="AH115" s="30">
        <v>0</v>
      </c>
      <c r="AI115" s="30">
        <v>0</v>
      </c>
      <c r="AJ115" s="62">
        <v>0</v>
      </c>
      <c r="AK115" s="30">
        <v>0</v>
      </c>
      <c r="AL115" s="23"/>
    </row>
    <row r="116" spans="1:38" s="25" customFormat="1" x14ac:dyDescent="0.25">
      <c r="A116" s="4">
        <v>107</v>
      </c>
      <c r="B116" s="23" t="s">
        <v>81</v>
      </c>
      <c r="C116" s="23" t="s">
        <v>115</v>
      </c>
      <c r="D116" s="40" t="s">
        <v>127</v>
      </c>
      <c r="E116" s="30">
        <v>23</v>
      </c>
      <c r="F116" s="30"/>
      <c r="G116" s="30"/>
      <c r="H116" s="30">
        <v>34217</v>
      </c>
      <c r="I116" s="28" t="s">
        <v>333</v>
      </c>
      <c r="J116" s="30"/>
      <c r="K116" s="30" t="s">
        <v>117</v>
      </c>
      <c r="L116" s="50" t="s">
        <v>117</v>
      </c>
      <c r="M116" s="52" t="s">
        <v>131</v>
      </c>
      <c r="N116" s="30" t="s">
        <v>130</v>
      </c>
      <c r="O116" s="43" t="s">
        <v>129</v>
      </c>
      <c r="P116" s="30">
        <v>0</v>
      </c>
      <c r="Q116" s="43">
        <v>2</v>
      </c>
      <c r="R116" s="44">
        <v>14</v>
      </c>
      <c r="S116" s="44">
        <v>889.9</v>
      </c>
      <c r="T116" s="61">
        <f t="shared" si="0"/>
        <v>889.9</v>
      </c>
      <c r="U116" s="44">
        <v>763.9</v>
      </c>
      <c r="V116" s="44">
        <v>0</v>
      </c>
      <c r="W116" s="24" t="s">
        <v>101</v>
      </c>
      <c r="X116" s="24" t="s">
        <v>101</v>
      </c>
      <c r="Y116" s="44" t="s">
        <v>101</v>
      </c>
      <c r="Z116" s="24" t="s">
        <v>101</v>
      </c>
      <c r="AA116" s="24" t="s">
        <v>101</v>
      </c>
      <c r="AB116" s="24" t="s">
        <v>101</v>
      </c>
      <c r="AC116" s="30" t="s">
        <v>102</v>
      </c>
      <c r="AD116" s="30" t="s">
        <v>101</v>
      </c>
      <c r="AE116" s="30" t="s">
        <v>102</v>
      </c>
      <c r="AF116" s="61">
        <v>0</v>
      </c>
      <c r="AG116" s="30">
        <v>0</v>
      </c>
      <c r="AH116" s="30">
        <v>1</v>
      </c>
      <c r="AI116" s="30">
        <v>0</v>
      </c>
      <c r="AJ116" s="62">
        <v>0</v>
      </c>
      <c r="AK116" s="30">
        <v>0</v>
      </c>
      <c r="AL116" s="23"/>
    </row>
    <row r="117" spans="1:38" s="25" customFormat="1" x14ac:dyDescent="0.25">
      <c r="A117" s="4">
        <v>108</v>
      </c>
      <c r="B117" s="23" t="s">
        <v>81</v>
      </c>
      <c r="C117" s="23" t="s">
        <v>115</v>
      </c>
      <c r="D117" s="40" t="s">
        <v>127</v>
      </c>
      <c r="E117" s="30">
        <v>24</v>
      </c>
      <c r="F117" s="30"/>
      <c r="G117" s="30"/>
      <c r="H117" s="30">
        <v>34218</v>
      </c>
      <c r="I117" s="28" t="s">
        <v>333</v>
      </c>
      <c r="J117" s="30"/>
      <c r="K117" s="30" t="s">
        <v>117</v>
      </c>
      <c r="L117" s="50" t="s">
        <v>117</v>
      </c>
      <c r="M117" s="52" t="s">
        <v>131</v>
      </c>
      <c r="N117" s="30" t="s">
        <v>119</v>
      </c>
      <c r="O117" s="43" t="s">
        <v>129</v>
      </c>
      <c r="P117" s="30">
        <v>0</v>
      </c>
      <c r="Q117" s="63">
        <v>0</v>
      </c>
      <c r="R117" s="44">
        <v>8</v>
      </c>
      <c r="S117" s="44">
        <v>542.20000000000005</v>
      </c>
      <c r="T117" s="61">
        <f t="shared" si="0"/>
        <v>542.20000000000005</v>
      </c>
      <c r="U117" s="44">
        <v>542.20000000000005</v>
      </c>
      <c r="V117" s="44">
        <v>0</v>
      </c>
      <c r="W117" s="24" t="s">
        <v>101</v>
      </c>
      <c r="X117" s="24" t="s">
        <v>101</v>
      </c>
      <c r="Y117" s="44" t="s">
        <v>102</v>
      </c>
      <c r="Z117" s="24" t="s">
        <v>101</v>
      </c>
      <c r="AA117" s="24" t="s">
        <v>101</v>
      </c>
      <c r="AB117" s="24" t="s">
        <v>101</v>
      </c>
      <c r="AC117" s="30" t="s">
        <v>101</v>
      </c>
      <c r="AD117" s="30" t="s">
        <v>101</v>
      </c>
      <c r="AE117" s="30" t="s">
        <v>102</v>
      </c>
      <c r="AF117" s="61">
        <v>0</v>
      </c>
      <c r="AG117" s="30">
        <v>0</v>
      </c>
      <c r="AH117" s="30">
        <v>1</v>
      </c>
      <c r="AI117" s="30">
        <v>0</v>
      </c>
      <c r="AJ117" s="62">
        <v>0</v>
      </c>
      <c r="AK117" s="30">
        <v>0</v>
      </c>
      <c r="AL117" s="23"/>
    </row>
    <row r="118" spans="1:38" s="25" customFormat="1" x14ac:dyDescent="0.25">
      <c r="A118" s="4">
        <v>109</v>
      </c>
      <c r="B118" s="23" t="s">
        <v>81</v>
      </c>
      <c r="C118" s="23" t="s">
        <v>115</v>
      </c>
      <c r="D118" s="40" t="s">
        <v>127</v>
      </c>
      <c r="E118" s="30">
        <v>25</v>
      </c>
      <c r="F118" s="30"/>
      <c r="G118" s="30"/>
      <c r="H118" s="30">
        <v>34219</v>
      </c>
      <c r="I118" s="28" t="s">
        <v>333</v>
      </c>
      <c r="J118" s="30"/>
      <c r="K118" s="30" t="s">
        <v>117</v>
      </c>
      <c r="L118" s="50" t="s">
        <v>117</v>
      </c>
      <c r="M118" s="52" t="s">
        <v>131</v>
      </c>
      <c r="N118" s="30" t="s">
        <v>130</v>
      </c>
      <c r="O118" s="43" t="s">
        <v>129</v>
      </c>
      <c r="P118" s="30">
        <v>0</v>
      </c>
      <c r="Q118" s="63">
        <v>0</v>
      </c>
      <c r="R118" s="44">
        <v>16</v>
      </c>
      <c r="S118" s="44">
        <v>1362</v>
      </c>
      <c r="T118" s="61">
        <f t="shared" si="0"/>
        <v>1362</v>
      </c>
      <c r="U118" s="44">
        <v>1286</v>
      </c>
      <c r="V118" s="44">
        <v>0</v>
      </c>
      <c r="W118" s="24" t="s">
        <v>101</v>
      </c>
      <c r="X118" s="24" t="s">
        <v>101</v>
      </c>
      <c r="Y118" s="44" t="s">
        <v>101</v>
      </c>
      <c r="Z118" s="24" t="s">
        <v>101</v>
      </c>
      <c r="AA118" s="24" t="s">
        <v>101</v>
      </c>
      <c r="AB118" s="24" t="s">
        <v>101</v>
      </c>
      <c r="AC118" s="30" t="s">
        <v>102</v>
      </c>
      <c r="AD118" s="30" t="s">
        <v>101</v>
      </c>
      <c r="AE118" s="30" t="s">
        <v>102</v>
      </c>
      <c r="AF118" s="61">
        <v>0</v>
      </c>
      <c r="AG118" s="30">
        <v>0</v>
      </c>
      <c r="AH118" s="30">
        <v>0</v>
      </c>
      <c r="AI118" s="30">
        <v>0</v>
      </c>
      <c r="AJ118" s="62">
        <v>0</v>
      </c>
      <c r="AK118" s="30">
        <v>0</v>
      </c>
      <c r="AL118" s="23"/>
    </row>
    <row r="119" spans="1:38" s="25" customFormat="1" x14ac:dyDescent="0.25">
      <c r="A119" s="4">
        <v>110</v>
      </c>
      <c r="B119" s="23" t="s">
        <v>81</v>
      </c>
      <c r="C119" s="23" t="s">
        <v>115</v>
      </c>
      <c r="D119" s="40" t="s">
        <v>127</v>
      </c>
      <c r="E119" s="30">
        <v>27</v>
      </c>
      <c r="F119" s="30"/>
      <c r="G119" s="30"/>
      <c r="H119" s="30">
        <v>34220</v>
      </c>
      <c r="I119" s="28" t="s">
        <v>333</v>
      </c>
      <c r="J119" s="30"/>
      <c r="K119" s="30" t="s">
        <v>117</v>
      </c>
      <c r="L119" s="50" t="s">
        <v>117</v>
      </c>
      <c r="M119" s="52" t="s">
        <v>134</v>
      </c>
      <c r="N119" s="30" t="s">
        <v>119</v>
      </c>
      <c r="O119" s="43" t="s">
        <v>129</v>
      </c>
      <c r="P119" s="30">
        <v>0</v>
      </c>
      <c r="Q119" s="63">
        <v>0</v>
      </c>
      <c r="R119" s="44">
        <v>12</v>
      </c>
      <c r="S119" s="44">
        <v>1162</v>
      </c>
      <c r="T119" s="61">
        <f t="shared" si="0"/>
        <v>1162</v>
      </c>
      <c r="U119" s="44">
        <v>1162</v>
      </c>
      <c r="V119" s="44">
        <v>0</v>
      </c>
      <c r="W119" s="24" t="s">
        <v>101</v>
      </c>
      <c r="X119" s="24" t="s">
        <v>101</v>
      </c>
      <c r="Y119" s="44" t="s">
        <v>101</v>
      </c>
      <c r="Z119" s="24" t="s">
        <v>101</v>
      </c>
      <c r="AA119" s="24" t="s">
        <v>101</v>
      </c>
      <c r="AB119" s="24" t="s">
        <v>101</v>
      </c>
      <c r="AC119" s="30" t="s">
        <v>102</v>
      </c>
      <c r="AD119" s="30" t="s">
        <v>101</v>
      </c>
      <c r="AE119" s="30" t="s">
        <v>102</v>
      </c>
      <c r="AF119" s="61">
        <v>0</v>
      </c>
      <c r="AG119" s="30">
        <v>1</v>
      </c>
      <c r="AH119" s="30">
        <v>1</v>
      </c>
      <c r="AI119" s="30">
        <v>0</v>
      </c>
      <c r="AJ119" s="62">
        <v>0</v>
      </c>
      <c r="AK119" s="30">
        <v>0</v>
      </c>
      <c r="AL119" s="23"/>
    </row>
    <row r="120" spans="1:38" s="25" customFormat="1" x14ac:dyDescent="0.25">
      <c r="A120" s="4">
        <v>111</v>
      </c>
      <c r="B120" s="23" t="s">
        <v>81</v>
      </c>
      <c r="C120" s="23" t="s">
        <v>115</v>
      </c>
      <c r="D120" s="40" t="s">
        <v>127</v>
      </c>
      <c r="E120" s="30" t="s">
        <v>135</v>
      </c>
      <c r="F120" s="30"/>
      <c r="G120" s="30"/>
      <c r="H120" s="30">
        <v>34221</v>
      </c>
      <c r="I120" s="28" t="s">
        <v>333</v>
      </c>
      <c r="J120" s="30"/>
      <c r="K120" s="30" t="s">
        <v>117</v>
      </c>
      <c r="L120" s="50" t="s">
        <v>117</v>
      </c>
      <c r="M120" s="52" t="s">
        <v>134</v>
      </c>
      <c r="N120" s="30" t="s">
        <v>119</v>
      </c>
      <c r="O120" s="43" t="s">
        <v>129</v>
      </c>
      <c r="P120" s="30">
        <v>0</v>
      </c>
      <c r="Q120" s="43">
        <v>2</v>
      </c>
      <c r="R120" s="44">
        <v>14</v>
      </c>
      <c r="S120" s="44">
        <v>842</v>
      </c>
      <c r="T120" s="61">
        <f t="shared" si="0"/>
        <v>842</v>
      </c>
      <c r="U120" s="44">
        <v>751</v>
      </c>
      <c r="V120" s="44">
        <v>0</v>
      </c>
      <c r="W120" s="24" t="s">
        <v>101</v>
      </c>
      <c r="X120" s="24" t="s">
        <v>101</v>
      </c>
      <c r="Y120" s="44" t="s">
        <v>101</v>
      </c>
      <c r="Z120" s="24" t="s">
        <v>101</v>
      </c>
      <c r="AA120" s="24" t="s">
        <v>101</v>
      </c>
      <c r="AB120" s="24" t="s">
        <v>101</v>
      </c>
      <c r="AC120" s="30" t="s">
        <v>102</v>
      </c>
      <c r="AD120" s="30" t="s">
        <v>101</v>
      </c>
      <c r="AE120" s="30" t="s">
        <v>102</v>
      </c>
      <c r="AF120" s="61">
        <v>0</v>
      </c>
      <c r="AG120" s="30">
        <v>1</v>
      </c>
      <c r="AH120" s="30">
        <v>0</v>
      </c>
      <c r="AI120" s="30">
        <v>0</v>
      </c>
      <c r="AJ120" s="62">
        <v>0</v>
      </c>
      <c r="AK120" s="30">
        <v>0</v>
      </c>
      <c r="AL120" s="23"/>
    </row>
    <row r="121" spans="1:38" s="25" customFormat="1" x14ac:dyDescent="0.25">
      <c r="A121" s="4">
        <v>112</v>
      </c>
      <c r="B121" s="23" t="s">
        <v>81</v>
      </c>
      <c r="C121" s="23" t="s">
        <v>115</v>
      </c>
      <c r="D121" s="40" t="s">
        <v>127</v>
      </c>
      <c r="E121" s="30">
        <v>29</v>
      </c>
      <c r="F121" s="30"/>
      <c r="G121" s="30"/>
      <c r="H121" s="30">
        <v>34222</v>
      </c>
      <c r="I121" s="28" t="s">
        <v>333</v>
      </c>
      <c r="J121" s="30"/>
      <c r="K121" s="30" t="s">
        <v>117</v>
      </c>
      <c r="L121" s="50" t="s">
        <v>117</v>
      </c>
      <c r="M121" s="52" t="s">
        <v>131</v>
      </c>
      <c r="N121" s="30" t="s">
        <v>119</v>
      </c>
      <c r="O121" s="43" t="s">
        <v>129</v>
      </c>
      <c r="P121" s="30">
        <v>0</v>
      </c>
      <c r="Q121" s="63">
        <v>0</v>
      </c>
      <c r="R121" s="44">
        <v>16</v>
      </c>
      <c r="S121" s="44">
        <v>1136</v>
      </c>
      <c r="T121" s="61">
        <f t="shared" si="0"/>
        <v>1136</v>
      </c>
      <c r="U121" s="44">
        <v>1045</v>
      </c>
      <c r="V121" s="44">
        <v>0</v>
      </c>
      <c r="W121" s="24" t="s">
        <v>101</v>
      </c>
      <c r="X121" s="24" t="s">
        <v>101</v>
      </c>
      <c r="Y121" s="44" t="s">
        <v>101</v>
      </c>
      <c r="Z121" s="24" t="s">
        <v>101</v>
      </c>
      <c r="AA121" s="24" t="s">
        <v>101</v>
      </c>
      <c r="AB121" s="24" t="s">
        <v>101</v>
      </c>
      <c r="AC121" s="30" t="s">
        <v>102</v>
      </c>
      <c r="AD121" s="30" t="s">
        <v>101</v>
      </c>
      <c r="AE121" s="30" t="s">
        <v>102</v>
      </c>
      <c r="AF121" s="61">
        <v>0</v>
      </c>
      <c r="AG121" s="30">
        <v>1</v>
      </c>
      <c r="AH121" s="30">
        <v>1</v>
      </c>
      <c r="AI121" s="30">
        <f>AJ121</f>
        <v>1</v>
      </c>
      <c r="AJ121" s="62">
        <v>1</v>
      </c>
      <c r="AK121" s="30">
        <v>0</v>
      </c>
      <c r="AL121" s="23"/>
    </row>
    <row r="122" spans="1:38" s="25" customFormat="1" x14ac:dyDescent="0.25">
      <c r="A122" s="4">
        <v>113</v>
      </c>
      <c r="B122" s="23" t="s">
        <v>81</v>
      </c>
      <c r="C122" s="23" t="s">
        <v>115</v>
      </c>
      <c r="D122" s="40" t="s">
        <v>127</v>
      </c>
      <c r="E122" s="30">
        <v>3</v>
      </c>
      <c r="F122" s="30"/>
      <c r="G122" s="30"/>
      <c r="H122" s="30">
        <v>34223</v>
      </c>
      <c r="I122" s="28" t="s">
        <v>333</v>
      </c>
      <c r="J122" s="30"/>
      <c r="K122" s="30" t="s">
        <v>117</v>
      </c>
      <c r="L122" s="50" t="s">
        <v>117</v>
      </c>
      <c r="M122" s="52" t="s">
        <v>131</v>
      </c>
      <c r="N122" s="30" t="s">
        <v>119</v>
      </c>
      <c r="O122" s="43" t="s">
        <v>129</v>
      </c>
      <c r="P122" s="30">
        <v>0</v>
      </c>
      <c r="Q122" s="43">
        <v>2</v>
      </c>
      <c r="R122" s="44">
        <v>14</v>
      </c>
      <c r="S122" s="44">
        <v>814.4</v>
      </c>
      <c r="T122" s="61">
        <f t="shared" si="0"/>
        <v>814.4</v>
      </c>
      <c r="U122" s="44">
        <v>726.4</v>
      </c>
      <c r="V122" s="44">
        <v>0</v>
      </c>
      <c r="W122" s="24" t="s">
        <v>101</v>
      </c>
      <c r="X122" s="24" t="s">
        <v>101</v>
      </c>
      <c r="Y122" s="44" t="s">
        <v>101</v>
      </c>
      <c r="Z122" s="24" t="s">
        <v>101</v>
      </c>
      <c r="AA122" s="24" t="s">
        <v>101</v>
      </c>
      <c r="AB122" s="24" t="s">
        <v>101</v>
      </c>
      <c r="AC122" s="30" t="s">
        <v>102</v>
      </c>
      <c r="AD122" s="30" t="s">
        <v>101</v>
      </c>
      <c r="AE122" s="30" t="s">
        <v>102</v>
      </c>
      <c r="AF122" s="61">
        <v>0</v>
      </c>
      <c r="AG122" s="30">
        <v>0</v>
      </c>
      <c r="AH122" s="30">
        <v>1</v>
      </c>
      <c r="AI122" s="30">
        <v>0</v>
      </c>
      <c r="AJ122" s="62">
        <v>0</v>
      </c>
      <c r="AK122" s="30">
        <v>0</v>
      </c>
      <c r="AL122" s="23"/>
    </row>
    <row r="123" spans="1:38" s="25" customFormat="1" x14ac:dyDescent="0.25">
      <c r="A123" s="4">
        <v>114</v>
      </c>
      <c r="B123" s="23" t="s">
        <v>81</v>
      </c>
      <c r="C123" s="23" t="s">
        <v>115</v>
      </c>
      <c r="D123" s="40" t="s">
        <v>127</v>
      </c>
      <c r="E123" s="30">
        <v>31</v>
      </c>
      <c r="F123" s="30"/>
      <c r="G123" s="30"/>
      <c r="H123" s="30">
        <v>34224</v>
      </c>
      <c r="I123" s="28" t="s">
        <v>333</v>
      </c>
      <c r="J123" s="30"/>
      <c r="K123" s="30" t="s">
        <v>117</v>
      </c>
      <c r="L123" s="50" t="s">
        <v>117</v>
      </c>
      <c r="M123" s="52" t="s">
        <v>131</v>
      </c>
      <c r="N123" s="30" t="s">
        <v>130</v>
      </c>
      <c r="O123" s="43" t="s">
        <v>129</v>
      </c>
      <c r="P123" s="30">
        <v>0</v>
      </c>
      <c r="Q123" s="43">
        <v>2</v>
      </c>
      <c r="R123" s="44">
        <v>14</v>
      </c>
      <c r="S123" s="44">
        <v>855</v>
      </c>
      <c r="T123" s="61">
        <f t="shared" si="0"/>
        <v>855</v>
      </c>
      <c r="U123" s="44">
        <v>767</v>
      </c>
      <c r="V123" s="44">
        <v>0</v>
      </c>
      <c r="W123" s="24" t="s">
        <v>101</v>
      </c>
      <c r="X123" s="24" t="s">
        <v>101</v>
      </c>
      <c r="Y123" s="44" t="s">
        <v>101</v>
      </c>
      <c r="Z123" s="24" t="s">
        <v>101</v>
      </c>
      <c r="AA123" s="24" t="s">
        <v>101</v>
      </c>
      <c r="AB123" s="24" t="s">
        <v>101</v>
      </c>
      <c r="AC123" s="30" t="s">
        <v>102</v>
      </c>
      <c r="AD123" s="30" t="s">
        <v>101</v>
      </c>
      <c r="AE123" s="30" t="s">
        <v>102</v>
      </c>
      <c r="AF123" s="61">
        <v>0</v>
      </c>
      <c r="AG123" s="30">
        <v>1</v>
      </c>
      <c r="AH123" s="30">
        <v>1</v>
      </c>
      <c r="AI123" s="30">
        <v>0</v>
      </c>
      <c r="AJ123" s="62">
        <v>0</v>
      </c>
      <c r="AK123" s="30">
        <v>0</v>
      </c>
      <c r="AL123" s="23"/>
    </row>
    <row r="124" spans="1:38" s="25" customFormat="1" x14ac:dyDescent="0.25">
      <c r="A124" s="4">
        <v>115</v>
      </c>
      <c r="B124" s="23" t="s">
        <v>81</v>
      </c>
      <c r="C124" s="23" t="s">
        <v>115</v>
      </c>
      <c r="D124" s="40" t="s">
        <v>127</v>
      </c>
      <c r="E124" s="30">
        <v>33</v>
      </c>
      <c r="F124" s="30"/>
      <c r="G124" s="30"/>
      <c r="H124" s="30">
        <v>34225</v>
      </c>
      <c r="I124" s="28" t="s">
        <v>333</v>
      </c>
      <c r="J124" s="30"/>
      <c r="K124" s="30" t="s">
        <v>117</v>
      </c>
      <c r="L124" s="50" t="s">
        <v>117</v>
      </c>
      <c r="M124" s="52" t="s">
        <v>136</v>
      </c>
      <c r="N124" s="30" t="s">
        <v>119</v>
      </c>
      <c r="O124" s="43" t="s">
        <v>137</v>
      </c>
      <c r="P124" s="30">
        <v>0</v>
      </c>
      <c r="Q124" s="43">
        <v>2</v>
      </c>
      <c r="R124" s="44">
        <v>32</v>
      </c>
      <c r="S124" s="44">
        <v>1400</v>
      </c>
      <c r="T124" s="61">
        <f t="shared" si="0"/>
        <v>1400</v>
      </c>
      <c r="U124" s="44">
        <v>1278</v>
      </c>
      <c r="V124" s="44">
        <v>0</v>
      </c>
      <c r="W124" s="24" t="s">
        <v>101</v>
      </c>
      <c r="X124" s="24" t="s">
        <v>101</v>
      </c>
      <c r="Y124" s="44" t="s">
        <v>102</v>
      </c>
      <c r="Z124" s="24" t="s">
        <v>101</v>
      </c>
      <c r="AA124" s="24" t="s">
        <v>101</v>
      </c>
      <c r="AB124" s="24" t="s">
        <v>101</v>
      </c>
      <c r="AC124" s="30" t="s">
        <v>101</v>
      </c>
      <c r="AD124" s="30" t="s">
        <v>101</v>
      </c>
      <c r="AE124" s="30" t="s">
        <v>102</v>
      </c>
      <c r="AF124" s="61">
        <v>0</v>
      </c>
      <c r="AG124" s="30">
        <v>1</v>
      </c>
      <c r="AH124" s="30">
        <v>1</v>
      </c>
      <c r="AI124" s="30">
        <v>0</v>
      </c>
      <c r="AJ124" s="62">
        <v>0</v>
      </c>
      <c r="AK124" s="30">
        <v>0</v>
      </c>
      <c r="AL124" s="23"/>
    </row>
    <row r="125" spans="1:38" s="25" customFormat="1" x14ac:dyDescent="0.25">
      <c r="A125" s="4">
        <v>116</v>
      </c>
      <c r="B125" s="23" t="s">
        <v>81</v>
      </c>
      <c r="C125" s="23" t="s">
        <v>115</v>
      </c>
      <c r="D125" s="40" t="s">
        <v>127</v>
      </c>
      <c r="E125" s="30" t="s">
        <v>138</v>
      </c>
      <c r="F125" s="30"/>
      <c r="G125" s="30"/>
      <c r="H125" s="30">
        <v>34226</v>
      </c>
      <c r="I125" s="28" t="s">
        <v>333</v>
      </c>
      <c r="J125" s="30"/>
      <c r="K125" s="30" t="s">
        <v>117</v>
      </c>
      <c r="L125" s="50" t="s">
        <v>117</v>
      </c>
      <c r="M125" s="52" t="s">
        <v>128</v>
      </c>
      <c r="N125" s="30" t="s">
        <v>130</v>
      </c>
      <c r="O125" s="43" t="s">
        <v>129</v>
      </c>
      <c r="P125" s="30">
        <v>0</v>
      </c>
      <c r="Q125" s="63">
        <v>0</v>
      </c>
      <c r="R125" s="44">
        <v>12</v>
      </c>
      <c r="S125" s="44">
        <v>737</v>
      </c>
      <c r="T125" s="61">
        <f t="shared" si="0"/>
        <v>737</v>
      </c>
      <c r="U125" s="44">
        <v>701</v>
      </c>
      <c r="V125" s="44">
        <v>0</v>
      </c>
      <c r="W125" s="24" t="s">
        <v>101</v>
      </c>
      <c r="X125" s="24" t="s">
        <v>101</v>
      </c>
      <c r="Y125" s="44" t="s">
        <v>102</v>
      </c>
      <c r="Z125" s="24" t="s">
        <v>101</v>
      </c>
      <c r="AA125" s="24" t="s">
        <v>101</v>
      </c>
      <c r="AB125" s="24" t="s">
        <v>101</v>
      </c>
      <c r="AC125" s="30" t="s">
        <v>101</v>
      </c>
      <c r="AD125" s="30" t="s">
        <v>101</v>
      </c>
      <c r="AE125" s="30" t="s">
        <v>102</v>
      </c>
      <c r="AF125" s="61">
        <v>0</v>
      </c>
      <c r="AG125" s="30">
        <v>1</v>
      </c>
      <c r="AH125" s="30">
        <v>1</v>
      </c>
      <c r="AI125" s="30">
        <v>0</v>
      </c>
      <c r="AJ125" s="62">
        <v>0</v>
      </c>
      <c r="AK125" s="30">
        <v>0</v>
      </c>
      <c r="AL125" s="23"/>
    </row>
    <row r="126" spans="1:38" s="25" customFormat="1" x14ac:dyDescent="0.25">
      <c r="A126" s="4">
        <v>117</v>
      </c>
      <c r="B126" s="23" t="s">
        <v>81</v>
      </c>
      <c r="C126" s="23" t="s">
        <v>115</v>
      </c>
      <c r="D126" s="40" t="s">
        <v>127</v>
      </c>
      <c r="E126" s="30">
        <v>37</v>
      </c>
      <c r="F126" s="30"/>
      <c r="G126" s="30"/>
      <c r="H126" s="30">
        <v>34227</v>
      </c>
      <c r="I126" s="28" t="s">
        <v>333</v>
      </c>
      <c r="J126" s="30"/>
      <c r="K126" s="30" t="s">
        <v>117</v>
      </c>
      <c r="L126" s="50" t="s">
        <v>117</v>
      </c>
      <c r="M126" s="52" t="s">
        <v>139</v>
      </c>
      <c r="N126" s="30" t="s">
        <v>119</v>
      </c>
      <c r="O126" s="65" t="s">
        <v>140</v>
      </c>
      <c r="P126" s="30">
        <v>0</v>
      </c>
      <c r="Q126" s="43">
        <v>14</v>
      </c>
      <c r="R126" s="44">
        <v>614</v>
      </c>
      <c r="S126" s="44">
        <v>43085.5</v>
      </c>
      <c r="T126" s="61">
        <f t="shared" si="0"/>
        <v>43085.5</v>
      </c>
      <c r="U126" s="44">
        <v>34036.400000000001</v>
      </c>
      <c r="V126" s="44">
        <v>2731.1</v>
      </c>
      <c r="W126" s="24" t="s">
        <v>101</v>
      </c>
      <c r="X126" s="24" t="s">
        <v>101</v>
      </c>
      <c r="Y126" s="44" t="s">
        <v>101</v>
      </c>
      <c r="Z126" s="24" t="s">
        <v>101</v>
      </c>
      <c r="AA126" s="24" t="s">
        <v>101</v>
      </c>
      <c r="AB126" s="24" t="s">
        <v>101</v>
      </c>
      <c r="AC126" s="30" t="s">
        <v>102</v>
      </c>
      <c r="AD126" s="30" t="s">
        <v>101</v>
      </c>
      <c r="AE126" s="30" t="s">
        <v>102</v>
      </c>
      <c r="AF126" s="30">
        <v>18</v>
      </c>
      <c r="AG126" s="30">
        <v>1</v>
      </c>
      <c r="AH126" s="30">
        <v>8</v>
      </c>
      <c r="AI126" s="30">
        <f>AJ126</f>
        <v>11</v>
      </c>
      <c r="AJ126" s="62">
        <v>11</v>
      </c>
      <c r="AK126" s="30">
        <v>0</v>
      </c>
      <c r="AL126" s="23"/>
    </row>
    <row r="127" spans="1:38" s="25" customFormat="1" x14ac:dyDescent="0.25">
      <c r="A127" s="4">
        <v>118</v>
      </c>
      <c r="B127" s="23" t="s">
        <v>81</v>
      </c>
      <c r="C127" s="23" t="s">
        <v>115</v>
      </c>
      <c r="D127" s="40" t="s">
        <v>127</v>
      </c>
      <c r="E127" s="30">
        <v>39</v>
      </c>
      <c r="F127" s="30"/>
      <c r="G127" s="30"/>
      <c r="H127" s="30">
        <v>34228</v>
      </c>
      <c r="I127" s="28" t="s">
        <v>333</v>
      </c>
      <c r="J127" s="30"/>
      <c r="K127" s="30" t="s">
        <v>124</v>
      </c>
      <c r="L127" s="52" t="s">
        <v>125</v>
      </c>
      <c r="M127" s="52" t="s">
        <v>126</v>
      </c>
      <c r="N127" s="30" t="s">
        <v>119</v>
      </c>
      <c r="O127" s="43" t="s">
        <v>120</v>
      </c>
      <c r="P127" s="30">
        <v>0</v>
      </c>
      <c r="Q127" s="43">
        <v>4</v>
      </c>
      <c r="R127" s="44">
        <v>80</v>
      </c>
      <c r="S127" s="44">
        <v>3784</v>
      </c>
      <c r="T127" s="61">
        <f t="shared" si="0"/>
        <v>3784</v>
      </c>
      <c r="U127" s="44">
        <v>3405</v>
      </c>
      <c r="V127" s="44">
        <v>0</v>
      </c>
      <c r="W127" s="24" t="s">
        <v>101</v>
      </c>
      <c r="X127" s="24" t="s">
        <v>101</v>
      </c>
      <c r="Y127" s="44" t="s">
        <v>102</v>
      </c>
      <c r="Z127" s="24" t="s">
        <v>101</v>
      </c>
      <c r="AA127" s="24" t="s">
        <v>101</v>
      </c>
      <c r="AB127" s="24" t="s">
        <v>101</v>
      </c>
      <c r="AC127" s="30" t="s">
        <v>101</v>
      </c>
      <c r="AD127" s="30" t="s">
        <v>101</v>
      </c>
      <c r="AE127" s="30" t="s">
        <v>102</v>
      </c>
      <c r="AF127" s="61">
        <v>0</v>
      </c>
      <c r="AG127" s="30">
        <v>1</v>
      </c>
      <c r="AH127" s="30">
        <v>0</v>
      </c>
      <c r="AI127" s="30">
        <v>0</v>
      </c>
      <c r="AJ127" s="62">
        <v>1</v>
      </c>
      <c r="AK127" s="30">
        <v>0</v>
      </c>
      <c r="AL127" s="23"/>
    </row>
    <row r="128" spans="1:38" s="25" customFormat="1" x14ac:dyDescent="0.25">
      <c r="A128" s="4">
        <v>119</v>
      </c>
      <c r="B128" s="23" t="s">
        <v>81</v>
      </c>
      <c r="C128" s="23" t="s">
        <v>115</v>
      </c>
      <c r="D128" s="40" t="s">
        <v>127</v>
      </c>
      <c r="E128" s="30">
        <v>4</v>
      </c>
      <c r="F128" s="30"/>
      <c r="G128" s="30"/>
      <c r="H128" s="30">
        <v>34229</v>
      </c>
      <c r="I128" s="28" t="s">
        <v>333</v>
      </c>
      <c r="J128" s="30"/>
      <c r="K128" s="30" t="s">
        <v>117</v>
      </c>
      <c r="L128" s="50" t="s">
        <v>117</v>
      </c>
      <c r="M128" s="52" t="s">
        <v>131</v>
      </c>
      <c r="N128" s="30" t="s">
        <v>119</v>
      </c>
      <c r="O128" s="43" t="s">
        <v>141</v>
      </c>
      <c r="P128" s="30">
        <v>0</v>
      </c>
      <c r="Q128" s="63">
        <v>0</v>
      </c>
      <c r="R128" s="44">
        <v>8</v>
      </c>
      <c r="S128" s="44">
        <v>546</v>
      </c>
      <c r="T128" s="61">
        <f t="shared" si="0"/>
        <v>546</v>
      </c>
      <c r="U128" s="44">
        <v>546</v>
      </c>
      <c r="V128" s="44">
        <v>0</v>
      </c>
      <c r="W128" s="24" t="s">
        <v>101</v>
      </c>
      <c r="X128" s="24" t="s">
        <v>101</v>
      </c>
      <c r="Y128" s="44" t="s">
        <v>101</v>
      </c>
      <c r="Z128" s="24" t="s">
        <v>101</v>
      </c>
      <c r="AA128" s="24" t="s">
        <v>101</v>
      </c>
      <c r="AB128" s="24" t="s">
        <v>101</v>
      </c>
      <c r="AC128" s="30" t="s">
        <v>102</v>
      </c>
      <c r="AD128" s="30" t="s">
        <v>101</v>
      </c>
      <c r="AE128" s="30" t="s">
        <v>102</v>
      </c>
      <c r="AF128" s="61">
        <v>0</v>
      </c>
      <c r="AG128" s="30">
        <v>1</v>
      </c>
      <c r="AH128" s="30">
        <v>1</v>
      </c>
      <c r="AI128" s="30">
        <v>0</v>
      </c>
      <c r="AJ128" s="62">
        <v>0</v>
      </c>
      <c r="AK128" s="30">
        <v>0</v>
      </c>
      <c r="AL128" s="23"/>
    </row>
    <row r="129" spans="1:38" s="25" customFormat="1" x14ac:dyDescent="0.25">
      <c r="A129" s="4">
        <v>120</v>
      </c>
      <c r="B129" s="23" t="s">
        <v>81</v>
      </c>
      <c r="C129" s="23" t="s">
        <v>115</v>
      </c>
      <c r="D129" s="40" t="s">
        <v>127</v>
      </c>
      <c r="E129" s="30">
        <v>43</v>
      </c>
      <c r="F129" s="30"/>
      <c r="G129" s="30"/>
      <c r="H129" s="30">
        <v>34230</v>
      </c>
      <c r="I129" s="28" t="s">
        <v>333</v>
      </c>
      <c r="J129" s="30"/>
      <c r="K129" s="30" t="s">
        <v>124</v>
      </c>
      <c r="L129" s="52" t="s">
        <v>125</v>
      </c>
      <c r="M129" s="52" t="s">
        <v>142</v>
      </c>
      <c r="N129" s="30" t="s">
        <v>119</v>
      </c>
      <c r="O129" s="43" t="s">
        <v>120</v>
      </c>
      <c r="P129" s="30">
        <v>0</v>
      </c>
      <c r="Q129" s="43">
        <v>3</v>
      </c>
      <c r="R129" s="44">
        <v>60</v>
      </c>
      <c r="S129" s="44">
        <v>2759.9</v>
      </c>
      <c r="T129" s="61">
        <f t="shared" si="0"/>
        <v>2759.9</v>
      </c>
      <c r="U129" s="44">
        <v>2467.9</v>
      </c>
      <c r="V129" s="44">
        <v>0</v>
      </c>
      <c r="W129" s="24" t="s">
        <v>101</v>
      </c>
      <c r="X129" s="24" t="s">
        <v>101</v>
      </c>
      <c r="Y129" s="44" t="s">
        <v>102</v>
      </c>
      <c r="Z129" s="24" t="s">
        <v>101</v>
      </c>
      <c r="AA129" s="24" t="s">
        <v>101</v>
      </c>
      <c r="AB129" s="24" t="s">
        <v>101</v>
      </c>
      <c r="AC129" s="30" t="s">
        <v>101</v>
      </c>
      <c r="AD129" s="30" t="s">
        <v>101</v>
      </c>
      <c r="AE129" s="30" t="s">
        <v>102</v>
      </c>
      <c r="AF129" s="61">
        <v>0</v>
      </c>
      <c r="AG129" s="30">
        <v>1</v>
      </c>
      <c r="AH129" s="30">
        <v>0</v>
      </c>
      <c r="AI129" s="30">
        <v>0</v>
      </c>
      <c r="AJ129" s="62">
        <v>1</v>
      </c>
      <c r="AK129" s="30">
        <v>0</v>
      </c>
      <c r="AL129" s="23"/>
    </row>
    <row r="130" spans="1:38" s="25" customFormat="1" x14ac:dyDescent="0.25">
      <c r="A130" s="4">
        <v>121</v>
      </c>
      <c r="B130" s="23" t="s">
        <v>81</v>
      </c>
      <c r="C130" s="23" t="s">
        <v>115</v>
      </c>
      <c r="D130" s="40" t="s">
        <v>127</v>
      </c>
      <c r="E130" s="30">
        <v>47</v>
      </c>
      <c r="F130" s="30"/>
      <c r="G130" s="30"/>
      <c r="H130" s="30">
        <v>34231</v>
      </c>
      <c r="I130" s="28" t="s">
        <v>333</v>
      </c>
      <c r="J130" s="30"/>
      <c r="K130" s="30" t="s">
        <v>124</v>
      </c>
      <c r="L130" s="52" t="s">
        <v>125</v>
      </c>
      <c r="M130" s="52" t="s">
        <v>142</v>
      </c>
      <c r="N130" s="30" t="s">
        <v>119</v>
      </c>
      <c r="O130" s="43" t="s">
        <v>120</v>
      </c>
      <c r="P130" s="30">
        <v>0</v>
      </c>
      <c r="Q130" s="43">
        <v>3</v>
      </c>
      <c r="R130" s="44">
        <v>60</v>
      </c>
      <c r="S130" s="44">
        <v>2829.5</v>
      </c>
      <c r="T130" s="61">
        <f t="shared" si="0"/>
        <v>2829.5</v>
      </c>
      <c r="U130" s="44">
        <v>2474.5</v>
      </c>
      <c r="V130" s="44">
        <v>0</v>
      </c>
      <c r="W130" s="24" t="s">
        <v>101</v>
      </c>
      <c r="X130" s="24" t="s">
        <v>101</v>
      </c>
      <c r="Y130" s="44" t="s">
        <v>102</v>
      </c>
      <c r="Z130" s="24" t="s">
        <v>101</v>
      </c>
      <c r="AA130" s="24" t="s">
        <v>101</v>
      </c>
      <c r="AB130" s="24" t="s">
        <v>101</v>
      </c>
      <c r="AC130" s="30" t="s">
        <v>101</v>
      </c>
      <c r="AD130" s="30" t="s">
        <v>101</v>
      </c>
      <c r="AE130" s="30" t="s">
        <v>102</v>
      </c>
      <c r="AF130" s="61">
        <v>0</v>
      </c>
      <c r="AG130" s="30">
        <v>1</v>
      </c>
      <c r="AH130" s="30">
        <v>0</v>
      </c>
      <c r="AI130" s="30">
        <v>0</v>
      </c>
      <c r="AJ130" s="62">
        <v>1</v>
      </c>
      <c r="AK130" s="30">
        <v>0</v>
      </c>
      <c r="AL130" s="23"/>
    </row>
    <row r="131" spans="1:38" s="25" customFormat="1" x14ac:dyDescent="0.25">
      <c r="A131" s="4">
        <v>122</v>
      </c>
      <c r="B131" s="23" t="s">
        <v>81</v>
      </c>
      <c r="C131" s="23" t="s">
        <v>115</v>
      </c>
      <c r="D131" s="40" t="s">
        <v>127</v>
      </c>
      <c r="E131" s="30">
        <v>49</v>
      </c>
      <c r="F131" s="30"/>
      <c r="G131" s="30"/>
      <c r="H131" s="30">
        <v>34232</v>
      </c>
      <c r="I131" s="28" t="s">
        <v>333</v>
      </c>
      <c r="J131" s="30"/>
      <c r="K131" s="30" t="s">
        <v>124</v>
      </c>
      <c r="L131" s="52" t="s">
        <v>125</v>
      </c>
      <c r="M131" s="52" t="s">
        <v>143</v>
      </c>
      <c r="N131" s="30" t="s">
        <v>119</v>
      </c>
      <c r="O131" s="43" t="s">
        <v>120</v>
      </c>
      <c r="P131" s="30">
        <v>0</v>
      </c>
      <c r="Q131" s="43">
        <v>3</v>
      </c>
      <c r="R131" s="44">
        <v>60</v>
      </c>
      <c r="S131" s="44">
        <v>2900.4</v>
      </c>
      <c r="T131" s="61">
        <f t="shared" si="0"/>
        <v>2900.4</v>
      </c>
      <c r="U131" s="44">
        <v>2544.4</v>
      </c>
      <c r="V131" s="44">
        <v>0</v>
      </c>
      <c r="W131" s="24" t="s">
        <v>101</v>
      </c>
      <c r="X131" s="24" t="s">
        <v>101</v>
      </c>
      <c r="Y131" s="44" t="s">
        <v>102</v>
      </c>
      <c r="Z131" s="24" t="s">
        <v>101</v>
      </c>
      <c r="AA131" s="24" t="s">
        <v>101</v>
      </c>
      <c r="AB131" s="24" t="s">
        <v>101</v>
      </c>
      <c r="AC131" s="30" t="s">
        <v>101</v>
      </c>
      <c r="AD131" s="30" t="s">
        <v>101</v>
      </c>
      <c r="AE131" s="30" t="s">
        <v>102</v>
      </c>
      <c r="AF131" s="61">
        <v>0</v>
      </c>
      <c r="AG131" s="30">
        <v>1</v>
      </c>
      <c r="AH131" s="30">
        <v>0</v>
      </c>
      <c r="AI131" s="30">
        <v>0</v>
      </c>
      <c r="AJ131" s="62">
        <v>1</v>
      </c>
      <c r="AK131" s="30">
        <v>0</v>
      </c>
      <c r="AL131" s="23"/>
    </row>
    <row r="132" spans="1:38" s="25" customFormat="1" x14ac:dyDescent="0.25">
      <c r="A132" s="4">
        <v>123</v>
      </c>
      <c r="B132" s="23" t="s">
        <v>81</v>
      </c>
      <c r="C132" s="23" t="s">
        <v>115</v>
      </c>
      <c r="D132" s="40" t="s">
        <v>127</v>
      </c>
      <c r="E132" s="30">
        <v>5</v>
      </c>
      <c r="F132" s="30">
        <v>1</v>
      </c>
      <c r="G132" s="30"/>
      <c r="H132" s="30">
        <v>34233</v>
      </c>
      <c r="I132" s="28" t="s">
        <v>333</v>
      </c>
      <c r="J132" s="30"/>
      <c r="K132" s="30" t="s">
        <v>117</v>
      </c>
      <c r="L132" s="50" t="s">
        <v>117</v>
      </c>
      <c r="M132" s="52" t="s">
        <v>131</v>
      </c>
      <c r="N132" s="30" t="s">
        <v>119</v>
      </c>
      <c r="O132" s="43" t="s">
        <v>129</v>
      </c>
      <c r="P132" s="30">
        <v>0</v>
      </c>
      <c r="Q132" s="63">
        <v>0</v>
      </c>
      <c r="R132" s="44">
        <v>8</v>
      </c>
      <c r="S132" s="44">
        <v>559</v>
      </c>
      <c r="T132" s="61">
        <f t="shared" si="0"/>
        <v>559</v>
      </c>
      <c r="U132" s="44">
        <v>517</v>
      </c>
      <c r="V132" s="44">
        <v>0</v>
      </c>
      <c r="W132" s="24" t="s">
        <v>101</v>
      </c>
      <c r="X132" s="24" t="s">
        <v>101</v>
      </c>
      <c r="Y132" s="44" t="s">
        <v>101</v>
      </c>
      <c r="Z132" s="24" t="s">
        <v>101</v>
      </c>
      <c r="AA132" s="24" t="s">
        <v>101</v>
      </c>
      <c r="AB132" s="24" t="s">
        <v>101</v>
      </c>
      <c r="AC132" s="30" t="s">
        <v>102</v>
      </c>
      <c r="AD132" s="30" t="s">
        <v>101</v>
      </c>
      <c r="AE132" s="30" t="s">
        <v>102</v>
      </c>
      <c r="AF132" s="61">
        <v>0</v>
      </c>
      <c r="AG132" s="30">
        <v>0</v>
      </c>
      <c r="AH132" s="30">
        <v>0</v>
      </c>
      <c r="AI132" s="30">
        <v>0</v>
      </c>
      <c r="AJ132" s="62">
        <v>0</v>
      </c>
      <c r="AK132" s="30">
        <v>0</v>
      </c>
      <c r="AL132" s="23"/>
    </row>
    <row r="133" spans="1:38" s="25" customFormat="1" x14ac:dyDescent="0.25">
      <c r="A133" s="4">
        <v>124</v>
      </c>
      <c r="B133" s="23" t="s">
        <v>81</v>
      </c>
      <c r="C133" s="23" t="s">
        <v>115</v>
      </c>
      <c r="D133" s="40" t="s">
        <v>127</v>
      </c>
      <c r="E133" s="30">
        <v>5</v>
      </c>
      <c r="F133" s="30">
        <v>2</v>
      </c>
      <c r="G133" s="30"/>
      <c r="H133" s="30">
        <v>34234</v>
      </c>
      <c r="I133" s="28" t="s">
        <v>333</v>
      </c>
      <c r="J133" s="30"/>
      <c r="K133" s="30" t="s">
        <v>117</v>
      </c>
      <c r="L133" s="50" t="s">
        <v>117</v>
      </c>
      <c r="M133" s="52" t="s">
        <v>128</v>
      </c>
      <c r="N133" s="30" t="s">
        <v>119</v>
      </c>
      <c r="O133" s="43" t="s">
        <v>129</v>
      </c>
      <c r="P133" s="30">
        <v>0</v>
      </c>
      <c r="Q133" s="43">
        <v>2</v>
      </c>
      <c r="R133" s="44">
        <v>14</v>
      </c>
      <c r="S133" s="44">
        <v>872</v>
      </c>
      <c r="T133" s="61">
        <f t="shared" si="0"/>
        <v>872</v>
      </c>
      <c r="U133" s="44">
        <v>786</v>
      </c>
      <c r="V133" s="44">
        <v>0</v>
      </c>
      <c r="W133" s="24" t="s">
        <v>101</v>
      </c>
      <c r="X133" s="24" t="s">
        <v>101</v>
      </c>
      <c r="Y133" s="44" t="s">
        <v>101</v>
      </c>
      <c r="Z133" s="24" t="s">
        <v>101</v>
      </c>
      <c r="AA133" s="24" t="s">
        <v>101</v>
      </c>
      <c r="AB133" s="24" t="s">
        <v>101</v>
      </c>
      <c r="AC133" s="30" t="s">
        <v>102</v>
      </c>
      <c r="AD133" s="30" t="s">
        <v>101</v>
      </c>
      <c r="AE133" s="30" t="s">
        <v>102</v>
      </c>
      <c r="AF133" s="61">
        <v>0</v>
      </c>
      <c r="AG133" s="30">
        <v>0</v>
      </c>
      <c r="AH133" s="30">
        <v>0</v>
      </c>
      <c r="AI133" s="30">
        <v>0</v>
      </c>
      <c r="AJ133" s="62">
        <v>0</v>
      </c>
      <c r="AK133" s="30">
        <v>0</v>
      </c>
      <c r="AL133" s="23"/>
    </row>
    <row r="134" spans="1:38" s="25" customFormat="1" x14ac:dyDescent="0.25">
      <c r="A134" s="4">
        <v>125</v>
      </c>
      <c r="B134" s="23" t="s">
        <v>81</v>
      </c>
      <c r="C134" s="23" t="s">
        <v>115</v>
      </c>
      <c r="D134" s="40" t="s">
        <v>127</v>
      </c>
      <c r="E134" s="30">
        <v>51</v>
      </c>
      <c r="F134" s="30"/>
      <c r="G134" s="30"/>
      <c r="H134" s="30">
        <v>34235</v>
      </c>
      <c r="I134" s="28" t="s">
        <v>333</v>
      </c>
      <c r="J134" s="30"/>
      <c r="K134" s="30"/>
      <c r="L134" s="51" t="s">
        <v>144</v>
      </c>
      <c r="M134" s="52" t="s">
        <v>145</v>
      </c>
      <c r="N134" s="30" t="s">
        <v>119</v>
      </c>
      <c r="O134" s="43" t="s">
        <v>120</v>
      </c>
      <c r="P134" s="30">
        <v>0</v>
      </c>
      <c r="Q134" s="43">
        <v>4</v>
      </c>
      <c r="R134" s="44">
        <v>80</v>
      </c>
      <c r="S134" s="44">
        <v>3732.1</v>
      </c>
      <c r="T134" s="61">
        <f t="shared" si="0"/>
        <v>3732.1</v>
      </c>
      <c r="U134" s="44">
        <v>3385.1</v>
      </c>
      <c r="V134" s="44">
        <v>0</v>
      </c>
      <c r="W134" s="24" t="s">
        <v>101</v>
      </c>
      <c r="X134" s="24" t="s">
        <v>101</v>
      </c>
      <c r="Y134" s="44" t="s">
        <v>102</v>
      </c>
      <c r="Z134" s="24" t="s">
        <v>101</v>
      </c>
      <c r="AA134" s="24" t="s">
        <v>101</v>
      </c>
      <c r="AB134" s="24" t="s">
        <v>101</v>
      </c>
      <c r="AC134" s="30" t="s">
        <v>101</v>
      </c>
      <c r="AD134" s="30" t="s">
        <v>101</v>
      </c>
      <c r="AE134" s="30" t="s">
        <v>102</v>
      </c>
      <c r="AF134" s="61">
        <v>0</v>
      </c>
      <c r="AG134" s="30">
        <v>1</v>
      </c>
      <c r="AH134" s="30">
        <v>1</v>
      </c>
      <c r="AI134" s="30">
        <v>0</v>
      </c>
      <c r="AJ134" s="62">
        <v>1</v>
      </c>
      <c r="AK134" s="30">
        <v>0</v>
      </c>
      <c r="AL134" s="23"/>
    </row>
    <row r="135" spans="1:38" s="25" customFormat="1" x14ac:dyDescent="0.25">
      <c r="A135" s="4">
        <v>126</v>
      </c>
      <c r="B135" s="23" t="s">
        <v>81</v>
      </c>
      <c r="C135" s="23" t="s">
        <v>115</v>
      </c>
      <c r="D135" s="40" t="s">
        <v>127</v>
      </c>
      <c r="E135" s="30">
        <v>53</v>
      </c>
      <c r="F135" s="30"/>
      <c r="G135" s="30"/>
      <c r="H135" s="30">
        <v>34236</v>
      </c>
      <c r="I135" s="28" t="s">
        <v>333</v>
      </c>
      <c r="J135" s="30"/>
      <c r="K135" s="30" t="s">
        <v>124</v>
      </c>
      <c r="L135" s="52" t="s">
        <v>125</v>
      </c>
      <c r="M135" s="52" t="s">
        <v>143</v>
      </c>
      <c r="N135" s="30" t="s">
        <v>119</v>
      </c>
      <c r="O135" s="43" t="s">
        <v>120</v>
      </c>
      <c r="P135" s="30">
        <v>0</v>
      </c>
      <c r="Q135" s="43">
        <v>2</v>
      </c>
      <c r="R135" s="44">
        <v>40</v>
      </c>
      <c r="S135" s="44">
        <v>1772.8</v>
      </c>
      <c r="T135" s="61">
        <f t="shared" si="0"/>
        <v>1772.8</v>
      </c>
      <c r="U135" s="44">
        <v>1608.8</v>
      </c>
      <c r="V135" s="44">
        <v>0</v>
      </c>
      <c r="W135" s="24" t="s">
        <v>101</v>
      </c>
      <c r="X135" s="24" t="s">
        <v>101</v>
      </c>
      <c r="Y135" s="44" t="s">
        <v>102</v>
      </c>
      <c r="Z135" s="24" t="s">
        <v>101</v>
      </c>
      <c r="AA135" s="24" t="s">
        <v>101</v>
      </c>
      <c r="AB135" s="24" t="s">
        <v>101</v>
      </c>
      <c r="AC135" s="30" t="s">
        <v>101</v>
      </c>
      <c r="AD135" s="30" t="s">
        <v>101</v>
      </c>
      <c r="AE135" s="30" t="s">
        <v>102</v>
      </c>
      <c r="AF135" s="61">
        <v>0</v>
      </c>
      <c r="AG135" s="30">
        <v>1</v>
      </c>
      <c r="AH135" s="30">
        <v>1</v>
      </c>
      <c r="AI135" s="30">
        <v>0</v>
      </c>
      <c r="AJ135" s="62">
        <v>1</v>
      </c>
      <c r="AK135" s="30">
        <v>0</v>
      </c>
      <c r="AL135" s="23"/>
    </row>
    <row r="136" spans="1:38" s="25" customFormat="1" x14ac:dyDescent="0.25">
      <c r="A136" s="4">
        <v>127</v>
      </c>
      <c r="B136" s="23" t="s">
        <v>81</v>
      </c>
      <c r="C136" s="23" t="s">
        <v>115</v>
      </c>
      <c r="D136" s="40" t="s">
        <v>127</v>
      </c>
      <c r="E136" s="30">
        <v>57</v>
      </c>
      <c r="F136" s="30"/>
      <c r="G136" s="30"/>
      <c r="H136" s="30">
        <v>34237</v>
      </c>
      <c r="I136" s="28" t="s">
        <v>333</v>
      </c>
      <c r="J136" s="30"/>
      <c r="K136" s="30" t="s">
        <v>124</v>
      </c>
      <c r="L136" s="52" t="s">
        <v>125</v>
      </c>
      <c r="M136" s="52" t="s">
        <v>126</v>
      </c>
      <c r="N136" s="30" t="s">
        <v>119</v>
      </c>
      <c r="O136" s="43" t="s">
        <v>120</v>
      </c>
      <c r="P136" s="30">
        <v>0</v>
      </c>
      <c r="Q136" s="43">
        <v>2</v>
      </c>
      <c r="R136" s="44">
        <v>40</v>
      </c>
      <c r="S136" s="44">
        <v>1727.5</v>
      </c>
      <c r="T136" s="61">
        <f t="shared" si="0"/>
        <v>1727.5</v>
      </c>
      <c r="U136" s="44">
        <v>1563.5</v>
      </c>
      <c r="V136" s="44">
        <v>0</v>
      </c>
      <c r="W136" s="24" t="s">
        <v>101</v>
      </c>
      <c r="X136" s="24" t="s">
        <v>101</v>
      </c>
      <c r="Y136" s="44" t="s">
        <v>102</v>
      </c>
      <c r="Z136" s="24" t="s">
        <v>101</v>
      </c>
      <c r="AA136" s="24" t="s">
        <v>101</v>
      </c>
      <c r="AB136" s="24" t="s">
        <v>101</v>
      </c>
      <c r="AC136" s="30" t="s">
        <v>101</v>
      </c>
      <c r="AD136" s="30" t="s">
        <v>101</v>
      </c>
      <c r="AE136" s="30" t="s">
        <v>102</v>
      </c>
      <c r="AF136" s="61">
        <v>0</v>
      </c>
      <c r="AG136" s="30">
        <v>1</v>
      </c>
      <c r="AH136" s="30">
        <v>1</v>
      </c>
      <c r="AI136" s="30">
        <v>0</v>
      </c>
      <c r="AJ136" s="62">
        <v>1</v>
      </c>
      <c r="AK136" s="30">
        <v>0</v>
      </c>
      <c r="AL136" s="23"/>
    </row>
    <row r="137" spans="1:38" s="25" customFormat="1" x14ac:dyDescent="0.25">
      <c r="A137" s="4">
        <v>128</v>
      </c>
      <c r="B137" s="23" t="s">
        <v>81</v>
      </c>
      <c r="C137" s="23" t="s">
        <v>115</v>
      </c>
      <c r="D137" s="40" t="s">
        <v>127</v>
      </c>
      <c r="E137" s="30">
        <v>59</v>
      </c>
      <c r="F137" s="30"/>
      <c r="G137" s="30"/>
      <c r="H137" s="30">
        <v>34238</v>
      </c>
      <c r="I137" s="28" t="s">
        <v>333</v>
      </c>
      <c r="J137" s="30"/>
      <c r="K137" s="30" t="s">
        <v>124</v>
      </c>
      <c r="L137" s="52" t="s">
        <v>125</v>
      </c>
      <c r="M137" s="52" t="s">
        <v>126</v>
      </c>
      <c r="N137" s="30" t="s">
        <v>119</v>
      </c>
      <c r="O137" s="43" t="s">
        <v>120</v>
      </c>
      <c r="P137" s="30">
        <v>0</v>
      </c>
      <c r="Q137" s="43">
        <v>3</v>
      </c>
      <c r="R137" s="44">
        <v>60</v>
      </c>
      <c r="S137" s="44">
        <v>2720.2</v>
      </c>
      <c r="T137" s="61">
        <f t="shared" si="0"/>
        <v>2720.2</v>
      </c>
      <c r="U137" s="44">
        <v>2477.1999999999998</v>
      </c>
      <c r="V137" s="44">
        <v>0</v>
      </c>
      <c r="W137" s="24" t="s">
        <v>101</v>
      </c>
      <c r="X137" s="24" t="s">
        <v>101</v>
      </c>
      <c r="Y137" s="44" t="s">
        <v>102</v>
      </c>
      <c r="Z137" s="24" t="s">
        <v>101</v>
      </c>
      <c r="AA137" s="24" t="s">
        <v>101</v>
      </c>
      <c r="AB137" s="24" t="s">
        <v>101</v>
      </c>
      <c r="AC137" s="30" t="s">
        <v>101</v>
      </c>
      <c r="AD137" s="30" t="s">
        <v>101</v>
      </c>
      <c r="AE137" s="30" t="s">
        <v>102</v>
      </c>
      <c r="AF137" s="61">
        <v>0</v>
      </c>
      <c r="AG137" s="30">
        <v>1</v>
      </c>
      <c r="AH137" s="30">
        <v>0</v>
      </c>
      <c r="AI137" s="30">
        <v>0</v>
      </c>
      <c r="AJ137" s="62">
        <v>1</v>
      </c>
      <c r="AK137" s="30">
        <v>0</v>
      </c>
      <c r="AL137" s="23"/>
    </row>
    <row r="138" spans="1:38" s="25" customFormat="1" x14ac:dyDescent="0.25">
      <c r="A138" s="4">
        <v>129</v>
      </c>
      <c r="B138" s="23" t="s">
        <v>81</v>
      </c>
      <c r="C138" s="23" t="s">
        <v>115</v>
      </c>
      <c r="D138" s="40" t="s">
        <v>127</v>
      </c>
      <c r="E138" s="30">
        <v>6</v>
      </c>
      <c r="F138" s="30"/>
      <c r="G138" s="30"/>
      <c r="H138" s="30">
        <v>34239</v>
      </c>
      <c r="I138" s="28" t="s">
        <v>333</v>
      </c>
      <c r="J138" s="30"/>
      <c r="K138" s="30" t="s">
        <v>117</v>
      </c>
      <c r="L138" s="50" t="s">
        <v>117</v>
      </c>
      <c r="M138" s="52" t="s">
        <v>133</v>
      </c>
      <c r="N138" s="30" t="s">
        <v>119</v>
      </c>
      <c r="O138" s="43" t="s">
        <v>129</v>
      </c>
      <c r="P138" s="30">
        <v>0</v>
      </c>
      <c r="Q138" s="43">
        <v>8</v>
      </c>
      <c r="R138" s="44">
        <v>16</v>
      </c>
      <c r="S138" s="44">
        <v>963.7</v>
      </c>
      <c r="T138" s="61">
        <f t="shared" si="0"/>
        <v>963.7</v>
      </c>
      <c r="U138" s="44">
        <v>859.7</v>
      </c>
      <c r="V138" s="44">
        <v>0</v>
      </c>
      <c r="W138" s="24" t="s">
        <v>101</v>
      </c>
      <c r="X138" s="24" t="s">
        <v>101</v>
      </c>
      <c r="Y138" s="44" t="s">
        <v>101</v>
      </c>
      <c r="Z138" s="24" t="s">
        <v>101</v>
      </c>
      <c r="AA138" s="24" t="s">
        <v>101</v>
      </c>
      <c r="AB138" s="24" t="s">
        <v>101</v>
      </c>
      <c r="AC138" s="30" t="s">
        <v>102</v>
      </c>
      <c r="AD138" s="30" t="s">
        <v>101</v>
      </c>
      <c r="AE138" s="30" t="s">
        <v>102</v>
      </c>
      <c r="AF138" s="61">
        <v>0</v>
      </c>
      <c r="AG138" s="30">
        <v>0</v>
      </c>
      <c r="AH138" s="30">
        <v>1</v>
      </c>
      <c r="AI138" s="30">
        <v>0</v>
      </c>
      <c r="AJ138" s="62">
        <v>0</v>
      </c>
      <c r="AK138" s="30">
        <v>0</v>
      </c>
      <c r="AL138" s="23"/>
    </row>
    <row r="139" spans="1:38" s="25" customFormat="1" x14ac:dyDescent="0.25">
      <c r="A139" s="4">
        <v>130</v>
      </c>
      <c r="B139" s="23" t="s">
        <v>81</v>
      </c>
      <c r="C139" s="23" t="s">
        <v>115</v>
      </c>
      <c r="D139" s="40" t="s">
        <v>127</v>
      </c>
      <c r="E139" s="30">
        <v>61</v>
      </c>
      <c r="F139" s="30"/>
      <c r="G139" s="30"/>
      <c r="H139" s="30">
        <v>34240</v>
      </c>
      <c r="I139" s="28" t="s">
        <v>333</v>
      </c>
      <c r="J139" s="30"/>
      <c r="K139" s="30" t="s">
        <v>124</v>
      </c>
      <c r="L139" s="52" t="s">
        <v>125</v>
      </c>
      <c r="M139" s="52" t="s">
        <v>136</v>
      </c>
      <c r="N139" s="30" t="s">
        <v>119</v>
      </c>
      <c r="O139" s="43" t="s">
        <v>120</v>
      </c>
      <c r="P139" s="30">
        <v>0</v>
      </c>
      <c r="Q139" s="43">
        <v>4</v>
      </c>
      <c r="R139" s="44">
        <v>80</v>
      </c>
      <c r="S139" s="44">
        <v>3672.5</v>
      </c>
      <c r="T139" s="61">
        <f t="shared" si="0"/>
        <v>3672.5</v>
      </c>
      <c r="U139" s="44">
        <v>3369.5</v>
      </c>
      <c r="V139" s="44">
        <v>0</v>
      </c>
      <c r="W139" s="24" t="s">
        <v>101</v>
      </c>
      <c r="X139" s="24" t="s">
        <v>101</v>
      </c>
      <c r="Y139" s="44" t="s">
        <v>102</v>
      </c>
      <c r="Z139" s="24" t="s">
        <v>101</v>
      </c>
      <c r="AA139" s="24" t="s">
        <v>101</v>
      </c>
      <c r="AB139" s="24" t="s">
        <v>101</v>
      </c>
      <c r="AC139" s="30" t="s">
        <v>101</v>
      </c>
      <c r="AD139" s="30" t="s">
        <v>101</v>
      </c>
      <c r="AE139" s="30" t="s">
        <v>102</v>
      </c>
      <c r="AF139" s="61">
        <v>0</v>
      </c>
      <c r="AG139" s="30">
        <v>1</v>
      </c>
      <c r="AH139" s="30">
        <v>1</v>
      </c>
      <c r="AI139" s="30">
        <v>0</v>
      </c>
      <c r="AJ139" s="62">
        <v>1</v>
      </c>
      <c r="AK139" s="30">
        <v>0</v>
      </c>
      <c r="AL139" s="23"/>
    </row>
    <row r="140" spans="1:38" s="25" customFormat="1" x14ac:dyDescent="0.25">
      <c r="A140" s="4">
        <v>131</v>
      </c>
      <c r="B140" s="23" t="s">
        <v>81</v>
      </c>
      <c r="C140" s="23" t="s">
        <v>115</v>
      </c>
      <c r="D140" s="40" t="s">
        <v>127</v>
      </c>
      <c r="E140" s="30">
        <v>63</v>
      </c>
      <c r="F140" s="30"/>
      <c r="G140" s="30"/>
      <c r="H140" s="30">
        <v>34241</v>
      </c>
      <c r="I140" s="28" t="s">
        <v>333</v>
      </c>
      <c r="J140" s="30"/>
      <c r="K140" s="30" t="s">
        <v>124</v>
      </c>
      <c r="L140" s="52" t="s">
        <v>125</v>
      </c>
      <c r="M140" s="52" t="s">
        <v>146</v>
      </c>
      <c r="N140" s="30" t="s">
        <v>119</v>
      </c>
      <c r="O140" s="43" t="s">
        <v>120</v>
      </c>
      <c r="P140" s="30">
        <v>0</v>
      </c>
      <c r="Q140" s="43">
        <v>3</v>
      </c>
      <c r="R140" s="44">
        <v>60</v>
      </c>
      <c r="S140" s="44">
        <v>2799.9</v>
      </c>
      <c r="T140" s="61">
        <f t="shared" si="0"/>
        <v>2799.9</v>
      </c>
      <c r="U140" s="44">
        <v>2532.9</v>
      </c>
      <c r="V140" s="44">
        <v>0</v>
      </c>
      <c r="W140" s="24" t="s">
        <v>101</v>
      </c>
      <c r="X140" s="24" t="s">
        <v>101</v>
      </c>
      <c r="Y140" s="44" t="s">
        <v>102</v>
      </c>
      <c r="Z140" s="24" t="s">
        <v>101</v>
      </c>
      <c r="AA140" s="24" t="s">
        <v>101</v>
      </c>
      <c r="AB140" s="24" t="s">
        <v>101</v>
      </c>
      <c r="AC140" s="30" t="s">
        <v>101</v>
      </c>
      <c r="AD140" s="30" t="s">
        <v>101</v>
      </c>
      <c r="AE140" s="30" t="s">
        <v>102</v>
      </c>
      <c r="AF140" s="61">
        <v>0</v>
      </c>
      <c r="AG140" s="30">
        <v>1</v>
      </c>
      <c r="AH140" s="30">
        <v>0</v>
      </c>
      <c r="AI140" s="30">
        <v>0</v>
      </c>
      <c r="AJ140" s="62">
        <v>1</v>
      </c>
      <c r="AK140" s="30">
        <v>0</v>
      </c>
      <c r="AL140" s="23"/>
    </row>
    <row r="141" spans="1:38" s="25" customFormat="1" x14ac:dyDescent="0.25">
      <c r="A141" s="4">
        <v>132</v>
      </c>
      <c r="B141" s="23" t="s">
        <v>81</v>
      </c>
      <c r="C141" s="23" t="s">
        <v>115</v>
      </c>
      <c r="D141" s="40" t="s">
        <v>127</v>
      </c>
      <c r="E141" s="30">
        <v>67</v>
      </c>
      <c r="F141" s="30"/>
      <c r="G141" s="30"/>
      <c r="H141" s="30">
        <v>34242</v>
      </c>
      <c r="I141" s="28" t="s">
        <v>333</v>
      </c>
      <c r="J141" s="30"/>
      <c r="K141" s="30" t="s">
        <v>124</v>
      </c>
      <c r="L141" s="52" t="s">
        <v>125</v>
      </c>
      <c r="M141" s="52" t="s">
        <v>146</v>
      </c>
      <c r="N141" s="30" t="s">
        <v>119</v>
      </c>
      <c r="O141" s="43" t="s">
        <v>120</v>
      </c>
      <c r="P141" s="30">
        <v>0</v>
      </c>
      <c r="Q141" s="43">
        <v>3</v>
      </c>
      <c r="R141" s="44">
        <v>60</v>
      </c>
      <c r="S141" s="44">
        <v>2806</v>
      </c>
      <c r="T141" s="61">
        <f t="shared" si="0"/>
        <v>2806</v>
      </c>
      <c r="U141" s="44">
        <v>2548</v>
      </c>
      <c r="V141" s="44">
        <v>0</v>
      </c>
      <c r="W141" s="24" t="s">
        <v>101</v>
      </c>
      <c r="X141" s="24" t="s">
        <v>101</v>
      </c>
      <c r="Y141" s="44" t="s">
        <v>102</v>
      </c>
      <c r="Z141" s="24" t="s">
        <v>101</v>
      </c>
      <c r="AA141" s="24" t="s">
        <v>101</v>
      </c>
      <c r="AB141" s="24" t="s">
        <v>101</v>
      </c>
      <c r="AC141" s="30" t="s">
        <v>101</v>
      </c>
      <c r="AD141" s="30" t="s">
        <v>101</v>
      </c>
      <c r="AE141" s="30" t="s">
        <v>102</v>
      </c>
      <c r="AF141" s="61">
        <v>0</v>
      </c>
      <c r="AG141" s="30">
        <v>1</v>
      </c>
      <c r="AH141" s="30">
        <v>1</v>
      </c>
      <c r="AI141" s="30">
        <v>0</v>
      </c>
      <c r="AJ141" s="62">
        <v>1</v>
      </c>
      <c r="AK141" s="30">
        <v>0</v>
      </c>
      <c r="AL141" s="23"/>
    </row>
    <row r="142" spans="1:38" s="25" customFormat="1" x14ac:dyDescent="0.25">
      <c r="A142" s="4">
        <v>133</v>
      </c>
      <c r="B142" s="23" t="s">
        <v>81</v>
      </c>
      <c r="C142" s="23" t="s">
        <v>115</v>
      </c>
      <c r="D142" s="40" t="s">
        <v>127</v>
      </c>
      <c r="E142" s="30">
        <v>69</v>
      </c>
      <c r="F142" s="30"/>
      <c r="G142" s="30"/>
      <c r="H142" s="30">
        <v>34243</v>
      </c>
      <c r="I142" s="28" t="s">
        <v>333</v>
      </c>
      <c r="J142" s="30"/>
      <c r="K142" s="30" t="s">
        <v>124</v>
      </c>
      <c r="L142" s="52" t="s">
        <v>125</v>
      </c>
      <c r="M142" s="52" t="s">
        <v>136</v>
      </c>
      <c r="N142" s="30" t="s">
        <v>119</v>
      </c>
      <c r="O142" s="43" t="s">
        <v>120</v>
      </c>
      <c r="P142" s="30">
        <v>0</v>
      </c>
      <c r="Q142" s="43">
        <v>4</v>
      </c>
      <c r="R142" s="44">
        <v>80</v>
      </c>
      <c r="S142" s="44">
        <v>3737.6</v>
      </c>
      <c r="T142" s="61">
        <f t="shared" si="0"/>
        <v>3737.6</v>
      </c>
      <c r="U142" s="44">
        <v>3434.6</v>
      </c>
      <c r="V142" s="44">
        <v>0</v>
      </c>
      <c r="W142" s="24" t="s">
        <v>101</v>
      </c>
      <c r="X142" s="24" t="s">
        <v>101</v>
      </c>
      <c r="Y142" s="44" t="s">
        <v>102</v>
      </c>
      <c r="Z142" s="24" t="s">
        <v>101</v>
      </c>
      <c r="AA142" s="24" t="s">
        <v>101</v>
      </c>
      <c r="AB142" s="24" t="s">
        <v>101</v>
      </c>
      <c r="AC142" s="30" t="s">
        <v>101</v>
      </c>
      <c r="AD142" s="30" t="s">
        <v>101</v>
      </c>
      <c r="AE142" s="30" t="s">
        <v>102</v>
      </c>
      <c r="AF142" s="61">
        <v>0</v>
      </c>
      <c r="AG142" s="30">
        <v>1</v>
      </c>
      <c r="AH142" s="30">
        <v>1</v>
      </c>
      <c r="AI142" s="30">
        <v>0</v>
      </c>
      <c r="AJ142" s="62">
        <v>1</v>
      </c>
      <c r="AK142" s="30">
        <v>0</v>
      </c>
      <c r="AL142" s="23"/>
    </row>
    <row r="143" spans="1:38" s="25" customFormat="1" x14ac:dyDescent="0.25">
      <c r="A143" s="4">
        <v>134</v>
      </c>
      <c r="B143" s="23" t="s">
        <v>81</v>
      </c>
      <c r="C143" s="23" t="s">
        <v>115</v>
      </c>
      <c r="D143" s="40" t="s">
        <v>127</v>
      </c>
      <c r="E143" s="30">
        <v>7</v>
      </c>
      <c r="F143" s="30"/>
      <c r="G143" s="30"/>
      <c r="H143" s="30">
        <v>34244</v>
      </c>
      <c r="I143" s="28" t="s">
        <v>333</v>
      </c>
      <c r="J143" s="30"/>
      <c r="K143" s="30" t="s">
        <v>117</v>
      </c>
      <c r="L143" s="50" t="s">
        <v>117</v>
      </c>
      <c r="M143" s="52" t="s">
        <v>133</v>
      </c>
      <c r="N143" s="30" t="s">
        <v>119</v>
      </c>
      <c r="O143" s="43" t="s">
        <v>129</v>
      </c>
      <c r="P143" s="30">
        <v>0</v>
      </c>
      <c r="Q143" s="63">
        <v>0</v>
      </c>
      <c r="R143" s="44">
        <v>8</v>
      </c>
      <c r="S143" s="44">
        <v>549</v>
      </c>
      <c r="T143" s="61">
        <f t="shared" si="0"/>
        <v>549</v>
      </c>
      <c r="U143" s="44">
        <v>519</v>
      </c>
      <c r="V143" s="44">
        <v>0</v>
      </c>
      <c r="W143" s="24" t="s">
        <v>101</v>
      </c>
      <c r="X143" s="24" t="s">
        <v>101</v>
      </c>
      <c r="Y143" s="44" t="s">
        <v>101</v>
      </c>
      <c r="Z143" s="24" t="s">
        <v>101</v>
      </c>
      <c r="AA143" s="24" t="s">
        <v>101</v>
      </c>
      <c r="AB143" s="24" t="s">
        <v>101</v>
      </c>
      <c r="AC143" s="30" t="s">
        <v>102</v>
      </c>
      <c r="AD143" s="30" t="s">
        <v>101</v>
      </c>
      <c r="AE143" s="30" t="s">
        <v>102</v>
      </c>
      <c r="AF143" s="61">
        <v>0</v>
      </c>
      <c r="AG143" s="30">
        <v>1</v>
      </c>
      <c r="AH143" s="30">
        <v>0</v>
      </c>
      <c r="AI143" s="30">
        <v>0</v>
      </c>
      <c r="AJ143" s="62">
        <v>0</v>
      </c>
      <c r="AK143" s="30">
        <v>0</v>
      </c>
      <c r="AL143" s="23"/>
    </row>
    <row r="144" spans="1:38" s="25" customFormat="1" x14ac:dyDescent="0.25">
      <c r="A144" s="4">
        <v>135</v>
      </c>
      <c r="B144" s="23" t="s">
        <v>81</v>
      </c>
      <c r="C144" s="23" t="s">
        <v>115</v>
      </c>
      <c r="D144" s="40" t="s">
        <v>127</v>
      </c>
      <c r="E144" s="30">
        <v>8</v>
      </c>
      <c r="F144" s="30"/>
      <c r="G144" s="30"/>
      <c r="H144" s="30">
        <v>34245</v>
      </c>
      <c r="I144" s="28" t="s">
        <v>333</v>
      </c>
      <c r="J144" s="30"/>
      <c r="K144" s="30" t="s">
        <v>117</v>
      </c>
      <c r="L144" s="50" t="s">
        <v>117</v>
      </c>
      <c r="M144" s="52" t="s">
        <v>128</v>
      </c>
      <c r="N144" s="30" t="s">
        <v>130</v>
      </c>
      <c r="O144" s="43" t="s">
        <v>129</v>
      </c>
      <c r="P144" s="30">
        <v>0</v>
      </c>
      <c r="Q144" s="43">
        <v>8</v>
      </c>
      <c r="R144" s="44">
        <v>16</v>
      </c>
      <c r="S144" s="44">
        <v>931</v>
      </c>
      <c r="T144" s="61">
        <f t="shared" si="0"/>
        <v>931</v>
      </c>
      <c r="U144" s="44">
        <v>847</v>
      </c>
      <c r="V144" s="44">
        <v>0</v>
      </c>
      <c r="W144" s="24" t="s">
        <v>101</v>
      </c>
      <c r="X144" s="24" t="s">
        <v>101</v>
      </c>
      <c r="Y144" s="44" t="s">
        <v>102</v>
      </c>
      <c r="Z144" s="24" t="s">
        <v>101</v>
      </c>
      <c r="AA144" s="24" t="s">
        <v>101</v>
      </c>
      <c r="AB144" s="24" t="s">
        <v>101</v>
      </c>
      <c r="AC144" s="30" t="s">
        <v>101</v>
      </c>
      <c r="AD144" s="30" t="s">
        <v>101</v>
      </c>
      <c r="AE144" s="30" t="s">
        <v>102</v>
      </c>
      <c r="AF144" s="61">
        <v>0</v>
      </c>
      <c r="AG144" s="30">
        <v>1</v>
      </c>
      <c r="AH144" s="30">
        <v>1</v>
      </c>
      <c r="AI144" s="30">
        <v>0</v>
      </c>
      <c r="AJ144" s="62">
        <v>0</v>
      </c>
      <c r="AK144" s="30">
        <v>0</v>
      </c>
      <c r="AL144" s="23"/>
    </row>
    <row r="145" spans="1:38" s="25" customFormat="1" x14ac:dyDescent="0.25">
      <c r="A145" s="4">
        <v>136</v>
      </c>
      <c r="B145" s="23" t="s">
        <v>81</v>
      </c>
      <c r="C145" s="23" t="s">
        <v>115</v>
      </c>
      <c r="D145" s="40" t="s">
        <v>127</v>
      </c>
      <c r="E145" s="30">
        <v>9</v>
      </c>
      <c r="F145" s="30"/>
      <c r="G145" s="30"/>
      <c r="H145" s="30">
        <v>34246</v>
      </c>
      <c r="I145" s="28" t="s">
        <v>333</v>
      </c>
      <c r="J145" s="30"/>
      <c r="K145" s="30" t="s">
        <v>117</v>
      </c>
      <c r="L145" s="50" t="s">
        <v>117</v>
      </c>
      <c r="M145" s="52" t="s">
        <v>131</v>
      </c>
      <c r="N145" s="30" t="s">
        <v>119</v>
      </c>
      <c r="O145" s="43" t="s">
        <v>129</v>
      </c>
      <c r="P145" s="30">
        <v>0</v>
      </c>
      <c r="Q145" s="43">
        <v>2</v>
      </c>
      <c r="R145" s="44">
        <v>14</v>
      </c>
      <c r="S145" s="44">
        <v>903.9</v>
      </c>
      <c r="T145" s="61">
        <f t="shared" si="0"/>
        <v>903.9</v>
      </c>
      <c r="U145" s="44">
        <v>757</v>
      </c>
      <c r="V145" s="44">
        <v>43.9</v>
      </c>
      <c r="W145" s="24" t="s">
        <v>101</v>
      </c>
      <c r="X145" s="24" t="s">
        <v>101</v>
      </c>
      <c r="Y145" s="44" t="s">
        <v>101</v>
      </c>
      <c r="Z145" s="24" t="s">
        <v>101</v>
      </c>
      <c r="AA145" s="24" t="s">
        <v>101</v>
      </c>
      <c r="AB145" s="24" t="s">
        <v>101</v>
      </c>
      <c r="AC145" s="30" t="s">
        <v>102</v>
      </c>
      <c r="AD145" s="30" t="s">
        <v>101</v>
      </c>
      <c r="AE145" s="30" t="s">
        <v>102</v>
      </c>
      <c r="AF145" s="61">
        <v>0</v>
      </c>
      <c r="AG145" s="30">
        <v>1</v>
      </c>
      <c r="AH145" s="30">
        <v>1</v>
      </c>
      <c r="AI145" s="30">
        <v>0</v>
      </c>
      <c r="AJ145" s="62">
        <v>0</v>
      </c>
      <c r="AK145" s="30">
        <v>0</v>
      </c>
      <c r="AL145" s="23"/>
    </row>
    <row r="146" spans="1:38" s="25" customFormat="1" x14ac:dyDescent="0.25">
      <c r="A146" s="4">
        <v>137</v>
      </c>
      <c r="B146" s="23" t="s">
        <v>81</v>
      </c>
      <c r="C146" s="23" t="s">
        <v>115</v>
      </c>
      <c r="D146" s="40" t="s">
        <v>147</v>
      </c>
      <c r="E146" s="30">
        <v>3</v>
      </c>
      <c r="F146" s="30"/>
      <c r="G146" s="30"/>
      <c r="H146" s="30">
        <v>34247</v>
      </c>
      <c r="I146" s="28" t="s">
        <v>333</v>
      </c>
      <c r="J146" s="30"/>
      <c r="K146" s="30" t="s">
        <v>117</v>
      </c>
      <c r="L146" s="50" t="s">
        <v>117</v>
      </c>
      <c r="M146" s="52" t="s">
        <v>148</v>
      </c>
      <c r="N146" s="30" t="s">
        <v>119</v>
      </c>
      <c r="O146" s="43" t="s">
        <v>120</v>
      </c>
      <c r="P146" s="30">
        <v>0</v>
      </c>
      <c r="Q146" s="43">
        <v>8</v>
      </c>
      <c r="R146" s="44">
        <v>79</v>
      </c>
      <c r="S146" s="44">
        <v>5369.9</v>
      </c>
      <c r="T146" s="61">
        <f t="shared" si="0"/>
        <v>5369.9</v>
      </c>
      <c r="U146" s="44">
        <v>4807.8999999999996</v>
      </c>
      <c r="V146" s="44">
        <v>0</v>
      </c>
      <c r="W146" s="24" t="s">
        <v>101</v>
      </c>
      <c r="X146" s="24" t="s">
        <v>101</v>
      </c>
      <c r="Y146" s="44" t="s">
        <v>101</v>
      </c>
      <c r="Z146" s="24" t="s">
        <v>101</v>
      </c>
      <c r="AA146" s="24" t="s">
        <v>101</v>
      </c>
      <c r="AB146" s="24" t="s">
        <v>101</v>
      </c>
      <c r="AC146" s="30" t="s">
        <v>102</v>
      </c>
      <c r="AD146" s="30" t="s">
        <v>101</v>
      </c>
      <c r="AE146" s="30" t="s">
        <v>102</v>
      </c>
      <c r="AF146" s="61">
        <v>0</v>
      </c>
      <c r="AG146" s="30">
        <v>1</v>
      </c>
      <c r="AH146" s="30">
        <v>1</v>
      </c>
      <c r="AI146" s="30">
        <f>AJ146</f>
        <v>1</v>
      </c>
      <c r="AJ146" s="62">
        <v>1</v>
      </c>
      <c r="AK146" s="30">
        <v>0</v>
      </c>
      <c r="AL146" s="23"/>
    </row>
    <row r="147" spans="1:38" s="25" customFormat="1" x14ac:dyDescent="0.25">
      <c r="A147" s="4">
        <v>138</v>
      </c>
      <c r="B147" s="23" t="s">
        <v>81</v>
      </c>
      <c r="C147" s="23" t="s">
        <v>115</v>
      </c>
      <c r="D147" s="40" t="s">
        <v>149</v>
      </c>
      <c r="E147" s="64" t="s">
        <v>150</v>
      </c>
      <c r="F147" s="30"/>
      <c r="G147" s="30"/>
      <c r="H147" s="30">
        <v>34248</v>
      </c>
      <c r="I147" s="28" t="s">
        <v>333</v>
      </c>
      <c r="J147" s="30"/>
      <c r="K147" s="30" t="s">
        <v>117</v>
      </c>
      <c r="L147" s="50" t="s">
        <v>117</v>
      </c>
      <c r="M147" s="52" t="s">
        <v>151</v>
      </c>
      <c r="N147" s="30" t="s">
        <v>119</v>
      </c>
      <c r="O147" s="43" t="s">
        <v>152</v>
      </c>
      <c r="P147" s="30">
        <v>0</v>
      </c>
      <c r="Q147" s="43">
        <v>1</v>
      </c>
      <c r="R147" s="44">
        <v>35</v>
      </c>
      <c r="S147" s="44">
        <v>2055.5</v>
      </c>
      <c r="T147" s="61">
        <f t="shared" si="0"/>
        <v>2055.5</v>
      </c>
      <c r="U147" s="44">
        <v>1795.5</v>
      </c>
      <c r="V147" s="44">
        <v>0</v>
      </c>
      <c r="W147" s="24" t="s">
        <v>101</v>
      </c>
      <c r="X147" s="24" t="s">
        <v>101</v>
      </c>
      <c r="Y147" s="44" t="s">
        <v>101</v>
      </c>
      <c r="Z147" s="24" t="s">
        <v>101</v>
      </c>
      <c r="AA147" s="24" t="s">
        <v>101</v>
      </c>
      <c r="AB147" s="24" t="s">
        <v>101</v>
      </c>
      <c r="AC147" s="30" t="s">
        <v>102</v>
      </c>
      <c r="AD147" s="30" t="s">
        <v>101</v>
      </c>
      <c r="AE147" s="30" t="s">
        <v>102</v>
      </c>
      <c r="AF147" s="61">
        <v>0</v>
      </c>
      <c r="AG147" s="30">
        <v>0</v>
      </c>
      <c r="AH147" s="30">
        <v>1</v>
      </c>
      <c r="AI147" s="30">
        <f>AJ147</f>
        <v>1</v>
      </c>
      <c r="AJ147" s="62">
        <v>1</v>
      </c>
      <c r="AK147" s="30">
        <v>0</v>
      </c>
      <c r="AL147" s="23"/>
    </row>
    <row r="148" spans="1:38" s="25" customFormat="1" x14ac:dyDescent="0.25">
      <c r="A148" s="4">
        <v>139</v>
      </c>
      <c r="B148" s="23" t="s">
        <v>81</v>
      </c>
      <c r="C148" s="23" t="s">
        <v>115</v>
      </c>
      <c r="D148" s="40" t="s">
        <v>149</v>
      </c>
      <c r="E148" s="30">
        <v>1</v>
      </c>
      <c r="F148" s="30"/>
      <c r="G148" s="30"/>
      <c r="H148" s="30">
        <v>34249</v>
      </c>
      <c r="I148" s="28" t="s">
        <v>333</v>
      </c>
      <c r="J148" s="30"/>
      <c r="K148" s="30" t="s">
        <v>124</v>
      </c>
      <c r="L148" s="52" t="s">
        <v>125</v>
      </c>
      <c r="M148" s="52" t="s">
        <v>136</v>
      </c>
      <c r="N148" s="30" t="s">
        <v>119</v>
      </c>
      <c r="O148" s="43" t="s">
        <v>120</v>
      </c>
      <c r="P148" s="30">
        <v>0</v>
      </c>
      <c r="Q148" s="43">
        <v>3</v>
      </c>
      <c r="R148" s="44">
        <v>56</v>
      </c>
      <c r="S148" s="44">
        <v>3525.8</v>
      </c>
      <c r="T148" s="61">
        <f t="shared" si="0"/>
        <v>3525.8</v>
      </c>
      <c r="U148" s="44">
        <v>2870.2</v>
      </c>
      <c r="V148" s="44">
        <v>382.8</v>
      </c>
      <c r="W148" s="24" t="s">
        <v>101</v>
      </c>
      <c r="X148" s="24" t="s">
        <v>101</v>
      </c>
      <c r="Y148" s="44" t="s">
        <v>101</v>
      </c>
      <c r="Z148" s="24" t="s">
        <v>101</v>
      </c>
      <c r="AA148" s="24" t="s">
        <v>101</v>
      </c>
      <c r="AB148" s="24" t="s">
        <v>101</v>
      </c>
      <c r="AC148" s="30" t="s">
        <v>102</v>
      </c>
      <c r="AD148" s="30" t="s">
        <v>101</v>
      </c>
      <c r="AE148" s="30" t="s">
        <v>102</v>
      </c>
      <c r="AF148" s="30">
        <v>1</v>
      </c>
      <c r="AG148" s="30">
        <v>1</v>
      </c>
      <c r="AH148" s="30">
        <v>1</v>
      </c>
      <c r="AI148" s="30">
        <v>0</v>
      </c>
      <c r="AJ148" s="62">
        <v>0</v>
      </c>
      <c r="AK148" s="30">
        <v>0</v>
      </c>
      <c r="AL148" s="23"/>
    </row>
    <row r="149" spans="1:38" s="25" customFormat="1" x14ac:dyDescent="0.25">
      <c r="A149" s="4">
        <v>140</v>
      </c>
      <c r="B149" s="23" t="s">
        <v>81</v>
      </c>
      <c r="C149" s="23" t="s">
        <v>115</v>
      </c>
      <c r="D149" s="40" t="s">
        <v>153</v>
      </c>
      <c r="E149" s="30">
        <v>6</v>
      </c>
      <c r="F149" s="30"/>
      <c r="G149" s="30"/>
      <c r="H149" s="30">
        <v>34250</v>
      </c>
      <c r="I149" s="28" t="s">
        <v>333</v>
      </c>
      <c r="J149" s="30"/>
      <c r="K149" s="30" t="s">
        <v>117</v>
      </c>
      <c r="L149" s="50" t="s">
        <v>117</v>
      </c>
      <c r="M149" s="52" t="s">
        <v>121</v>
      </c>
      <c r="N149" s="30" t="s">
        <v>119</v>
      </c>
      <c r="O149" s="43" t="s">
        <v>120</v>
      </c>
      <c r="P149" s="30">
        <v>0</v>
      </c>
      <c r="Q149" s="43">
        <v>1</v>
      </c>
      <c r="R149" s="44">
        <v>18</v>
      </c>
      <c r="S149" s="44">
        <v>1297.2</v>
      </c>
      <c r="T149" s="61">
        <f t="shared" si="0"/>
        <v>1297.2</v>
      </c>
      <c r="U149" s="44">
        <v>1199.2</v>
      </c>
      <c r="V149" s="44">
        <v>0</v>
      </c>
      <c r="W149" s="24" t="s">
        <v>101</v>
      </c>
      <c r="X149" s="24" t="s">
        <v>101</v>
      </c>
      <c r="Y149" s="44" t="s">
        <v>101</v>
      </c>
      <c r="Z149" s="24" t="s">
        <v>101</v>
      </c>
      <c r="AA149" s="24" t="s">
        <v>101</v>
      </c>
      <c r="AB149" s="24" t="s">
        <v>101</v>
      </c>
      <c r="AC149" s="30" t="s">
        <v>102</v>
      </c>
      <c r="AD149" s="30" t="s">
        <v>101</v>
      </c>
      <c r="AE149" s="30" t="s">
        <v>102</v>
      </c>
      <c r="AF149" s="30">
        <v>1</v>
      </c>
      <c r="AG149" s="30">
        <v>0</v>
      </c>
      <c r="AH149" s="30">
        <v>1</v>
      </c>
      <c r="AI149" s="30">
        <v>0</v>
      </c>
      <c r="AJ149" s="62">
        <v>0</v>
      </c>
      <c r="AK149" s="30">
        <v>0</v>
      </c>
      <c r="AL149" s="23"/>
    </row>
    <row r="150" spans="1:38" s="25" customFormat="1" x14ac:dyDescent="0.25">
      <c r="A150" s="4">
        <v>141</v>
      </c>
      <c r="B150" s="23" t="s">
        <v>81</v>
      </c>
      <c r="C150" s="23" t="s">
        <v>115</v>
      </c>
      <c r="D150" s="40" t="s">
        <v>154</v>
      </c>
      <c r="E150" s="30">
        <v>10</v>
      </c>
      <c r="F150" s="30">
        <v>1</v>
      </c>
      <c r="G150" s="30"/>
      <c r="H150" s="30">
        <v>34251</v>
      </c>
      <c r="I150" s="28" t="s">
        <v>333</v>
      </c>
      <c r="J150" s="30"/>
      <c r="K150" s="30" t="s">
        <v>124</v>
      </c>
      <c r="L150" s="52" t="s">
        <v>155</v>
      </c>
      <c r="M150" s="52" t="s">
        <v>146</v>
      </c>
      <c r="N150" s="30" t="s">
        <v>156</v>
      </c>
      <c r="O150" s="43" t="s">
        <v>122</v>
      </c>
      <c r="P150" s="30">
        <v>0</v>
      </c>
      <c r="Q150" s="43">
        <v>4</v>
      </c>
      <c r="R150" s="44">
        <v>80</v>
      </c>
      <c r="S150" s="44">
        <v>4508.6000000000004</v>
      </c>
      <c r="T150" s="61">
        <f t="shared" si="0"/>
        <v>4508.6000000000004</v>
      </c>
      <c r="U150" s="44">
        <v>3472.9</v>
      </c>
      <c r="V150" s="44">
        <v>671.7</v>
      </c>
      <c r="W150" s="24" t="s">
        <v>101</v>
      </c>
      <c r="X150" s="24" t="s">
        <v>101</v>
      </c>
      <c r="Y150" s="44" t="s">
        <v>101</v>
      </c>
      <c r="Z150" s="24" t="s">
        <v>101</v>
      </c>
      <c r="AA150" s="24" t="s">
        <v>101</v>
      </c>
      <c r="AB150" s="24" t="s">
        <v>101</v>
      </c>
      <c r="AC150" s="30" t="s">
        <v>102</v>
      </c>
      <c r="AD150" s="30" t="s">
        <v>101</v>
      </c>
      <c r="AE150" s="30" t="s">
        <v>102</v>
      </c>
      <c r="AF150" s="61">
        <v>0</v>
      </c>
      <c r="AG150" s="30">
        <v>1</v>
      </c>
      <c r="AH150" s="30">
        <v>1</v>
      </c>
      <c r="AI150" s="30">
        <f>AJ150</f>
        <v>1</v>
      </c>
      <c r="AJ150" s="62">
        <v>1</v>
      </c>
      <c r="AK150" s="30">
        <v>0</v>
      </c>
      <c r="AL150" s="23"/>
    </row>
    <row r="151" spans="1:38" s="25" customFormat="1" x14ac:dyDescent="0.25">
      <c r="A151" s="4">
        <v>142</v>
      </c>
      <c r="B151" s="23" t="s">
        <v>81</v>
      </c>
      <c r="C151" s="23" t="s">
        <v>115</v>
      </c>
      <c r="D151" s="40" t="s">
        <v>154</v>
      </c>
      <c r="E151" s="30">
        <v>10</v>
      </c>
      <c r="F151" s="30">
        <v>5</v>
      </c>
      <c r="G151" s="30"/>
      <c r="H151" s="30">
        <v>34252</v>
      </c>
      <c r="I151" s="28" t="s">
        <v>333</v>
      </c>
      <c r="J151" s="30"/>
      <c r="K151" s="30" t="s">
        <v>124</v>
      </c>
      <c r="L151" s="52" t="s">
        <v>155</v>
      </c>
      <c r="M151" s="52" t="s">
        <v>146</v>
      </c>
      <c r="N151" s="30" t="s">
        <v>156</v>
      </c>
      <c r="O151" s="43" t="s">
        <v>157</v>
      </c>
      <c r="P151" s="30">
        <v>0</v>
      </c>
      <c r="Q151" s="43">
        <v>5</v>
      </c>
      <c r="R151" s="44">
        <v>139</v>
      </c>
      <c r="S151" s="44">
        <v>6712.3</v>
      </c>
      <c r="T151" s="61">
        <f t="shared" si="0"/>
        <v>6712.3</v>
      </c>
      <c r="U151" s="44">
        <v>6117.9</v>
      </c>
      <c r="V151" s="44">
        <v>13.4</v>
      </c>
      <c r="W151" s="24" t="s">
        <v>101</v>
      </c>
      <c r="X151" s="24" t="s">
        <v>101</v>
      </c>
      <c r="Y151" s="44" t="s">
        <v>101</v>
      </c>
      <c r="Z151" s="24" t="s">
        <v>101</v>
      </c>
      <c r="AA151" s="24" t="s">
        <v>101</v>
      </c>
      <c r="AB151" s="24" t="s">
        <v>101</v>
      </c>
      <c r="AC151" s="30" t="s">
        <v>102</v>
      </c>
      <c r="AD151" s="30" t="s">
        <v>101</v>
      </c>
      <c r="AE151" s="30" t="s">
        <v>102</v>
      </c>
      <c r="AF151" s="30">
        <v>5</v>
      </c>
      <c r="AG151" s="30">
        <v>1</v>
      </c>
      <c r="AH151" s="30">
        <v>0</v>
      </c>
      <c r="AI151" s="30">
        <f>AJ151</f>
        <v>1</v>
      </c>
      <c r="AJ151" s="62">
        <v>1</v>
      </c>
      <c r="AK151" s="30">
        <v>0</v>
      </c>
      <c r="AL151" s="23"/>
    </row>
    <row r="152" spans="1:38" s="25" customFormat="1" x14ac:dyDescent="0.25">
      <c r="A152" s="4">
        <v>143</v>
      </c>
      <c r="B152" s="23" t="s">
        <v>81</v>
      </c>
      <c r="C152" s="23" t="s">
        <v>115</v>
      </c>
      <c r="D152" s="40" t="s">
        <v>154</v>
      </c>
      <c r="E152" s="30">
        <v>11</v>
      </c>
      <c r="F152" s="30"/>
      <c r="G152" s="30"/>
      <c r="H152" s="30">
        <v>34253</v>
      </c>
      <c r="I152" s="28" t="s">
        <v>333</v>
      </c>
      <c r="J152" s="30"/>
      <c r="K152" s="30" t="s">
        <v>124</v>
      </c>
      <c r="L152" s="52" t="s">
        <v>125</v>
      </c>
      <c r="M152" s="52" t="s">
        <v>136</v>
      </c>
      <c r="N152" s="30" t="s">
        <v>119</v>
      </c>
      <c r="O152" s="43" t="s">
        <v>120</v>
      </c>
      <c r="P152" s="30">
        <v>0</v>
      </c>
      <c r="Q152" s="43">
        <v>2</v>
      </c>
      <c r="R152" s="44">
        <v>40</v>
      </c>
      <c r="S152" s="44">
        <v>1740</v>
      </c>
      <c r="T152" s="61">
        <f t="shared" si="0"/>
        <v>1740</v>
      </c>
      <c r="U152" s="44">
        <v>1591</v>
      </c>
      <c r="V152" s="44">
        <v>0</v>
      </c>
      <c r="W152" s="24" t="s">
        <v>101</v>
      </c>
      <c r="X152" s="24" t="s">
        <v>101</v>
      </c>
      <c r="Y152" s="44" t="s">
        <v>102</v>
      </c>
      <c r="Z152" s="24" t="s">
        <v>101</v>
      </c>
      <c r="AA152" s="24" t="s">
        <v>101</v>
      </c>
      <c r="AB152" s="24" t="s">
        <v>101</v>
      </c>
      <c r="AC152" s="30" t="s">
        <v>101</v>
      </c>
      <c r="AD152" s="30" t="s">
        <v>101</v>
      </c>
      <c r="AE152" s="30" t="s">
        <v>102</v>
      </c>
      <c r="AF152" s="61">
        <v>0</v>
      </c>
      <c r="AG152" s="30">
        <v>1</v>
      </c>
      <c r="AH152" s="30">
        <v>0</v>
      </c>
      <c r="AI152" s="30">
        <v>0</v>
      </c>
      <c r="AJ152" s="62">
        <v>0</v>
      </c>
      <c r="AK152" s="30">
        <v>0</v>
      </c>
      <c r="AL152" s="23"/>
    </row>
    <row r="153" spans="1:38" s="25" customFormat="1" x14ac:dyDescent="0.25">
      <c r="A153" s="4">
        <v>144</v>
      </c>
      <c r="B153" s="23" t="s">
        <v>81</v>
      </c>
      <c r="C153" s="23" t="s">
        <v>115</v>
      </c>
      <c r="D153" s="40" t="s">
        <v>154</v>
      </c>
      <c r="E153" s="30">
        <v>12</v>
      </c>
      <c r="F153" s="30">
        <v>1</v>
      </c>
      <c r="G153" s="30"/>
      <c r="H153" s="30">
        <v>34254</v>
      </c>
      <c r="I153" s="28" t="s">
        <v>333</v>
      </c>
      <c r="J153" s="30"/>
      <c r="K153" s="30" t="s">
        <v>124</v>
      </c>
      <c r="L153" s="52" t="s">
        <v>155</v>
      </c>
      <c r="M153" s="52" t="s">
        <v>146</v>
      </c>
      <c r="N153" s="30" t="s">
        <v>156</v>
      </c>
      <c r="O153" s="43" t="s">
        <v>122</v>
      </c>
      <c r="P153" s="30">
        <v>0</v>
      </c>
      <c r="Q153" s="43">
        <v>4</v>
      </c>
      <c r="R153" s="44">
        <v>80</v>
      </c>
      <c r="S153" s="44">
        <v>5296.6</v>
      </c>
      <c r="T153" s="61">
        <f t="shared" si="0"/>
        <v>5296.6</v>
      </c>
      <c r="U153" s="44">
        <v>3497.2</v>
      </c>
      <c r="V153" s="44">
        <v>1435.4</v>
      </c>
      <c r="W153" s="24" t="s">
        <v>101</v>
      </c>
      <c r="X153" s="24" t="s">
        <v>101</v>
      </c>
      <c r="Y153" s="44" t="s">
        <v>101</v>
      </c>
      <c r="Z153" s="24" t="s">
        <v>101</v>
      </c>
      <c r="AA153" s="24" t="s">
        <v>101</v>
      </c>
      <c r="AB153" s="24" t="s">
        <v>101</v>
      </c>
      <c r="AC153" s="30" t="s">
        <v>102</v>
      </c>
      <c r="AD153" s="30" t="s">
        <v>101</v>
      </c>
      <c r="AE153" s="30" t="s">
        <v>102</v>
      </c>
      <c r="AF153" s="61">
        <v>0</v>
      </c>
      <c r="AG153" s="30">
        <v>1</v>
      </c>
      <c r="AH153" s="30">
        <v>1</v>
      </c>
      <c r="AI153" s="30">
        <f>AJ153</f>
        <v>1</v>
      </c>
      <c r="AJ153" s="62">
        <v>1</v>
      </c>
      <c r="AK153" s="30">
        <v>0</v>
      </c>
      <c r="AL153" s="23"/>
    </row>
    <row r="154" spans="1:38" s="25" customFormat="1" x14ac:dyDescent="0.25">
      <c r="A154" s="4">
        <v>145</v>
      </c>
      <c r="B154" s="23" t="s">
        <v>81</v>
      </c>
      <c r="C154" s="23" t="s">
        <v>115</v>
      </c>
      <c r="D154" s="40" t="s">
        <v>154</v>
      </c>
      <c r="E154" s="30">
        <v>12</v>
      </c>
      <c r="F154" s="30">
        <v>2</v>
      </c>
      <c r="G154" s="30"/>
      <c r="H154" s="30">
        <v>34255</v>
      </c>
      <c r="I154" s="28" t="s">
        <v>333</v>
      </c>
      <c r="J154" s="30"/>
      <c r="K154" s="30" t="s">
        <v>124</v>
      </c>
      <c r="L154" s="52" t="s">
        <v>155</v>
      </c>
      <c r="M154" s="52" t="s">
        <v>146</v>
      </c>
      <c r="N154" s="30" t="s">
        <v>156</v>
      </c>
      <c r="O154" s="43" t="s">
        <v>120</v>
      </c>
      <c r="P154" s="30">
        <v>0</v>
      </c>
      <c r="Q154" s="43">
        <v>3</v>
      </c>
      <c r="R154" s="44">
        <v>60</v>
      </c>
      <c r="S154" s="44">
        <v>2779</v>
      </c>
      <c r="T154" s="61">
        <f t="shared" si="0"/>
        <v>2779</v>
      </c>
      <c r="U154" s="44">
        <v>2551</v>
      </c>
      <c r="V154" s="44">
        <v>0</v>
      </c>
      <c r="W154" s="24" t="s">
        <v>101</v>
      </c>
      <c r="X154" s="24" t="s">
        <v>101</v>
      </c>
      <c r="Y154" s="44" t="s">
        <v>101</v>
      </c>
      <c r="Z154" s="24" t="s">
        <v>101</v>
      </c>
      <c r="AA154" s="24" t="s">
        <v>101</v>
      </c>
      <c r="AB154" s="24" t="s">
        <v>101</v>
      </c>
      <c r="AC154" s="30" t="s">
        <v>102</v>
      </c>
      <c r="AD154" s="30" t="s">
        <v>101</v>
      </c>
      <c r="AE154" s="30" t="s">
        <v>102</v>
      </c>
      <c r="AF154" s="61">
        <v>0</v>
      </c>
      <c r="AG154" s="30">
        <v>1</v>
      </c>
      <c r="AH154" s="30">
        <v>0</v>
      </c>
      <c r="AI154" s="30">
        <f>AJ154</f>
        <v>1</v>
      </c>
      <c r="AJ154" s="62">
        <v>1</v>
      </c>
      <c r="AK154" s="30">
        <v>0</v>
      </c>
      <c r="AL154" s="23"/>
    </row>
    <row r="155" spans="1:38" s="25" customFormat="1" x14ac:dyDescent="0.25">
      <c r="A155" s="4">
        <v>146</v>
      </c>
      <c r="B155" s="23" t="s">
        <v>81</v>
      </c>
      <c r="C155" s="23" t="s">
        <v>115</v>
      </c>
      <c r="D155" s="40" t="s">
        <v>154</v>
      </c>
      <c r="E155" s="30">
        <v>13</v>
      </c>
      <c r="F155" s="30"/>
      <c r="G155" s="30"/>
      <c r="H155" s="30">
        <v>34256</v>
      </c>
      <c r="I155" s="28" t="s">
        <v>333</v>
      </c>
      <c r="J155" s="30"/>
      <c r="K155" s="30" t="s">
        <v>124</v>
      </c>
      <c r="L155" s="52" t="s">
        <v>125</v>
      </c>
      <c r="M155" s="52" t="s">
        <v>146</v>
      </c>
      <c r="N155" s="30" t="s">
        <v>119</v>
      </c>
      <c r="O155" s="43" t="s">
        <v>120</v>
      </c>
      <c r="P155" s="30">
        <v>0</v>
      </c>
      <c r="Q155" s="43">
        <v>4</v>
      </c>
      <c r="R155" s="44">
        <v>65</v>
      </c>
      <c r="S155" s="44">
        <v>3800</v>
      </c>
      <c r="T155" s="61">
        <f t="shared" si="0"/>
        <v>3800</v>
      </c>
      <c r="U155" s="44">
        <v>2750.8</v>
      </c>
      <c r="V155" s="44">
        <v>702.2</v>
      </c>
      <c r="W155" s="24" t="s">
        <v>101</v>
      </c>
      <c r="X155" s="24" t="s">
        <v>101</v>
      </c>
      <c r="Y155" s="44" t="s">
        <v>102</v>
      </c>
      <c r="Z155" s="24" t="s">
        <v>101</v>
      </c>
      <c r="AA155" s="24" t="s">
        <v>101</v>
      </c>
      <c r="AB155" s="24" t="s">
        <v>101</v>
      </c>
      <c r="AC155" s="30" t="s">
        <v>101</v>
      </c>
      <c r="AD155" s="30" t="s">
        <v>101</v>
      </c>
      <c r="AE155" s="30" t="s">
        <v>102</v>
      </c>
      <c r="AF155" s="61">
        <v>0</v>
      </c>
      <c r="AG155" s="30">
        <v>1</v>
      </c>
      <c r="AH155" s="30">
        <v>1</v>
      </c>
      <c r="AI155" s="30">
        <v>0</v>
      </c>
      <c r="AJ155" s="62">
        <v>0</v>
      </c>
      <c r="AK155" s="30">
        <v>0</v>
      </c>
      <c r="AL155" s="23"/>
    </row>
    <row r="156" spans="1:38" s="25" customFormat="1" x14ac:dyDescent="0.25">
      <c r="A156" s="4">
        <v>147</v>
      </c>
      <c r="B156" s="23" t="s">
        <v>81</v>
      </c>
      <c r="C156" s="23" t="s">
        <v>115</v>
      </c>
      <c r="D156" s="40" t="s">
        <v>154</v>
      </c>
      <c r="E156" s="30">
        <v>15</v>
      </c>
      <c r="F156" s="30"/>
      <c r="G156" s="30"/>
      <c r="H156" s="30">
        <v>34257</v>
      </c>
      <c r="I156" s="28" t="s">
        <v>333</v>
      </c>
      <c r="J156" s="30"/>
      <c r="K156" s="30" t="s">
        <v>124</v>
      </c>
      <c r="L156" s="52" t="s">
        <v>155</v>
      </c>
      <c r="M156" s="52" t="s">
        <v>136</v>
      </c>
      <c r="N156" s="30" t="s">
        <v>156</v>
      </c>
      <c r="O156" s="43" t="s">
        <v>122</v>
      </c>
      <c r="P156" s="30">
        <v>0</v>
      </c>
      <c r="Q156" s="43">
        <v>4</v>
      </c>
      <c r="R156" s="44">
        <v>80</v>
      </c>
      <c r="S156" s="44">
        <v>4571.8999999999996</v>
      </c>
      <c r="T156" s="61">
        <f t="shared" si="0"/>
        <v>4571.8999999999996</v>
      </c>
      <c r="U156" s="44">
        <v>3528</v>
      </c>
      <c r="V156" s="44">
        <v>693.9</v>
      </c>
      <c r="W156" s="24" t="s">
        <v>101</v>
      </c>
      <c r="X156" s="24" t="s">
        <v>101</v>
      </c>
      <c r="Y156" s="44" t="s">
        <v>101</v>
      </c>
      <c r="Z156" s="24" t="s">
        <v>101</v>
      </c>
      <c r="AA156" s="24" t="s">
        <v>101</v>
      </c>
      <c r="AB156" s="24" t="s">
        <v>101</v>
      </c>
      <c r="AC156" s="30" t="s">
        <v>102</v>
      </c>
      <c r="AD156" s="30" t="s">
        <v>101</v>
      </c>
      <c r="AE156" s="30" t="s">
        <v>102</v>
      </c>
      <c r="AF156" s="61">
        <v>0</v>
      </c>
      <c r="AG156" s="30">
        <v>1</v>
      </c>
      <c r="AH156" s="30">
        <v>0</v>
      </c>
      <c r="AI156" s="30">
        <f>AJ156</f>
        <v>1</v>
      </c>
      <c r="AJ156" s="62">
        <v>1</v>
      </c>
      <c r="AK156" s="30">
        <v>0</v>
      </c>
      <c r="AL156" s="23"/>
    </row>
    <row r="157" spans="1:38" s="25" customFormat="1" x14ac:dyDescent="0.25">
      <c r="A157" s="4">
        <v>148</v>
      </c>
      <c r="B157" s="23" t="s">
        <v>81</v>
      </c>
      <c r="C157" s="23" t="s">
        <v>115</v>
      </c>
      <c r="D157" s="40" t="s">
        <v>154</v>
      </c>
      <c r="E157" s="30">
        <v>16</v>
      </c>
      <c r="F157" s="30">
        <v>1</v>
      </c>
      <c r="G157" s="30"/>
      <c r="H157" s="30">
        <v>34258</v>
      </c>
      <c r="I157" s="28" t="s">
        <v>333</v>
      </c>
      <c r="J157" s="30"/>
      <c r="K157" s="30" t="s">
        <v>124</v>
      </c>
      <c r="L157" s="52" t="s">
        <v>155</v>
      </c>
      <c r="M157" s="52" t="s">
        <v>146</v>
      </c>
      <c r="N157" s="30" t="s">
        <v>156</v>
      </c>
      <c r="O157" s="43" t="s">
        <v>122</v>
      </c>
      <c r="P157" s="30">
        <v>0</v>
      </c>
      <c r="Q157" s="43">
        <v>4</v>
      </c>
      <c r="R157" s="44">
        <v>80</v>
      </c>
      <c r="S157" s="44">
        <v>4742.2</v>
      </c>
      <c r="T157" s="61">
        <f t="shared" si="0"/>
        <v>4742.2</v>
      </c>
      <c r="U157" s="44">
        <v>3482.7</v>
      </c>
      <c r="V157" s="44">
        <v>895.5</v>
      </c>
      <c r="W157" s="24" t="s">
        <v>101</v>
      </c>
      <c r="X157" s="24" t="s">
        <v>101</v>
      </c>
      <c r="Y157" s="44" t="s">
        <v>101</v>
      </c>
      <c r="Z157" s="24" t="s">
        <v>101</v>
      </c>
      <c r="AA157" s="24" t="s">
        <v>101</v>
      </c>
      <c r="AB157" s="24" t="s">
        <v>101</v>
      </c>
      <c r="AC157" s="30" t="s">
        <v>102</v>
      </c>
      <c r="AD157" s="30" t="s">
        <v>101</v>
      </c>
      <c r="AE157" s="30" t="s">
        <v>102</v>
      </c>
      <c r="AF157" s="61">
        <v>0</v>
      </c>
      <c r="AG157" s="30">
        <v>1</v>
      </c>
      <c r="AH157" s="30">
        <v>1</v>
      </c>
      <c r="AI157" s="30">
        <f>AJ157</f>
        <v>1</v>
      </c>
      <c r="AJ157" s="62">
        <v>1</v>
      </c>
      <c r="AK157" s="30">
        <v>0</v>
      </c>
      <c r="AL157" s="23"/>
    </row>
    <row r="158" spans="1:38" s="25" customFormat="1" x14ac:dyDescent="0.25">
      <c r="A158" s="4">
        <v>149</v>
      </c>
      <c r="B158" s="23" t="s">
        <v>81</v>
      </c>
      <c r="C158" s="23" t="s">
        <v>115</v>
      </c>
      <c r="D158" s="40" t="s">
        <v>154</v>
      </c>
      <c r="E158" s="30">
        <v>16</v>
      </c>
      <c r="F158" s="30">
        <v>2</v>
      </c>
      <c r="G158" s="30"/>
      <c r="H158" s="30">
        <v>34259</v>
      </c>
      <c r="I158" s="28" t="s">
        <v>333</v>
      </c>
      <c r="J158" s="30"/>
      <c r="K158" s="30" t="s">
        <v>124</v>
      </c>
      <c r="L158" s="52" t="s">
        <v>155</v>
      </c>
      <c r="M158" s="52" t="s">
        <v>136</v>
      </c>
      <c r="N158" s="30" t="s">
        <v>156</v>
      </c>
      <c r="O158" s="43" t="s">
        <v>120</v>
      </c>
      <c r="P158" s="30">
        <v>0</v>
      </c>
      <c r="Q158" s="43">
        <v>4</v>
      </c>
      <c r="R158" s="44">
        <v>80</v>
      </c>
      <c r="S158" s="44">
        <v>3853.8</v>
      </c>
      <c r="T158" s="61">
        <f t="shared" si="0"/>
        <v>3853.8</v>
      </c>
      <c r="U158" s="44">
        <v>3549.8</v>
      </c>
      <c r="V158" s="44">
        <v>0</v>
      </c>
      <c r="W158" s="24" t="s">
        <v>101</v>
      </c>
      <c r="X158" s="24" t="s">
        <v>101</v>
      </c>
      <c r="Y158" s="44" t="s">
        <v>101</v>
      </c>
      <c r="Z158" s="24" t="s">
        <v>101</v>
      </c>
      <c r="AA158" s="24" t="s">
        <v>101</v>
      </c>
      <c r="AB158" s="24" t="s">
        <v>101</v>
      </c>
      <c r="AC158" s="30" t="s">
        <v>102</v>
      </c>
      <c r="AD158" s="30" t="s">
        <v>101</v>
      </c>
      <c r="AE158" s="30" t="s">
        <v>102</v>
      </c>
      <c r="AF158" s="61">
        <v>0</v>
      </c>
      <c r="AG158" s="30">
        <v>1</v>
      </c>
      <c r="AH158" s="30">
        <v>1</v>
      </c>
      <c r="AI158" s="30">
        <f>AJ158</f>
        <v>1</v>
      </c>
      <c r="AJ158" s="62">
        <v>1</v>
      </c>
      <c r="AK158" s="30">
        <v>0</v>
      </c>
      <c r="AL158" s="23"/>
    </row>
    <row r="159" spans="1:38" s="25" customFormat="1" x14ac:dyDescent="0.25">
      <c r="A159" s="4">
        <v>150</v>
      </c>
      <c r="B159" s="23" t="s">
        <v>81</v>
      </c>
      <c r="C159" s="23" t="s">
        <v>115</v>
      </c>
      <c r="D159" s="40" t="s">
        <v>154</v>
      </c>
      <c r="E159" s="30">
        <v>16</v>
      </c>
      <c r="F159" s="30">
        <v>3</v>
      </c>
      <c r="G159" s="30"/>
      <c r="H159" s="30">
        <v>34260</v>
      </c>
      <c r="I159" s="28" t="s">
        <v>333</v>
      </c>
      <c r="J159" s="30"/>
      <c r="K159" s="30" t="s">
        <v>124</v>
      </c>
      <c r="L159" s="52" t="s">
        <v>155</v>
      </c>
      <c r="M159" s="52" t="s">
        <v>146</v>
      </c>
      <c r="N159" s="30" t="s">
        <v>156</v>
      </c>
      <c r="O159" s="43" t="s">
        <v>120</v>
      </c>
      <c r="P159" s="30">
        <v>0</v>
      </c>
      <c r="Q159" s="43">
        <v>3</v>
      </c>
      <c r="R159" s="44">
        <v>60</v>
      </c>
      <c r="S159" s="44">
        <v>2785.8</v>
      </c>
      <c r="T159" s="61">
        <f t="shared" si="0"/>
        <v>2785.8</v>
      </c>
      <c r="U159" s="44">
        <v>2557.8000000000002</v>
      </c>
      <c r="V159" s="44">
        <v>0</v>
      </c>
      <c r="W159" s="24" t="s">
        <v>101</v>
      </c>
      <c r="X159" s="24" t="s">
        <v>101</v>
      </c>
      <c r="Y159" s="44" t="s">
        <v>101</v>
      </c>
      <c r="Z159" s="24" t="s">
        <v>101</v>
      </c>
      <c r="AA159" s="24" t="s">
        <v>101</v>
      </c>
      <c r="AB159" s="24" t="s">
        <v>101</v>
      </c>
      <c r="AC159" s="30" t="s">
        <v>102</v>
      </c>
      <c r="AD159" s="30" t="s">
        <v>101</v>
      </c>
      <c r="AE159" s="30" t="s">
        <v>102</v>
      </c>
      <c r="AF159" s="61">
        <v>0</v>
      </c>
      <c r="AG159" s="30">
        <v>1</v>
      </c>
      <c r="AH159" s="30">
        <v>1</v>
      </c>
      <c r="AI159" s="30">
        <f>AJ159</f>
        <v>1</v>
      </c>
      <c r="AJ159" s="62">
        <v>1</v>
      </c>
      <c r="AK159" s="30">
        <v>0</v>
      </c>
      <c r="AL159" s="23"/>
    </row>
    <row r="160" spans="1:38" s="25" customFormat="1" x14ac:dyDescent="0.25">
      <c r="A160" s="4">
        <v>151</v>
      </c>
      <c r="B160" s="23" t="s">
        <v>81</v>
      </c>
      <c r="C160" s="23" t="s">
        <v>115</v>
      </c>
      <c r="D160" s="40" t="s">
        <v>154</v>
      </c>
      <c r="E160" s="30">
        <v>16</v>
      </c>
      <c r="F160" s="30">
        <v>4</v>
      </c>
      <c r="G160" s="30"/>
      <c r="H160" s="30">
        <v>34261</v>
      </c>
      <c r="I160" s="28" t="s">
        <v>333</v>
      </c>
      <c r="J160" s="30"/>
      <c r="K160" s="30" t="s">
        <v>124</v>
      </c>
      <c r="L160" s="52" t="s">
        <v>155</v>
      </c>
      <c r="M160" s="52" t="s">
        <v>146</v>
      </c>
      <c r="N160" s="30" t="s">
        <v>156</v>
      </c>
      <c r="O160" s="43" t="s">
        <v>157</v>
      </c>
      <c r="P160" s="30">
        <v>0</v>
      </c>
      <c r="Q160" s="43">
        <v>5</v>
      </c>
      <c r="R160" s="44">
        <v>139</v>
      </c>
      <c r="S160" s="44">
        <v>6794.4</v>
      </c>
      <c r="T160" s="61">
        <f t="shared" si="0"/>
        <v>6794.4</v>
      </c>
      <c r="U160" s="44">
        <v>6200.1</v>
      </c>
      <c r="V160" s="44">
        <v>13.3</v>
      </c>
      <c r="W160" s="24" t="s">
        <v>101</v>
      </c>
      <c r="X160" s="24" t="s">
        <v>101</v>
      </c>
      <c r="Y160" s="44" t="s">
        <v>101</v>
      </c>
      <c r="Z160" s="24" t="s">
        <v>101</v>
      </c>
      <c r="AA160" s="24" t="s">
        <v>101</v>
      </c>
      <c r="AB160" s="24" t="s">
        <v>101</v>
      </c>
      <c r="AC160" s="30" t="s">
        <v>102</v>
      </c>
      <c r="AD160" s="30" t="s">
        <v>101</v>
      </c>
      <c r="AE160" s="30" t="s">
        <v>102</v>
      </c>
      <c r="AF160" s="30">
        <v>5</v>
      </c>
      <c r="AG160" s="30">
        <v>1</v>
      </c>
      <c r="AH160" s="30">
        <v>0</v>
      </c>
      <c r="AI160" s="30">
        <f>AJ160</f>
        <v>1</v>
      </c>
      <c r="AJ160" s="62">
        <v>1</v>
      </c>
      <c r="AK160" s="30">
        <v>0</v>
      </c>
      <c r="AL160" s="23"/>
    </row>
    <row r="161" spans="1:38" s="25" customFormat="1" x14ac:dyDescent="0.25">
      <c r="A161" s="4">
        <v>152</v>
      </c>
      <c r="B161" s="23" t="s">
        <v>81</v>
      </c>
      <c r="C161" s="23" t="s">
        <v>115</v>
      </c>
      <c r="D161" s="40" t="s">
        <v>154</v>
      </c>
      <c r="E161" s="30">
        <v>18</v>
      </c>
      <c r="F161" s="30">
        <v>1</v>
      </c>
      <c r="G161" s="30"/>
      <c r="H161" s="30">
        <v>34262</v>
      </c>
      <c r="I161" s="28" t="s">
        <v>333</v>
      </c>
      <c r="J161" s="30"/>
      <c r="K161" s="30" t="s">
        <v>124</v>
      </c>
      <c r="L161" s="52" t="s">
        <v>155</v>
      </c>
      <c r="M161" s="52" t="s">
        <v>146</v>
      </c>
      <c r="N161" s="30" t="s">
        <v>156</v>
      </c>
      <c r="O161" s="43" t="s">
        <v>122</v>
      </c>
      <c r="P161" s="30">
        <v>0</v>
      </c>
      <c r="Q161" s="43">
        <v>4</v>
      </c>
      <c r="R161" s="44">
        <v>80</v>
      </c>
      <c r="S161" s="44">
        <v>4512.3</v>
      </c>
      <c r="T161" s="61">
        <f t="shared" si="0"/>
        <v>4512.3</v>
      </c>
      <c r="U161" s="44">
        <v>3390.5</v>
      </c>
      <c r="V161" s="44">
        <v>757.8</v>
      </c>
      <c r="W161" s="24" t="s">
        <v>101</v>
      </c>
      <c r="X161" s="24" t="s">
        <v>101</v>
      </c>
      <c r="Y161" s="44" t="s">
        <v>101</v>
      </c>
      <c r="Z161" s="24" t="s">
        <v>101</v>
      </c>
      <c r="AA161" s="24" t="s">
        <v>101</v>
      </c>
      <c r="AB161" s="24" t="s">
        <v>101</v>
      </c>
      <c r="AC161" s="30" t="s">
        <v>102</v>
      </c>
      <c r="AD161" s="30" t="s">
        <v>101</v>
      </c>
      <c r="AE161" s="30" t="s">
        <v>102</v>
      </c>
      <c r="AF161" s="61">
        <v>0</v>
      </c>
      <c r="AG161" s="30">
        <v>1</v>
      </c>
      <c r="AH161" s="30">
        <v>1</v>
      </c>
      <c r="AI161" s="30">
        <v>0</v>
      </c>
      <c r="AJ161" s="62">
        <v>0</v>
      </c>
      <c r="AK161" s="30">
        <v>0</v>
      </c>
      <c r="AL161" s="23"/>
    </row>
    <row r="162" spans="1:38" s="25" customFormat="1" x14ac:dyDescent="0.25">
      <c r="A162" s="4">
        <v>153</v>
      </c>
      <c r="B162" s="23" t="s">
        <v>81</v>
      </c>
      <c r="C162" s="23" t="s">
        <v>115</v>
      </c>
      <c r="D162" s="40" t="s">
        <v>154</v>
      </c>
      <c r="E162" s="64" t="s">
        <v>158</v>
      </c>
      <c r="F162" s="30"/>
      <c r="G162" s="30"/>
      <c r="H162" s="30">
        <v>34263</v>
      </c>
      <c r="I162" s="28" t="s">
        <v>333</v>
      </c>
      <c r="J162" s="30"/>
      <c r="K162" s="30" t="s">
        <v>124</v>
      </c>
      <c r="L162" s="52" t="s">
        <v>125</v>
      </c>
      <c r="M162" s="52" t="s">
        <v>136</v>
      </c>
      <c r="N162" s="30" t="s">
        <v>119</v>
      </c>
      <c r="O162" s="43" t="s">
        <v>120</v>
      </c>
      <c r="P162" s="30">
        <v>0</v>
      </c>
      <c r="Q162" s="43">
        <v>7</v>
      </c>
      <c r="R162" s="44">
        <v>120</v>
      </c>
      <c r="S162" s="44">
        <v>6405.9</v>
      </c>
      <c r="T162" s="61">
        <f t="shared" si="0"/>
        <v>6405.9</v>
      </c>
      <c r="U162" s="44">
        <v>5056.2</v>
      </c>
      <c r="V162" s="44">
        <v>820.9</v>
      </c>
      <c r="W162" s="24" t="s">
        <v>101</v>
      </c>
      <c r="X162" s="24" t="s">
        <v>101</v>
      </c>
      <c r="Y162" s="44" t="s">
        <v>101</v>
      </c>
      <c r="Z162" s="24" t="s">
        <v>101</v>
      </c>
      <c r="AA162" s="24" t="s">
        <v>101</v>
      </c>
      <c r="AB162" s="24" t="s">
        <v>101</v>
      </c>
      <c r="AC162" s="30" t="s">
        <v>102</v>
      </c>
      <c r="AD162" s="30" t="s">
        <v>101</v>
      </c>
      <c r="AE162" s="30" t="s">
        <v>102</v>
      </c>
      <c r="AF162" s="61">
        <v>0</v>
      </c>
      <c r="AG162" s="30">
        <v>0</v>
      </c>
      <c r="AH162" s="30">
        <v>2</v>
      </c>
      <c r="AI162" s="30">
        <f t="shared" ref="AI162:AI180" si="1">AJ162</f>
        <v>2</v>
      </c>
      <c r="AJ162" s="62">
        <v>2</v>
      </c>
      <c r="AK162" s="30">
        <v>0</v>
      </c>
      <c r="AL162" s="23"/>
    </row>
    <row r="163" spans="1:38" s="25" customFormat="1" x14ac:dyDescent="0.25">
      <c r="A163" s="4">
        <v>154</v>
      </c>
      <c r="B163" s="23" t="s">
        <v>81</v>
      </c>
      <c r="C163" s="23" t="s">
        <v>115</v>
      </c>
      <c r="D163" s="40" t="s">
        <v>154</v>
      </c>
      <c r="E163" s="30">
        <v>20</v>
      </c>
      <c r="F163" s="30">
        <v>1</v>
      </c>
      <c r="G163" s="30"/>
      <c r="H163" s="30">
        <v>34264</v>
      </c>
      <c r="I163" s="28" t="s">
        <v>333</v>
      </c>
      <c r="J163" s="30"/>
      <c r="K163" s="30" t="s">
        <v>124</v>
      </c>
      <c r="L163" s="52" t="s">
        <v>125</v>
      </c>
      <c r="M163" s="52" t="s">
        <v>136</v>
      </c>
      <c r="N163" s="30" t="s">
        <v>119</v>
      </c>
      <c r="O163" s="43" t="s">
        <v>120</v>
      </c>
      <c r="P163" s="30">
        <v>0</v>
      </c>
      <c r="Q163" s="43">
        <v>4</v>
      </c>
      <c r="R163" s="44">
        <v>64</v>
      </c>
      <c r="S163" s="44">
        <v>3829.7</v>
      </c>
      <c r="T163" s="61">
        <f t="shared" si="0"/>
        <v>3829.7</v>
      </c>
      <c r="U163" s="44">
        <v>2749</v>
      </c>
      <c r="V163" s="44">
        <v>785.7</v>
      </c>
      <c r="W163" s="24" t="s">
        <v>101</v>
      </c>
      <c r="X163" s="24" t="s">
        <v>101</v>
      </c>
      <c r="Y163" s="44" t="s">
        <v>101</v>
      </c>
      <c r="Z163" s="24" t="s">
        <v>101</v>
      </c>
      <c r="AA163" s="24" t="s">
        <v>101</v>
      </c>
      <c r="AB163" s="24" t="s">
        <v>101</v>
      </c>
      <c r="AC163" s="30" t="s">
        <v>102</v>
      </c>
      <c r="AD163" s="30" t="s">
        <v>101</v>
      </c>
      <c r="AE163" s="30" t="s">
        <v>102</v>
      </c>
      <c r="AF163" s="61">
        <v>0</v>
      </c>
      <c r="AG163" s="30">
        <v>1</v>
      </c>
      <c r="AH163" s="30">
        <v>1</v>
      </c>
      <c r="AI163" s="30">
        <f t="shared" si="1"/>
        <v>1</v>
      </c>
      <c r="AJ163" s="62">
        <v>1</v>
      </c>
      <c r="AK163" s="30">
        <v>0</v>
      </c>
      <c r="AL163" s="23"/>
    </row>
    <row r="164" spans="1:38" s="25" customFormat="1" x14ac:dyDescent="0.25">
      <c r="A164" s="4">
        <v>155</v>
      </c>
      <c r="B164" s="23" t="s">
        <v>81</v>
      </c>
      <c r="C164" s="23" t="s">
        <v>115</v>
      </c>
      <c r="D164" s="40" t="s">
        <v>154</v>
      </c>
      <c r="E164" s="30">
        <v>20</v>
      </c>
      <c r="F164" s="30">
        <v>3</v>
      </c>
      <c r="G164" s="30"/>
      <c r="H164" s="30">
        <v>34265</v>
      </c>
      <c r="I164" s="28" t="s">
        <v>333</v>
      </c>
      <c r="J164" s="30"/>
      <c r="K164" s="30" t="s">
        <v>124</v>
      </c>
      <c r="L164" s="52" t="s">
        <v>125</v>
      </c>
      <c r="M164" s="52" t="s">
        <v>136</v>
      </c>
      <c r="N164" s="30" t="s">
        <v>119</v>
      </c>
      <c r="O164" s="43" t="s">
        <v>120</v>
      </c>
      <c r="P164" s="30">
        <v>0</v>
      </c>
      <c r="Q164" s="43">
        <v>5</v>
      </c>
      <c r="R164" s="44">
        <v>100</v>
      </c>
      <c r="S164" s="44">
        <v>4814.6000000000004</v>
      </c>
      <c r="T164" s="61">
        <f t="shared" si="0"/>
        <v>4814.6000000000004</v>
      </c>
      <c r="U164" s="44">
        <v>4390.6000000000004</v>
      </c>
      <c r="V164" s="44">
        <v>0</v>
      </c>
      <c r="W164" s="24" t="s">
        <v>101</v>
      </c>
      <c r="X164" s="24" t="s">
        <v>101</v>
      </c>
      <c r="Y164" s="44" t="s">
        <v>101</v>
      </c>
      <c r="Z164" s="24" t="s">
        <v>101</v>
      </c>
      <c r="AA164" s="24" t="s">
        <v>101</v>
      </c>
      <c r="AB164" s="24" t="s">
        <v>101</v>
      </c>
      <c r="AC164" s="30" t="s">
        <v>102</v>
      </c>
      <c r="AD164" s="30" t="s">
        <v>101</v>
      </c>
      <c r="AE164" s="30" t="s">
        <v>102</v>
      </c>
      <c r="AF164" s="61">
        <v>0</v>
      </c>
      <c r="AG164" s="30">
        <v>1</v>
      </c>
      <c r="AH164" s="30">
        <v>0</v>
      </c>
      <c r="AI164" s="30">
        <f t="shared" si="1"/>
        <v>1</v>
      </c>
      <c r="AJ164" s="62">
        <v>1</v>
      </c>
      <c r="AK164" s="30">
        <v>0</v>
      </c>
      <c r="AL164" s="23"/>
    </row>
    <row r="165" spans="1:38" s="25" customFormat="1" x14ac:dyDescent="0.25">
      <c r="A165" s="4">
        <v>156</v>
      </c>
      <c r="B165" s="23" t="s">
        <v>81</v>
      </c>
      <c r="C165" s="23" t="s">
        <v>115</v>
      </c>
      <c r="D165" s="40" t="s">
        <v>154</v>
      </c>
      <c r="E165" s="30">
        <v>21</v>
      </c>
      <c r="F165" s="30"/>
      <c r="G165" s="30"/>
      <c r="H165" s="30">
        <v>34266</v>
      </c>
      <c r="I165" s="28" t="s">
        <v>333</v>
      </c>
      <c r="J165" s="30"/>
      <c r="K165" s="30" t="s">
        <v>124</v>
      </c>
      <c r="L165" s="52" t="s">
        <v>155</v>
      </c>
      <c r="M165" s="52" t="s">
        <v>136</v>
      </c>
      <c r="N165" s="30" t="s">
        <v>156</v>
      </c>
      <c r="O165" s="43" t="s">
        <v>120</v>
      </c>
      <c r="P165" s="30">
        <v>0</v>
      </c>
      <c r="Q165" s="43">
        <v>4</v>
      </c>
      <c r="R165" s="44">
        <v>80</v>
      </c>
      <c r="S165" s="44">
        <v>3795.1</v>
      </c>
      <c r="T165" s="61">
        <f t="shared" ref="T165:T228" si="2">S165</f>
        <v>3795.1</v>
      </c>
      <c r="U165" s="44">
        <v>3491.1</v>
      </c>
      <c r="V165" s="44">
        <v>0</v>
      </c>
      <c r="W165" s="24" t="s">
        <v>101</v>
      </c>
      <c r="X165" s="24" t="s">
        <v>101</v>
      </c>
      <c r="Y165" s="44" t="s">
        <v>101</v>
      </c>
      <c r="Z165" s="24" t="s">
        <v>101</v>
      </c>
      <c r="AA165" s="24" t="s">
        <v>101</v>
      </c>
      <c r="AB165" s="24" t="s">
        <v>101</v>
      </c>
      <c r="AC165" s="30" t="s">
        <v>102</v>
      </c>
      <c r="AD165" s="30" t="s">
        <v>101</v>
      </c>
      <c r="AE165" s="30" t="s">
        <v>102</v>
      </c>
      <c r="AF165" s="61">
        <v>0</v>
      </c>
      <c r="AG165" s="30">
        <v>1</v>
      </c>
      <c r="AH165" s="30">
        <v>1</v>
      </c>
      <c r="AI165" s="30">
        <f t="shared" si="1"/>
        <v>1</v>
      </c>
      <c r="AJ165" s="62">
        <v>1</v>
      </c>
      <c r="AK165" s="30">
        <v>0</v>
      </c>
      <c r="AL165" s="23"/>
    </row>
    <row r="166" spans="1:38" s="25" customFormat="1" x14ac:dyDescent="0.25">
      <c r="A166" s="4">
        <v>157</v>
      </c>
      <c r="B166" s="23" t="s">
        <v>81</v>
      </c>
      <c r="C166" s="23" t="s">
        <v>115</v>
      </c>
      <c r="D166" s="40" t="s">
        <v>154</v>
      </c>
      <c r="E166" s="30">
        <v>22</v>
      </c>
      <c r="F166" s="30">
        <v>1</v>
      </c>
      <c r="G166" s="30"/>
      <c r="H166" s="30">
        <v>34267</v>
      </c>
      <c r="I166" s="28" t="s">
        <v>333</v>
      </c>
      <c r="J166" s="30"/>
      <c r="K166" s="30" t="s">
        <v>117</v>
      </c>
      <c r="L166" s="50" t="s">
        <v>117</v>
      </c>
      <c r="M166" s="52" t="s">
        <v>159</v>
      </c>
      <c r="N166" s="30" t="s">
        <v>119</v>
      </c>
      <c r="O166" s="43" t="s">
        <v>141</v>
      </c>
      <c r="P166" s="30">
        <v>0</v>
      </c>
      <c r="Q166" s="43">
        <v>2</v>
      </c>
      <c r="R166" s="44">
        <v>17</v>
      </c>
      <c r="S166" s="44">
        <v>1894.43</v>
      </c>
      <c r="T166" s="61">
        <f t="shared" si="2"/>
        <v>1894.43</v>
      </c>
      <c r="U166" s="44">
        <v>1522.8</v>
      </c>
      <c r="V166" s="44">
        <v>245.4</v>
      </c>
      <c r="W166" s="24" t="s">
        <v>101</v>
      </c>
      <c r="X166" s="24" t="s">
        <v>101</v>
      </c>
      <c r="Y166" s="44" t="s">
        <v>101</v>
      </c>
      <c r="Z166" s="24" t="s">
        <v>101</v>
      </c>
      <c r="AA166" s="24" t="s">
        <v>101</v>
      </c>
      <c r="AB166" s="24" t="s">
        <v>101</v>
      </c>
      <c r="AC166" s="30" t="s">
        <v>102</v>
      </c>
      <c r="AD166" s="30" t="s">
        <v>101</v>
      </c>
      <c r="AE166" s="30" t="s">
        <v>102</v>
      </c>
      <c r="AF166" s="61">
        <v>0</v>
      </c>
      <c r="AG166" s="30">
        <v>1</v>
      </c>
      <c r="AH166" s="30">
        <v>1</v>
      </c>
      <c r="AI166" s="30">
        <f t="shared" si="1"/>
        <v>1</v>
      </c>
      <c r="AJ166" s="62">
        <v>1</v>
      </c>
      <c r="AK166" s="30">
        <v>0</v>
      </c>
      <c r="AL166" s="23"/>
    </row>
    <row r="167" spans="1:38" s="25" customFormat="1" x14ac:dyDescent="0.25">
      <c r="A167" s="4">
        <v>158</v>
      </c>
      <c r="B167" s="23" t="s">
        <v>81</v>
      </c>
      <c r="C167" s="23" t="s">
        <v>115</v>
      </c>
      <c r="D167" s="40" t="s">
        <v>154</v>
      </c>
      <c r="E167" s="30">
        <v>22</v>
      </c>
      <c r="F167" s="30">
        <v>2</v>
      </c>
      <c r="G167" s="30"/>
      <c r="H167" s="30">
        <v>34268</v>
      </c>
      <c r="I167" s="28" t="s">
        <v>333</v>
      </c>
      <c r="J167" s="30"/>
      <c r="K167" s="30" t="s">
        <v>124</v>
      </c>
      <c r="L167" s="52" t="s">
        <v>160</v>
      </c>
      <c r="M167" s="52" t="s">
        <v>136</v>
      </c>
      <c r="N167" s="30" t="s">
        <v>119</v>
      </c>
      <c r="O167" s="43" t="s">
        <v>120</v>
      </c>
      <c r="P167" s="30">
        <v>0</v>
      </c>
      <c r="Q167" s="43">
        <v>3</v>
      </c>
      <c r="R167" s="44">
        <v>60</v>
      </c>
      <c r="S167" s="44">
        <v>2772.1</v>
      </c>
      <c r="T167" s="61">
        <f t="shared" si="2"/>
        <v>2772.1</v>
      </c>
      <c r="U167" s="44">
        <v>2536.1</v>
      </c>
      <c r="V167" s="44">
        <v>0</v>
      </c>
      <c r="W167" s="24" t="s">
        <v>101</v>
      </c>
      <c r="X167" s="24" t="s">
        <v>101</v>
      </c>
      <c r="Y167" s="44" t="s">
        <v>101</v>
      </c>
      <c r="Z167" s="24" t="s">
        <v>101</v>
      </c>
      <c r="AA167" s="24" t="s">
        <v>101</v>
      </c>
      <c r="AB167" s="24" t="s">
        <v>101</v>
      </c>
      <c r="AC167" s="30" t="s">
        <v>102</v>
      </c>
      <c r="AD167" s="30" t="s">
        <v>101</v>
      </c>
      <c r="AE167" s="30" t="s">
        <v>102</v>
      </c>
      <c r="AF167" s="61">
        <v>0</v>
      </c>
      <c r="AG167" s="30">
        <v>1</v>
      </c>
      <c r="AH167" s="30">
        <v>1</v>
      </c>
      <c r="AI167" s="30">
        <f t="shared" si="1"/>
        <v>1</v>
      </c>
      <c r="AJ167" s="62">
        <v>1</v>
      </c>
      <c r="AK167" s="30">
        <v>0</v>
      </c>
      <c r="AL167" s="23"/>
    </row>
    <row r="168" spans="1:38" s="25" customFormat="1" x14ac:dyDescent="0.25">
      <c r="A168" s="4">
        <v>159</v>
      </c>
      <c r="B168" s="23" t="s">
        <v>81</v>
      </c>
      <c r="C168" s="23" t="s">
        <v>115</v>
      </c>
      <c r="D168" s="40" t="s">
        <v>154</v>
      </c>
      <c r="E168" s="30">
        <v>22</v>
      </c>
      <c r="F168" s="30">
        <v>3</v>
      </c>
      <c r="G168" s="30"/>
      <c r="H168" s="30">
        <v>34269</v>
      </c>
      <c r="I168" s="28" t="s">
        <v>333</v>
      </c>
      <c r="J168" s="30"/>
      <c r="K168" s="30" t="s">
        <v>124</v>
      </c>
      <c r="L168" s="52" t="s">
        <v>160</v>
      </c>
      <c r="M168" s="52" t="s">
        <v>136</v>
      </c>
      <c r="N168" s="30" t="s">
        <v>119</v>
      </c>
      <c r="O168" s="43" t="s">
        <v>120</v>
      </c>
      <c r="P168" s="30">
        <v>0</v>
      </c>
      <c r="Q168" s="43">
        <v>4</v>
      </c>
      <c r="R168" s="44">
        <v>80</v>
      </c>
      <c r="S168" s="44">
        <v>3720.1</v>
      </c>
      <c r="T168" s="61">
        <f t="shared" si="2"/>
        <v>3720.1</v>
      </c>
      <c r="U168" s="44">
        <v>3425.1</v>
      </c>
      <c r="V168" s="44">
        <v>0</v>
      </c>
      <c r="W168" s="24" t="s">
        <v>101</v>
      </c>
      <c r="X168" s="24" t="s">
        <v>101</v>
      </c>
      <c r="Y168" s="44" t="s">
        <v>101</v>
      </c>
      <c r="Z168" s="24" t="s">
        <v>101</v>
      </c>
      <c r="AA168" s="24" t="s">
        <v>101</v>
      </c>
      <c r="AB168" s="24" t="s">
        <v>101</v>
      </c>
      <c r="AC168" s="30" t="s">
        <v>102</v>
      </c>
      <c r="AD168" s="30" t="s">
        <v>101</v>
      </c>
      <c r="AE168" s="30" t="s">
        <v>102</v>
      </c>
      <c r="AF168" s="61">
        <v>0</v>
      </c>
      <c r="AG168" s="30">
        <v>1</v>
      </c>
      <c r="AH168" s="30">
        <v>1</v>
      </c>
      <c r="AI168" s="30">
        <f t="shared" si="1"/>
        <v>1</v>
      </c>
      <c r="AJ168" s="62">
        <v>1</v>
      </c>
      <c r="AK168" s="30">
        <v>0</v>
      </c>
      <c r="AL168" s="23"/>
    </row>
    <row r="169" spans="1:38" s="25" customFormat="1" x14ac:dyDescent="0.25">
      <c r="A169" s="4">
        <v>160</v>
      </c>
      <c r="B169" s="23" t="s">
        <v>81</v>
      </c>
      <c r="C169" s="23" t="s">
        <v>115</v>
      </c>
      <c r="D169" s="40" t="s">
        <v>154</v>
      </c>
      <c r="E169" s="30">
        <v>22</v>
      </c>
      <c r="F169" s="30">
        <v>4</v>
      </c>
      <c r="G169" s="30"/>
      <c r="H169" s="30">
        <v>34270</v>
      </c>
      <c r="I169" s="28" t="s">
        <v>333</v>
      </c>
      <c r="J169" s="30"/>
      <c r="K169" s="30" t="s">
        <v>124</v>
      </c>
      <c r="L169" s="52" t="s">
        <v>160</v>
      </c>
      <c r="M169" s="52" t="s">
        <v>146</v>
      </c>
      <c r="N169" s="30" t="s">
        <v>119</v>
      </c>
      <c r="O169" s="43" t="s">
        <v>120</v>
      </c>
      <c r="P169" s="30">
        <v>0</v>
      </c>
      <c r="Q169" s="43">
        <v>3</v>
      </c>
      <c r="R169" s="44">
        <v>60</v>
      </c>
      <c r="S169" s="44">
        <v>2746.6</v>
      </c>
      <c r="T169" s="61">
        <f t="shared" si="2"/>
        <v>2746.6</v>
      </c>
      <c r="U169" s="44">
        <v>2512.6</v>
      </c>
      <c r="V169" s="44">
        <v>0</v>
      </c>
      <c r="W169" s="24" t="s">
        <v>101</v>
      </c>
      <c r="X169" s="24" t="s">
        <v>101</v>
      </c>
      <c r="Y169" s="44" t="s">
        <v>101</v>
      </c>
      <c r="Z169" s="24" t="s">
        <v>101</v>
      </c>
      <c r="AA169" s="24" t="s">
        <v>101</v>
      </c>
      <c r="AB169" s="24" t="s">
        <v>101</v>
      </c>
      <c r="AC169" s="30" t="s">
        <v>102</v>
      </c>
      <c r="AD169" s="30" t="s">
        <v>101</v>
      </c>
      <c r="AE169" s="30" t="s">
        <v>102</v>
      </c>
      <c r="AF169" s="61">
        <v>0</v>
      </c>
      <c r="AG169" s="30">
        <v>1</v>
      </c>
      <c r="AH169" s="30">
        <v>1</v>
      </c>
      <c r="AI169" s="30">
        <f t="shared" si="1"/>
        <v>1</v>
      </c>
      <c r="AJ169" s="62">
        <v>1</v>
      </c>
      <c r="AK169" s="30">
        <v>0</v>
      </c>
      <c r="AL169" s="23"/>
    </row>
    <row r="170" spans="1:38" s="25" customFormat="1" x14ac:dyDescent="0.25">
      <c r="A170" s="4">
        <v>161</v>
      </c>
      <c r="B170" s="23" t="s">
        <v>81</v>
      </c>
      <c r="C170" s="23" t="s">
        <v>115</v>
      </c>
      <c r="D170" s="40" t="s">
        <v>154</v>
      </c>
      <c r="E170" s="30">
        <v>22</v>
      </c>
      <c r="F170" s="30">
        <v>5</v>
      </c>
      <c r="G170" s="30"/>
      <c r="H170" s="30">
        <v>34271</v>
      </c>
      <c r="I170" s="28" t="s">
        <v>333</v>
      </c>
      <c r="J170" s="30"/>
      <c r="K170" s="30" t="s">
        <v>124</v>
      </c>
      <c r="L170" s="52" t="s">
        <v>160</v>
      </c>
      <c r="M170" s="52" t="s">
        <v>146</v>
      </c>
      <c r="N170" s="30" t="s">
        <v>119</v>
      </c>
      <c r="O170" s="43" t="s">
        <v>120</v>
      </c>
      <c r="P170" s="30">
        <v>0</v>
      </c>
      <c r="Q170" s="43">
        <v>4</v>
      </c>
      <c r="R170" s="44">
        <v>79</v>
      </c>
      <c r="S170" s="44">
        <v>3753.2</v>
      </c>
      <c r="T170" s="61">
        <f t="shared" si="2"/>
        <v>3753.2</v>
      </c>
      <c r="U170" s="44">
        <v>3433.2</v>
      </c>
      <c r="V170" s="44">
        <v>0</v>
      </c>
      <c r="W170" s="24" t="s">
        <v>101</v>
      </c>
      <c r="X170" s="24" t="s">
        <v>101</v>
      </c>
      <c r="Y170" s="44" t="s">
        <v>101</v>
      </c>
      <c r="Z170" s="24" t="s">
        <v>101</v>
      </c>
      <c r="AA170" s="24" t="s">
        <v>101</v>
      </c>
      <c r="AB170" s="24" t="s">
        <v>101</v>
      </c>
      <c r="AC170" s="30" t="s">
        <v>102</v>
      </c>
      <c r="AD170" s="30" t="s">
        <v>101</v>
      </c>
      <c r="AE170" s="30" t="s">
        <v>102</v>
      </c>
      <c r="AF170" s="61">
        <v>0</v>
      </c>
      <c r="AG170" s="30">
        <v>1</v>
      </c>
      <c r="AH170" s="30">
        <v>1</v>
      </c>
      <c r="AI170" s="30">
        <f t="shared" si="1"/>
        <v>1</v>
      </c>
      <c r="AJ170" s="62">
        <v>1</v>
      </c>
      <c r="AK170" s="30">
        <v>0</v>
      </c>
      <c r="AL170" s="23"/>
    </row>
    <row r="171" spans="1:38" s="25" customFormat="1" x14ac:dyDescent="0.25">
      <c r="A171" s="4">
        <v>162</v>
      </c>
      <c r="B171" s="23" t="s">
        <v>81</v>
      </c>
      <c r="C171" s="23" t="s">
        <v>115</v>
      </c>
      <c r="D171" s="40" t="s">
        <v>154</v>
      </c>
      <c r="E171" s="30">
        <v>22</v>
      </c>
      <c r="F171" s="30">
        <v>6</v>
      </c>
      <c r="G171" s="30"/>
      <c r="H171" s="30">
        <v>34272</v>
      </c>
      <c r="I171" s="28" t="s">
        <v>333</v>
      </c>
      <c r="J171" s="30"/>
      <c r="K171" s="30" t="s">
        <v>124</v>
      </c>
      <c r="L171" s="52" t="s">
        <v>160</v>
      </c>
      <c r="M171" s="52" t="s">
        <v>142</v>
      </c>
      <c r="N171" s="30" t="s">
        <v>119</v>
      </c>
      <c r="O171" s="43" t="s">
        <v>120</v>
      </c>
      <c r="P171" s="30">
        <v>0</v>
      </c>
      <c r="Q171" s="43">
        <v>3</v>
      </c>
      <c r="R171" s="44">
        <v>60</v>
      </c>
      <c r="S171" s="44">
        <v>2691</v>
      </c>
      <c r="T171" s="61">
        <f t="shared" si="2"/>
        <v>2691</v>
      </c>
      <c r="U171" s="44">
        <v>2468</v>
      </c>
      <c r="V171" s="44">
        <v>0</v>
      </c>
      <c r="W171" s="24" t="s">
        <v>101</v>
      </c>
      <c r="X171" s="24" t="s">
        <v>101</v>
      </c>
      <c r="Y171" s="44" t="s">
        <v>101</v>
      </c>
      <c r="Z171" s="24" t="s">
        <v>101</v>
      </c>
      <c r="AA171" s="24" t="s">
        <v>101</v>
      </c>
      <c r="AB171" s="24" t="s">
        <v>101</v>
      </c>
      <c r="AC171" s="30" t="s">
        <v>102</v>
      </c>
      <c r="AD171" s="30" t="s">
        <v>101</v>
      </c>
      <c r="AE171" s="30" t="s">
        <v>102</v>
      </c>
      <c r="AF171" s="61">
        <v>0</v>
      </c>
      <c r="AG171" s="30">
        <v>1</v>
      </c>
      <c r="AH171" s="30">
        <v>0</v>
      </c>
      <c r="AI171" s="30">
        <f t="shared" si="1"/>
        <v>1</v>
      </c>
      <c r="AJ171" s="62">
        <v>1</v>
      </c>
      <c r="AK171" s="30">
        <v>0</v>
      </c>
      <c r="AL171" s="23"/>
    </row>
    <row r="172" spans="1:38" s="25" customFormat="1" x14ac:dyDescent="0.25">
      <c r="A172" s="4">
        <v>163</v>
      </c>
      <c r="B172" s="23" t="s">
        <v>81</v>
      </c>
      <c r="C172" s="23" t="s">
        <v>115</v>
      </c>
      <c r="D172" s="40" t="s">
        <v>154</v>
      </c>
      <c r="E172" s="30">
        <v>22</v>
      </c>
      <c r="F172" s="30">
        <v>7</v>
      </c>
      <c r="G172" s="30"/>
      <c r="H172" s="30">
        <v>34273</v>
      </c>
      <c r="I172" s="28" t="s">
        <v>333</v>
      </c>
      <c r="J172" s="30"/>
      <c r="K172" s="30" t="s">
        <v>124</v>
      </c>
      <c r="L172" s="52" t="s">
        <v>160</v>
      </c>
      <c r="M172" s="52" t="s">
        <v>146</v>
      </c>
      <c r="N172" s="30" t="s">
        <v>119</v>
      </c>
      <c r="O172" s="43" t="s">
        <v>120</v>
      </c>
      <c r="P172" s="30">
        <v>0</v>
      </c>
      <c r="Q172" s="43">
        <v>4</v>
      </c>
      <c r="R172" s="44">
        <v>80</v>
      </c>
      <c r="S172" s="44">
        <v>3709.9</v>
      </c>
      <c r="T172" s="61">
        <f t="shared" si="2"/>
        <v>3709.9</v>
      </c>
      <c r="U172" s="44">
        <v>3403.9</v>
      </c>
      <c r="V172" s="44">
        <v>0</v>
      </c>
      <c r="W172" s="24" t="s">
        <v>101</v>
      </c>
      <c r="X172" s="24" t="s">
        <v>101</v>
      </c>
      <c r="Y172" s="44" t="s">
        <v>101</v>
      </c>
      <c r="Z172" s="24" t="s">
        <v>101</v>
      </c>
      <c r="AA172" s="24" t="s">
        <v>101</v>
      </c>
      <c r="AB172" s="24" t="s">
        <v>101</v>
      </c>
      <c r="AC172" s="30" t="s">
        <v>102</v>
      </c>
      <c r="AD172" s="30" t="s">
        <v>101</v>
      </c>
      <c r="AE172" s="30" t="s">
        <v>102</v>
      </c>
      <c r="AF172" s="61">
        <v>0</v>
      </c>
      <c r="AG172" s="30">
        <v>1</v>
      </c>
      <c r="AH172" s="30">
        <v>1</v>
      </c>
      <c r="AI172" s="30">
        <f t="shared" si="1"/>
        <v>1</v>
      </c>
      <c r="AJ172" s="62">
        <v>1</v>
      </c>
      <c r="AK172" s="30">
        <v>0</v>
      </c>
      <c r="AL172" s="23"/>
    </row>
    <row r="173" spans="1:38" s="25" customFormat="1" x14ac:dyDescent="0.25">
      <c r="A173" s="4">
        <v>164</v>
      </c>
      <c r="B173" s="23" t="s">
        <v>81</v>
      </c>
      <c r="C173" s="23" t="s">
        <v>115</v>
      </c>
      <c r="D173" s="40" t="s">
        <v>154</v>
      </c>
      <c r="E173" s="30">
        <v>24</v>
      </c>
      <c r="F173" s="30">
        <v>1</v>
      </c>
      <c r="G173" s="30"/>
      <c r="H173" s="30">
        <v>34274</v>
      </c>
      <c r="I173" s="28" t="s">
        <v>333</v>
      </c>
      <c r="J173" s="30"/>
      <c r="K173" s="30" t="s">
        <v>124</v>
      </c>
      <c r="L173" s="52" t="s">
        <v>125</v>
      </c>
      <c r="M173" s="52" t="s">
        <v>136</v>
      </c>
      <c r="N173" s="30" t="s">
        <v>119</v>
      </c>
      <c r="O173" s="43" t="s">
        <v>120</v>
      </c>
      <c r="P173" s="30">
        <v>0</v>
      </c>
      <c r="Q173" s="43">
        <v>4</v>
      </c>
      <c r="R173" s="44">
        <v>64</v>
      </c>
      <c r="S173" s="44">
        <v>3712.1</v>
      </c>
      <c r="T173" s="61">
        <f t="shared" si="2"/>
        <v>3712.1</v>
      </c>
      <c r="U173" s="44">
        <v>2755.9</v>
      </c>
      <c r="V173" s="44">
        <v>705.2</v>
      </c>
      <c r="W173" s="24" t="s">
        <v>101</v>
      </c>
      <c r="X173" s="24" t="s">
        <v>101</v>
      </c>
      <c r="Y173" s="44" t="s">
        <v>101</v>
      </c>
      <c r="Z173" s="24" t="s">
        <v>101</v>
      </c>
      <c r="AA173" s="24" t="s">
        <v>101</v>
      </c>
      <c r="AB173" s="24" t="s">
        <v>101</v>
      </c>
      <c r="AC173" s="30" t="s">
        <v>102</v>
      </c>
      <c r="AD173" s="30" t="s">
        <v>101</v>
      </c>
      <c r="AE173" s="30" t="s">
        <v>102</v>
      </c>
      <c r="AF173" s="61">
        <v>0</v>
      </c>
      <c r="AG173" s="30">
        <v>1</v>
      </c>
      <c r="AH173" s="30">
        <v>1</v>
      </c>
      <c r="AI173" s="30">
        <f t="shared" si="1"/>
        <v>1</v>
      </c>
      <c r="AJ173" s="62">
        <v>1</v>
      </c>
      <c r="AK173" s="30">
        <v>0</v>
      </c>
      <c r="AL173" s="23"/>
    </row>
    <row r="174" spans="1:38" s="25" customFormat="1" x14ac:dyDescent="0.25">
      <c r="A174" s="4">
        <v>165</v>
      </c>
      <c r="B174" s="23" t="s">
        <v>81</v>
      </c>
      <c r="C174" s="23" t="s">
        <v>115</v>
      </c>
      <c r="D174" s="40" t="s">
        <v>154</v>
      </c>
      <c r="E174" s="30">
        <v>24</v>
      </c>
      <c r="F174" s="30">
        <v>2</v>
      </c>
      <c r="G174" s="30"/>
      <c r="H174" s="30">
        <v>34275</v>
      </c>
      <c r="I174" s="28" t="s">
        <v>333</v>
      </c>
      <c r="J174" s="30"/>
      <c r="K174" s="30" t="s">
        <v>124</v>
      </c>
      <c r="L174" s="52" t="s">
        <v>125</v>
      </c>
      <c r="M174" s="52" t="s">
        <v>136</v>
      </c>
      <c r="N174" s="30" t="s">
        <v>119</v>
      </c>
      <c r="O174" s="43" t="s">
        <v>120</v>
      </c>
      <c r="P174" s="30">
        <v>0</v>
      </c>
      <c r="Q174" s="43">
        <v>5</v>
      </c>
      <c r="R174" s="44">
        <v>100</v>
      </c>
      <c r="S174" s="44">
        <v>4626.2</v>
      </c>
      <c r="T174" s="61">
        <f t="shared" si="2"/>
        <v>4626.2</v>
      </c>
      <c r="U174" s="44">
        <v>4146.2</v>
      </c>
      <c r="V174" s="44">
        <v>0</v>
      </c>
      <c r="W174" s="24" t="s">
        <v>101</v>
      </c>
      <c r="X174" s="24" t="s">
        <v>101</v>
      </c>
      <c r="Y174" s="44" t="s">
        <v>101</v>
      </c>
      <c r="Z174" s="24" t="s">
        <v>101</v>
      </c>
      <c r="AA174" s="24" t="s">
        <v>101</v>
      </c>
      <c r="AB174" s="24" t="s">
        <v>101</v>
      </c>
      <c r="AC174" s="30" t="s">
        <v>102</v>
      </c>
      <c r="AD174" s="30" t="s">
        <v>101</v>
      </c>
      <c r="AE174" s="30" t="s">
        <v>102</v>
      </c>
      <c r="AF174" s="61">
        <v>0</v>
      </c>
      <c r="AG174" s="30">
        <v>1</v>
      </c>
      <c r="AH174" s="30">
        <v>1</v>
      </c>
      <c r="AI174" s="30">
        <f t="shared" si="1"/>
        <v>1</v>
      </c>
      <c r="AJ174" s="62">
        <v>1</v>
      </c>
      <c r="AK174" s="30">
        <v>0</v>
      </c>
      <c r="AL174" s="23"/>
    </row>
    <row r="175" spans="1:38" s="25" customFormat="1" x14ac:dyDescent="0.25">
      <c r="A175" s="4">
        <v>166</v>
      </c>
      <c r="B175" s="23" t="s">
        <v>81</v>
      </c>
      <c r="C175" s="23" t="s">
        <v>115</v>
      </c>
      <c r="D175" s="40" t="s">
        <v>154</v>
      </c>
      <c r="E175" s="30">
        <v>24</v>
      </c>
      <c r="F175" s="30">
        <v>3</v>
      </c>
      <c r="G175" s="30"/>
      <c r="H175" s="30">
        <v>34276</v>
      </c>
      <c r="I175" s="28" t="s">
        <v>333</v>
      </c>
      <c r="J175" s="30"/>
      <c r="K175" s="30" t="s">
        <v>124</v>
      </c>
      <c r="L175" s="52" t="s">
        <v>160</v>
      </c>
      <c r="M175" s="52" t="s">
        <v>146</v>
      </c>
      <c r="N175" s="30" t="s">
        <v>119</v>
      </c>
      <c r="O175" s="43" t="s">
        <v>120</v>
      </c>
      <c r="P175" s="30">
        <v>0</v>
      </c>
      <c r="Q175" s="43">
        <v>4</v>
      </c>
      <c r="R175" s="44">
        <v>80</v>
      </c>
      <c r="S175" s="44">
        <v>3729</v>
      </c>
      <c r="T175" s="61">
        <f t="shared" si="2"/>
        <v>3729</v>
      </c>
      <c r="U175" s="44">
        <v>3425</v>
      </c>
      <c r="V175" s="44">
        <v>0</v>
      </c>
      <c r="W175" s="24" t="s">
        <v>101</v>
      </c>
      <c r="X175" s="24" t="s">
        <v>101</v>
      </c>
      <c r="Y175" s="44" t="s">
        <v>101</v>
      </c>
      <c r="Z175" s="24" t="s">
        <v>101</v>
      </c>
      <c r="AA175" s="24" t="s">
        <v>101</v>
      </c>
      <c r="AB175" s="24" t="s">
        <v>101</v>
      </c>
      <c r="AC175" s="30" t="s">
        <v>102</v>
      </c>
      <c r="AD175" s="30" t="s">
        <v>101</v>
      </c>
      <c r="AE175" s="30" t="s">
        <v>102</v>
      </c>
      <c r="AF175" s="61">
        <v>0</v>
      </c>
      <c r="AG175" s="30">
        <v>1</v>
      </c>
      <c r="AH175" s="30">
        <v>1</v>
      </c>
      <c r="AI175" s="30">
        <f t="shared" si="1"/>
        <v>1</v>
      </c>
      <c r="AJ175" s="62">
        <v>1</v>
      </c>
      <c r="AK175" s="30">
        <v>0</v>
      </c>
      <c r="AL175" s="23"/>
    </row>
    <row r="176" spans="1:38" s="25" customFormat="1" x14ac:dyDescent="0.25">
      <c r="A176" s="4">
        <v>167</v>
      </c>
      <c r="B176" s="23" t="s">
        <v>81</v>
      </c>
      <c r="C176" s="23" t="s">
        <v>115</v>
      </c>
      <c r="D176" s="40" t="s">
        <v>154</v>
      </c>
      <c r="E176" s="30">
        <v>24</v>
      </c>
      <c r="F176" s="30">
        <v>4</v>
      </c>
      <c r="G176" s="30"/>
      <c r="H176" s="30">
        <v>34277</v>
      </c>
      <c r="I176" s="28" t="s">
        <v>333</v>
      </c>
      <c r="J176" s="30"/>
      <c r="K176" s="30" t="s">
        <v>124</v>
      </c>
      <c r="L176" s="52" t="s">
        <v>125</v>
      </c>
      <c r="M176" s="52" t="s">
        <v>146</v>
      </c>
      <c r="N176" s="30" t="s">
        <v>119</v>
      </c>
      <c r="O176" s="43" t="s">
        <v>120</v>
      </c>
      <c r="P176" s="30">
        <v>0</v>
      </c>
      <c r="Q176" s="43">
        <v>3</v>
      </c>
      <c r="R176" s="44">
        <v>56</v>
      </c>
      <c r="S176" s="44">
        <v>2752.7</v>
      </c>
      <c r="T176" s="61">
        <f t="shared" si="2"/>
        <v>2752.7</v>
      </c>
      <c r="U176" s="44">
        <v>2370.6999999999998</v>
      </c>
      <c r="V176" s="44">
        <v>141</v>
      </c>
      <c r="W176" s="24" t="s">
        <v>101</v>
      </c>
      <c r="X176" s="24" t="s">
        <v>101</v>
      </c>
      <c r="Y176" s="44" t="s">
        <v>101</v>
      </c>
      <c r="Z176" s="24" t="s">
        <v>101</v>
      </c>
      <c r="AA176" s="24" t="s">
        <v>101</v>
      </c>
      <c r="AB176" s="24" t="s">
        <v>101</v>
      </c>
      <c r="AC176" s="30" t="s">
        <v>102</v>
      </c>
      <c r="AD176" s="30" t="s">
        <v>101</v>
      </c>
      <c r="AE176" s="30" t="s">
        <v>102</v>
      </c>
      <c r="AF176" s="61">
        <v>0</v>
      </c>
      <c r="AG176" s="30">
        <v>1</v>
      </c>
      <c r="AH176" s="30">
        <v>0</v>
      </c>
      <c r="AI176" s="30">
        <f t="shared" si="1"/>
        <v>1</v>
      </c>
      <c r="AJ176" s="62">
        <v>1</v>
      </c>
      <c r="AK176" s="30">
        <v>0</v>
      </c>
      <c r="AL176" s="23"/>
    </row>
    <row r="177" spans="1:38" s="25" customFormat="1" x14ac:dyDescent="0.25">
      <c r="A177" s="4">
        <v>168</v>
      </c>
      <c r="B177" s="23" t="s">
        <v>81</v>
      </c>
      <c r="C177" s="23" t="s">
        <v>115</v>
      </c>
      <c r="D177" s="40" t="s">
        <v>154</v>
      </c>
      <c r="E177" s="30">
        <v>24</v>
      </c>
      <c r="F177" s="30">
        <v>6</v>
      </c>
      <c r="G177" s="30"/>
      <c r="H177" s="30">
        <v>34278</v>
      </c>
      <c r="I177" s="28" t="s">
        <v>333</v>
      </c>
      <c r="J177" s="30"/>
      <c r="K177" s="30" t="s">
        <v>124</v>
      </c>
      <c r="L177" s="52" t="s">
        <v>125</v>
      </c>
      <c r="M177" s="52" t="s">
        <v>146</v>
      </c>
      <c r="N177" s="30" t="s">
        <v>119</v>
      </c>
      <c r="O177" s="43" t="s">
        <v>120</v>
      </c>
      <c r="P177" s="30">
        <v>0</v>
      </c>
      <c r="Q177" s="43">
        <v>3</v>
      </c>
      <c r="R177" s="44">
        <v>56</v>
      </c>
      <c r="S177" s="44">
        <v>2729.3</v>
      </c>
      <c r="T177" s="61">
        <f t="shared" si="2"/>
        <v>2729.3</v>
      </c>
      <c r="U177" s="44">
        <v>2353.3000000000002</v>
      </c>
      <c r="V177" s="44">
        <v>143</v>
      </c>
      <c r="W177" s="24" t="s">
        <v>101</v>
      </c>
      <c r="X177" s="24" t="s">
        <v>101</v>
      </c>
      <c r="Y177" s="44" t="s">
        <v>101</v>
      </c>
      <c r="Z177" s="24" t="s">
        <v>101</v>
      </c>
      <c r="AA177" s="24" t="s">
        <v>101</v>
      </c>
      <c r="AB177" s="24" t="s">
        <v>101</v>
      </c>
      <c r="AC177" s="30" t="s">
        <v>102</v>
      </c>
      <c r="AD177" s="30" t="s">
        <v>101</v>
      </c>
      <c r="AE177" s="30" t="s">
        <v>102</v>
      </c>
      <c r="AF177" s="61">
        <v>0</v>
      </c>
      <c r="AG177" s="30">
        <v>1</v>
      </c>
      <c r="AH177" s="30">
        <v>1</v>
      </c>
      <c r="AI177" s="30">
        <f t="shared" si="1"/>
        <v>1</v>
      </c>
      <c r="AJ177" s="62">
        <v>1</v>
      </c>
      <c r="AK177" s="30">
        <v>0</v>
      </c>
      <c r="AL177" s="23"/>
    </row>
    <row r="178" spans="1:38" s="25" customFormat="1" x14ac:dyDescent="0.25">
      <c r="A178" s="4">
        <v>169</v>
      </c>
      <c r="B178" s="23" t="s">
        <v>81</v>
      </c>
      <c r="C178" s="23" t="s">
        <v>115</v>
      </c>
      <c r="D178" s="40" t="s">
        <v>154</v>
      </c>
      <c r="E178" s="30">
        <v>25</v>
      </c>
      <c r="F178" s="30"/>
      <c r="G178" s="30"/>
      <c r="H178" s="30">
        <v>34279</v>
      </c>
      <c r="I178" s="28" t="s">
        <v>333</v>
      </c>
      <c r="J178" s="30"/>
      <c r="K178" s="30" t="s">
        <v>124</v>
      </c>
      <c r="L178" s="52" t="s">
        <v>155</v>
      </c>
      <c r="M178" s="52" t="s">
        <v>136</v>
      </c>
      <c r="N178" s="30" t="s">
        <v>156</v>
      </c>
      <c r="O178" s="43" t="s">
        <v>120</v>
      </c>
      <c r="P178" s="30">
        <v>0</v>
      </c>
      <c r="Q178" s="43">
        <v>4</v>
      </c>
      <c r="R178" s="44">
        <v>80</v>
      </c>
      <c r="S178" s="44">
        <v>3786.4</v>
      </c>
      <c r="T178" s="61">
        <f t="shared" si="2"/>
        <v>3786.4</v>
      </c>
      <c r="U178" s="44">
        <v>3484.4</v>
      </c>
      <c r="V178" s="44">
        <v>0</v>
      </c>
      <c r="W178" s="24" t="s">
        <v>101</v>
      </c>
      <c r="X178" s="24" t="s">
        <v>101</v>
      </c>
      <c r="Y178" s="44" t="s">
        <v>101</v>
      </c>
      <c r="Z178" s="24" t="s">
        <v>101</v>
      </c>
      <c r="AA178" s="24" t="s">
        <v>101</v>
      </c>
      <c r="AB178" s="24" t="s">
        <v>101</v>
      </c>
      <c r="AC178" s="30" t="s">
        <v>102</v>
      </c>
      <c r="AD178" s="30" t="s">
        <v>101</v>
      </c>
      <c r="AE178" s="30" t="s">
        <v>102</v>
      </c>
      <c r="AF178" s="61">
        <v>0</v>
      </c>
      <c r="AG178" s="30">
        <v>1</v>
      </c>
      <c r="AH178" s="30">
        <v>1</v>
      </c>
      <c r="AI178" s="30">
        <f t="shared" si="1"/>
        <v>1</v>
      </c>
      <c r="AJ178" s="62">
        <v>1</v>
      </c>
      <c r="AK178" s="30">
        <v>0</v>
      </c>
      <c r="AL178" s="23"/>
    </row>
    <row r="179" spans="1:38" s="25" customFormat="1" x14ac:dyDescent="0.25">
      <c r="A179" s="4">
        <v>170</v>
      </c>
      <c r="B179" s="23" t="s">
        <v>81</v>
      </c>
      <c r="C179" s="23" t="s">
        <v>115</v>
      </c>
      <c r="D179" s="40" t="s">
        <v>154</v>
      </c>
      <c r="E179" s="30">
        <v>27</v>
      </c>
      <c r="F179" s="30"/>
      <c r="G179" s="30"/>
      <c r="H179" s="30">
        <v>34280</v>
      </c>
      <c r="I179" s="28" t="s">
        <v>333</v>
      </c>
      <c r="J179" s="30"/>
      <c r="K179" s="30" t="s">
        <v>124</v>
      </c>
      <c r="L179" s="52" t="s">
        <v>155</v>
      </c>
      <c r="M179" s="52" t="s">
        <v>136</v>
      </c>
      <c r="N179" s="30" t="s">
        <v>156</v>
      </c>
      <c r="O179" s="43" t="s">
        <v>122</v>
      </c>
      <c r="P179" s="30">
        <v>0</v>
      </c>
      <c r="Q179" s="43">
        <v>4</v>
      </c>
      <c r="R179" s="44">
        <v>80</v>
      </c>
      <c r="S179" s="44">
        <v>4975.2</v>
      </c>
      <c r="T179" s="61">
        <f t="shared" si="2"/>
        <v>4975.2</v>
      </c>
      <c r="U179" s="44">
        <v>3658.2</v>
      </c>
      <c r="V179" s="44">
        <v>948</v>
      </c>
      <c r="W179" s="24" t="s">
        <v>101</v>
      </c>
      <c r="X179" s="24" t="s">
        <v>101</v>
      </c>
      <c r="Y179" s="44" t="s">
        <v>101</v>
      </c>
      <c r="Z179" s="24" t="s">
        <v>101</v>
      </c>
      <c r="AA179" s="24" t="s">
        <v>101</v>
      </c>
      <c r="AB179" s="24" t="s">
        <v>101</v>
      </c>
      <c r="AC179" s="30" t="s">
        <v>102</v>
      </c>
      <c r="AD179" s="30" t="s">
        <v>101</v>
      </c>
      <c r="AE179" s="30" t="s">
        <v>102</v>
      </c>
      <c r="AF179" s="61">
        <v>0</v>
      </c>
      <c r="AG179" s="30">
        <v>1</v>
      </c>
      <c r="AH179" s="30">
        <v>0</v>
      </c>
      <c r="AI179" s="30">
        <f t="shared" si="1"/>
        <v>1</v>
      </c>
      <c r="AJ179" s="62">
        <v>1</v>
      </c>
      <c r="AK179" s="30">
        <v>0</v>
      </c>
      <c r="AL179" s="23"/>
    </row>
    <row r="180" spans="1:38" s="25" customFormat="1" x14ac:dyDescent="0.25">
      <c r="A180" s="4">
        <v>171</v>
      </c>
      <c r="B180" s="23" t="s">
        <v>81</v>
      </c>
      <c r="C180" s="23" t="s">
        <v>115</v>
      </c>
      <c r="D180" s="40" t="s">
        <v>154</v>
      </c>
      <c r="E180" s="30">
        <v>29</v>
      </c>
      <c r="F180" s="30"/>
      <c r="G180" s="30"/>
      <c r="H180" s="30">
        <v>34281</v>
      </c>
      <c r="I180" s="28" t="s">
        <v>333</v>
      </c>
      <c r="J180" s="30"/>
      <c r="K180" s="30" t="s">
        <v>124</v>
      </c>
      <c r="L180" s="52" t="s">
        <v>155</v>
      </c>
      <c r="M180" s="52" t="s">
        <v>136</v>
      </c>
      <c r="N180" s="30" t="s">
        <v>156</v>
      </c>
      <c r="O180" s="43" t="s">
        <v>120</v>
      </c>
      <c r="P180" s="30">
        <v>0</v>
      </c>
      <c r="Q180" s="43">
        <v>4</v>
      </c>
      <c r="R180" s="44">
        <v>80</v>
      </c>
      <c r="S180" s="44">
        <v>3805.1</v>
      </c>
      <c r="T180" s="61">
        <f t="shared" si="2"/>
        <v>3805.1</v>
      </c>
      <c r="U180" s="44">
        <v>3507.1</v>
      </c>
      <c r="V180" s="44">
        <v>0</v>
      </c>
      <c r="W180" s="24" t="s">
        <v>101</v>
      </c>
      <c r="X180" s="24" t="s">
        <v>101</v>
      </c>
      <c r="Y180" s="44" t="s">
        <v>101</v>
      </c>
      <c r="Z180" s="24" t="s">
        <v>101</v>
      </c>
      <c r="AA180" s="24" t="s">
        <v>101</v>
      </c>
      <c r="AB180" s="24" t="s">
        <v>101</v>
      </c>
      <c r="AC180" s="30" t="s">
        <v>102</v>
      </c>
      <c r="AD180" s="30" t="s">
        <v>101</v>
      </c>
      <c r="AE180" s="30" t="s">
        <v>102</v>
      </c>
      <c r="AF180" s="61">
        <v>0</v>
      </c>
      <c r="AG180" s="30">
        <v>1</v>
      </c>
      <c r="AH180" s="30">
        <v>1</v>
      </c>
      <c r="AI180" s="30">
        <f t="shared" si="1"/>
        <v>1</v>
      </c>
      <c r="AJ180" s="62">
        <v>1</v>
      </c>
      <c r="AK180" s="30">
        <v>0</v>
      </c>
      <c r="AL180" s="23"/>
    </row>
    <row r="181" spans="1:38" s="25" customFormat="1" x14ac:dyDescent="0.25">
      <c r="A181" s="4">
        <v>172</v>
      </c>
      <c r="B181" s="23" t="s">
        <v>81</v>
      </c>
      <c r="C181" s="23" t="s">
        <v>115</v>
      </c>
      <c r="D181" s="40" t="s">
        <v>154</v>
      </c>
      <c r="E181" s="30">
        <v>3</v>
      </c>
      <c r="F181" s="30"/>
      <c r="G181" s="30"/>
      <c r="H181" s="30">
        <v>34282</v>
      </c>
      <c r="I181" s="28" t="s">
        <v>333</v>
      </c>
      <c r="J181" s="30"/>
      <c r="K181" s="30" t="s">
        <v>124</v>
      </c>
      <c r="L181" s="52" t="s">
        <v>125</v>
      </c>
      <c r="M181" s="52" t="s">
        <v>136</v>
      </c>
      <c r="N181" s="30" t="s">
        <v>119</v>
      </c>
      <c r="O181" s="43" t="s">
        <v>120</v>
      </c>
      <c r="P181" s="30">
        <v>0</v>
      </c>
      <c r="Q181" s="43">
        <v>3</v>
      </c>
      <c r="R181" s="44">
        <v>60</v>
      </c>
      <c r="S181" s="44">
        <v>2754.4</v>
      </c>
      <c r="T181" s="61">
        <f t="shared" si="2"/>
        <v>2754.4</v>
      </c>
      <c r="U181" s="44">
        <v>2491.6</v>
      </c>
      <c r="V181" s="44">
        <v>37.799999999999997</v>
      </c>
      <c r="W181" s="24" t="s">
        <v>101</v>
      </c>
      <c r="X181" s="24" t="s">
        <v>101</v>
      </c>
      <c r="Y181" s="44" t="s">
        <v>102</v>
      </c>
      <c r="Z181" s="24" t="s">
        <v>101</v>
      </c>
      <c r="AA181" s="24" t="s">
        <v>101</v>
      </c>
      <c r="AB181" s="24" t="s">
        <v>101</v>
      </c>
      <c r="AC181" s="30" t="s">
        <v>101</v>
      </c>
      <c r="AD181" s="30" t="s">
        <v>101</v>
      </c>
      <c r="AE181" s="30" t="s">
        <v>102</v>
      </c>
      <c r="AF181" s="61">
        <v>0</v>
      </c>
      <c r="AG181" s="30">
        <v>0</v>
      </c>
      <c r="AH181" s="30">
        <v>1</v>
      </c>
      <c r="AI181" s="30">
        <v>0</v>
      </c>
      <c r="AJ181" s="62">
        <v>1</v>
      </c>
      <c r="AK181" s="30">
        <v>0</v>
      </c>
      <c r="AL181" s="23"/>
    </row>
    <row r="182" spans="1:38" s="25" customFormat="1" x14ac:dyDescent="0.25">
      <c r="A182" s="4">
        <v>173</v>
      </c>
      <c r="B182" s="23" t="s">
        <v>81</v>
      </c>
      <c r="C182" s="23" t="s">
        <v>115</v>
      </c>
      <c r="D182" s="40" t="s">
        <v>154</v>
      </c>
      <c r="E182" s="30">
        <v>3</v>
      </c>
      <c r="F182" s="30">
        <v>2</v>
      </c>
      <c r="G182" s="30"/>
      <c r="H182" s="30">
        <v>34283</v>
      </c>
      <c r="I182" s="28" t="s">
        <v>333</v>
      </c>
      <c r="J182" s="30"/>
      <c r="K182" s="30" t="s">
        <v>161</v>
      </c>
      <c r="L182" s="52" t="s">
        <v>162</v>
      </c>
      <c r="M182" s="52" t="s">
        <v>163</v>
      </c>
      <c r="N182" s="30" t="s">
        <v>119</v>
      </c>
      <c r="O182" s="43" t="s">
        <v>120</v>
      </c>
      <c r="P182" s="30">
        <v>0</v>
      </c>
      <c r="Q182" s="43">
        <v>4</v>
      </c>
      <c r="R182" s="44">
        <v>60</v>
      </c>
      <c r="S182" s="44">
        <v>4365.8999999999996</v>
      </c>
      <c r="T182" s="61">
        <f t="shared" si="2"/>
        <v>4365.8999999999996</v>
      </c>
      <c r="U182" s="44">
        <v>3661.4</v>
      </c>
      <c r="V182" s="44">
        <v>302.5</v>
      </c>
      <c r="W182" s="24" t="s">
        <v>101</v>
      </c>
      <c r="X182" s="24" t="s">
        <v>101</v>
      </c>
      <c r="Y182" s="44" t="s">
        <v>102</v>
      </c>
      <c r="Z182" s="24" t="s">
        <v>101</v>
      </c>
      <c r="AA182" s="24" t="s">
        <v>101</v>
      </c>
      <c r="AB182" s="24" t="s">
        <v>101</v>
      </c>
      <c r="AC182" s="30" t="s">
        <v>101</v>
      </c>
      <c r="AD182" s="30" t="s">
        <v>101</v>
      </c>
      <c r="AE182" s="30" t="s">
        <v>102</v>
      </c>
      <c r="AF182" s="61">
        <v>0</v>
      </c>
      <c r="AG182" s="30">
        <v>1</v>
      </c>
      <c r="AH182" s="30">
        <v>1</v>
      </c>
      <c r="AI182" s="30">
        <v>0</v>
      </c>
      <c r="AJ182" s="62">
        <v>1</v>
      </c>
      <c r="AK182" s="30">
        <v>0</v>
      </c>
      <c r="AL182" s="23"/>
    </row>
    <row r="183" spans="1:38" s="25" customFormat="1" x14ac:dyDescent="0.25">
      <c r="A183" s="4">
        <v>174</v>
      </c>
      <c r="B183" s="23" t="s">
        <v>81</v>
      </c>
      <c r="C183" s="23" t="s">
        <v>115</v>
      </c>
      <c r="D183" s="40" t="s">
        <v>154</v>
      </c>
      <c r="E183" s="30">
        <v>39</v>
      </c>
      <c r="F183" s="30"/>
      <c r="G183" s="30"/>
      <c r="H183" s="30">
        <v>34284</v>
      </c>
      <c r="I183" s="28" t="s">
        <v>333</v>
      </c>
      <c r="J183" s="30"/>
      <c r="K183" s="30" t="s">
        <v>124</v>
      </c>
      <c r="L183" s="52" t="s">
        <v>155</v>
      </c>
      <c r="M183" s="52" t="s">
        <v>145</v>
      </c>
      <c r="N183" s="30" t="s">
        <v>156</v>
      </c>
      <c r="O183" s="43" t="s">
        <v>120</v>
      </c>
      <c r="P183" s="30">
        <v>0</v>
      </c>
      <c r="Q183" s="43">
        <v>4</v>
      </c>
      <c r="R183" s="44">
        <v>80</v>
      </c>
      <c r="S183" s="44">
        <v>3719.9</v>
      </c>
      <c r="T183" s="61">
        <f t="shared" si="2"/>
        <v>3719.9</v>
      </c>
      <c r="U183" s="44">
        <v>3416.9</v>
      </c>
      <c r="V183" s="44">
        <v>0</v>
      </c>
      <c r="W183" s="24" t="s">
        <v>101</v>
      </c>
      <c r="X183" s="24" t="s">
        <v>101</v>
      </c>
      <c r="Y183" s="44" t="s">
        <v>101</v>
      </c>
      <c r="Z183" s="24" t="s">
        <v>101</v>
      </c>
      <c r="AA183" s="24" t="s">
        <v>101</v>
      </c>
      <c r="AB183" s="24" t="s">
        <v>101</v>
      </c>
      <c r="AC183" s="30" t="s">
        <v>102</v>
      </c>
      <c r="AD183" s="30" t="s">
        <v>101</v>
      </c>
      <c r="AE183" s="30" t="s">
        <v>102</v>
      </c>
      <c r="AF183" s="61">
        <v>0</v>
      </c>
      <c r="AG183" s="30">
        <v>1</v>
      </c>
      <c r="AH183" s="30">
        <v>1</v>
      </c>
      <c r="AI183" s="30">
        <f>AJ183</f>
        <v>1</v>
      </c>
      <c r="AJ183" s="62">
        <v>1</v>
      </c>
      <c r="AK183" s="30">
        <v>0</v>
      </c>
      <c r="AL183" s="23"/>
    </row>
    <row r="184" spans="1:38" s="25" customFormat="1" x14ac:dyDescent="0.25">
      <c r="A184" s="4">
        <v>175</v>
      </c>
      <c r="B184" s="23" t="s">
        <v>81</v>
      </c>
      <c r="C184" s="23" t="s">
        <v>115</v>
      </c>
      <c r="D184" s="40" t="s">
        <v>154</v>
      </c>
      <c r="E184" s="30">
        <v>4</v>
      </c>
      <c r="F184" s="30"/>
      <c r="G184" s="30"/>
      <c r="H184" s="30">
        <v>34285</v>
      </c>
      <c r="I184" s="28" t="s">
        <v>333</v>
      </c>
      <c r="J184" s="30"/>
      <c r="K184" s="30" t="s">
        <v>124</v>
      </c>
      <c r="L184" s="52" t="s">
        <v>125</v>
      </c>
      <c r="M184" s="52" t="s">
        <v>136</v>
      </c>
      <c r="N184" s="30" t="s">
        <v>119</v>
      </c>
      <c r="O184" s="43" t="s">
        <v>120</v>
      </c>
      <c r="P184" s="30">
        <v>0</v>
      </c>
      <c r="Q184" s="43">
        <v>3</v>
      </c>
      <c r="R184" s="44">
        <v>60</v>
      </c>
      <c r="S184" s="44">
        <v>2691.8</v>
      </c>
      <c r="T184" s="61">
        <f t="shared" si="2"/>
        <v>2691.8</v>
      </c>
      <c r="U184" s="44">
        <v>2479.8000000000002</v>
      </c>
      <c r="V184" s="44">
        <v>0</v>
      </c>
      <c r="W184" s="24" t="s">
        <v>101</v>
      </c>
      <c r="X184" s="24" t="s">
        <v>101</v>
      </c>
      <c r="Y184" s="44" t="s">
        <v>101</v>
      </c>
      <c r="Z184" s="24" t="s">
        <v>101</v>
      </c>
      <c r="AA184" s="24" t="s">
        <v>101</v>
      </c>
      <c r="AB184" s="24" t="s">
        <v>101</v>
      </c>
      <c r="AC184" s="30" t="s">
        <v>102</v>
      </c>
      <c r="AD184" s="30" t="s">
        <v>101</v>
      </c>
      <c r="AE184" s="30" t="s">
        <v>102</v>
      </c>
      <c r="AF184" s="61">
        <v>0</v>
      </c>
      <c r="AG184" s="30">
        <v>1</v>
      </c>
      <c r="AH184" s="30">
        <v>1</v>
      </c>
      <c r="AI184" s="30">
        <f>AJ184</f>
        <v>1</v>
      </c>
      <c r="AJ184" s="62">
        <v>1</v>
      </c>
      <c r="AK184" s="30">
        <v>0</v>
      </c>
      <c r="AL184" s="23"/>
    </row>
    <row r="185" spans="1:38" s="25" customFormat="1" x14ac:dyDescent="0.25">
      <c r="A185" s="4">
        <v>176</v>
      </c>
      <c r="B185" s="23" t="s">
        <v>81</v>
      </c>
      <c r="C185" s="23" t="s">
        <v>115</v>
      </c>
      <c r="D185" s="40" t="s">
        <v>154</v>
      </c>
      <c r="E185" s="30">
        <v>43</v>
      </c>
      <c r="F185" s="30"/>
      <c r="G185" s="30"/>
      <c r="H185" s="30">
        <v>34286</v>
      </c>
      <c r="I185" s="28" t="s">
        <v>333</v>
      </c>
      <c r="J185" s="30"/>
      <c r="K185" s="30" t="s">
        <v>124</v>
      </c>
      <c r="L185" s="52" t="s">
        <v>155</v>
      </c>
      <c r="M185" s="52" t="s">
        <v>145</v>
      </c>
      <c r="N185" s="30" t="s">
        <v>156</v>
      </c>
      <c r="O185" s="43" t="s">
        <v>122</v>
      </c>
      <c r="P185" s="30">
        <v>0</v>
      </c>
      <c r="Q185" s="43">
        <v>4</v>
      </c>
      <c r="R185" s="44">
        <v>80</v>
      </c>
      <c r="S185" s="44">
        <v>4787.8999999999996</v>
      </c>
      <c r="T185" s="61">
        <f t="shared" si="2"/>
        <v>4787.8999999999996</v>
      </c>
      <c r="U185" s="44">
        <v>3481.1</v>
      </c>
      <c r="V185" s="44">
        <v>937.8</v>
      </c>
      <c r="W185" s="24" t="s">
        <v>101</v>
      </c>
      <c r="X185" s="24" t="s">
        <v>101</v>
      </c>
      <c r="Y185" s="44" t="s">
        <v>101</v>
      </c>
      <c r="Z185" s="24" t="s">
        <v>101</v>
      </c>
      <c r="AA185" s="24" t="s">
        <v>101</v>
      </c>
      <c r="AB185" s="24" t="s">
        <v>101</v>
      </c>
      <c r="AC185" s="30" t="s">
        <v>102</v>
      </c>
      <c r="AD185" s="30" t="s">
        <v>101</v>
      </c>
      <c r="AE185" s="30" t="s">
        <v>102</v>
      </c>
      <c r="AF185" s="61">
        <v>0</v>
      </c>
      <c r="AG185" s="30">
        <v>1</v>
      </c>
      <c r="AH185" s="30">
        <v>0</v>
      </c>
      <c r="AI185" s="30">
        <f>AJ185</f>
        <v>1</v>
      </c>
      <c r="AJ185" s="62">
        <v>1</v>
      </c>
      <c r="AK185" s="30">
        <v>0</v>
      </c>
      <c r="AL185" s="23"/>
    </row>
    <row r="186" spans="1:38" s="25" customFormat="1" x14ac:dyDescent="0.25">
      <c r="A186" s="4">
        <v>177</v>
      </c>
      <c r="B186" s="23" t="s">
        <v>81</v>
      </c>
      <c r="C186" s="23" t="s">
        <v>115</v>
      </c>
      <c r="D186" s="40" t="s">
        <v>154</v>
      </c>
      <c r="E186" s="30">
        <v>45</v>
      </c>
      <c r="F186" s="30"/>
      <c r="G186" s="30"/>
      <c r="H186" s="30">
        <v>34287</v>
      </c>
      <c r="I186" s="28" t="s">
        <v>333</v>
      </c>
      <c r="J186" s="30"/>
      <c r="K186" s="30" t="s">
        <v>124</v>
      </c>
      <c r="L186" s="52" t="s">
        <v>155</v>
      </c>
      <c r="M186" s="52" t="s">
        <v>164</v>
      </c>
      <c r="N186" s="30" t="s">
        <v>156</v>
      </c>
      <c r="O186" s="43" t="s">
        <v>120</v>
      </c>
      <c r="P186" s="30">
        <v>0</v>
      </c>
      <c r="Q186" s="43">
        <v>4</v>
      </c>
      <c r="R186" s="44">
        <v>80</v>
      </c>
      <c r="S186" s="44">
        <v>3795.6</v>
      </c>
      <c r="T186" s="61">
        <f t="shared" si="2"/>
        <v>3795.6</v>
      </c>
      <c r="U186" s="44">
        <v>3493.6</v>
      </c>
      <c r="V186" s="44">
        <v>0</v>
      </c>
      <c r="W186" s="24" t="s">
        <v>101</v>
      </c>
      <c r="X186" s="24" t="s">
        <v>101</v>
      </c>
      <c r="Y186" s="44" t="s">
        <v>101</v>
      </c>
      <c r="Z186" s="24" t="s">
        <v>101</v>
      </c>
      <c r="AA186" s="24" t="s">
        <v>101</v>
      </c>
      <c r="AB186" s="24" t="s">
        <v>101</v>
      </c>
      <c r="AC186" s="30" t="s">
        <v>102</v>
      </c>
      <c r="AD186" s="30" t="s">
        <v>101</v>
      </c>
      <c r="AE186" s="30" t="s">
        <v>102</v>
      </c>
      <c r="AF186" s="61">
        <v>0</v>
      </c>
      <c r="AG186" s="30">
        <v>1</v>
      </c>
      <c r="AH186" s="30">
        <v>1</v>
      </c>
      <c r="AI186" s="30">
        <f>AJ186</f>
        <v>1</v>
      </c>
      <c r="AJ186" s="62">
        <v>1</v>
      </c>
      <c r="AK186" s="30">
        <v>0</v>
      </c>
      <c r="AL186" s="23"/>
    </row>
    <row r="187" spans="1:38" s="25" customFormat="1" x14ac:dyDescent="0.25">
      <c r="A187" s="4">
        <v>178</v>
      </c>
      <c r="B187" s="23" t="s">
        <v>81</v>
      </c>
      <c r="C187" s="23" t="s">
        <v>115</v>
      </c>
      <c r="D187" s="40" t="s">
        <v>154</v>
      </c>
      <c r="E187" s="30">
        <v>49</v>
      </c>
      <c r="F187" s="30"/>
      <c r="G187" s="30"/>
      <c r="H187" s="30">
        <v>34288</v>
      </c>
      <c r="I187" s="28" t="s">
        <v>333</v>
      </c>
      <c r="J187" s="30"/>
      <c r="K187" s="30" t="s">
        <v>124</v>
      </c>
      <c r="L187" s="52" t="s">
        <v>155</v>
      </c>
      <c r="M187" s="52" t="s">
        <v>164</v>
      </c>
      <c r="N187" s="30" t="s">
        <v>156</v>
      </c>
      <c r="O187" s="43" t="s">
        <v>120</v>
      </c>
      <c r="P187" s="30">
        <v>0</v>
      </c>
      <c r="Q187" s="43">
        <v>4</v>
      </c>
      <c r="R187" s="44">
        <v>80</v>
      </c>
      <c r="S187" s="44">
        <v>3801</v>
      </c>
      <c r="T187" s="61">
        <f t="shared" si="2"/>
        <v>3801</v>
      </c>
      <c r="U187" s="44">
        <v>3499</v>
      </c>
      <c r="V187" s="44">
        <v>0</v>
      </c>
      <c r="W187" s="24" t="s">
        <v>101</v>
      </c>
      <c r="X187" s="24" t="s">
        <v>101</v>
      </c>
      <c r="Y187" s="44" t="s">
        <v>101</v>
      </c>
      <c r="Z187" s="24" t="s">
        <v>101</v>
      </c>
      <c r="AA187" s="24" t="s">
        <v>101</v>
      </c>
      <c r="AB187" s="24" t="s">
        <v>101</v>
      </c>
      <c r="AC187" s="30" t="s">
        <v>102</v>
      </c>
      <c r="AD187" s="30" t="s">
        <v>101</v>
      </c>
      <c r="AE187" s="30" t="s">
        <v>102</v>
      </c>
      <c r="AF187" s="61">
        <v>0</v>
      </c>
      <c r="AG187" s="30">
        <v>0</v>
      </c>
      <c r="AH187" s="30">
        <v>1</v>
      </c>
      <c r="AI187" s="30">
        <f>AJ187</f>
        <v>1</v>
      </c>
      <c r="AJ187" s="62">
        <v>1</v>
      </c>
      <c r="AK187" s="30">
        <v>0</v>
      </c>
      <c r="AL187" s="23"/>
    </row>
    <row r="188" spans="1:38" s="25" customFormat="1" x14ac:dyDescent="0.25">
      <c r="A188" s="4">
        <v>179</v>
      </c>
      <c r="B188" s="23" t="s">
        <v>81</v>
      </c>
      <c r="C188" s="23" t="s">
        <v>115</v>
      </c>
      <c r="D188" s="40" t="s">
        <v>154</v>
      </c>
      <c r="E188" s="30">
        <v>5</v>
      </c>
      <c r="F188" s="30"/>
      <c r="G188" s="30"/>
      <c r="H188" s="30">
        <v>34289</v>
      </c>
      <c r="I188" s="28" t="s">
        <v>333</v>
      </c>
      <c r="J188" s="30"/>
      <c r="K188" s="30" t="s">
        <v>124</v>
      </c>
      <c r="L188" s="52" t="s">
        <v>125</v>
      </c>
      <c r="M188" s="52" t="s">
        <v>136</v>
      </c>
      <c r="N188" s="30" t="s">
        <v>119</v>
      </c>
      <c r="O188" s="43" t="s">
        <v>120</v>
      </c>
      <c r="P188" s="30">
        <v>0</v>
      </c>
      <c r="Q188" s="43">
        <v>4</v>
      </c>
      <c r="R188" s="44">
        <v>64</v>
      </c>
      <c r="S188" s="44">
        <v>3825.3</v>
      </c>
      <c r="T188" s="61">
        <f t="shared" si="2"/>
        <v>3825.3</v>
      </c>
      <c r="U188" s="44">
        <v>2752.9</v>
      </c>
      <c r="V188" s="44">
        <v>726.4</v>
      </c>
      <c r="W188" s="24" t="s">
        <v>101</v>
      </c>
      <c r="X188" s="24" t="s">
        <v>101</v>
      </c>
      <c r="Y188" s="44" t="s">
        <v>102</v>
      </c>
      <c r="Z188" s="24" t="s">
        <v>101</v>
      </c>
      <c r="AA188" s="24" t="s">
        <v>101</v>
      </c>
      <c r="AB188" s="24" t="s">
        <v>101</v>
      </c>
      <c r="AC188" s="30" t="s">
        <v>101</v>
      </c>
      <c r="AD188" s="30" t="s">
        <v>101</v>
      </c>
      <c r="AE188" s="30" t="s">
        <v>102</v>
      </c>
      <c r="AF188" s="61">
        <v>0</v>
      </c>
      <c r="AG188" s="30">
        <v>1</v>
      </c>
      <c r="AH188" s="30">
        <v>0</v>
      </c>
      <c r="AI188" s="30">
        <v>0</v>
      </c>
      <c r="AJ188" s="62">
        <v>0</v>
      </c>
      <c r="AK188" s="30">
        <v>0</v>
      </c>
      <c r="AL188" s="23"/>
    </row>
    <row r="189" spans="1:38" s="25" customFormat="1" x14ac:dyDescent="0.25">
      <c r="A189" s="4">
        <v>180</v>
      </c>
      <c r="B189" s="23" t="s">
        <v>81</v>
      </c>
      <c r="C189" s="23" t="s">
        <v>115</v>
      </c>
      <c r="D189" s="40" t="s">
        <v>154</v>
      </c>
      <c r="E189" s="30">
        <v>59</v>
      </c>
      <c r="F189" s="30"/>
      <c r="G189" s="30"/>
      <c r="H189" s="30">
        <v>34290</v>
      </c>
      <c r="I189" s="28" t="s">
        <v>333</v>
      </c>
      <c r="J189" s="30"/>
      <c r="K189" s="30" t="s">
        <v>124</v>
      </c>
      <c r="L189" s="52" t="s">
        <v>125</v>
      </c>
      <c r="M189" s="52" t="s">
        <v>145</v>
      </c>
      <c r="N189" s="30" t="s">
        <v>119</v>
      </c>
      <c r="O189" s="43" t="s">
        <v>120</v>
      </c>
      <c r="P189" s="30">
        <v>0</v>
      </c>
      <c r="Q189" s="43">
        <v>11</v>
      </c>
      <c r="R189" s="44">
        <v>204</v>
      </c>
      <c r="S189" s="44">
        <v>10198.6</v>
      </c>
      <c r="T189" s="61">
        <f t="shared" si="2"/>
        <v>10198.6</v>
      </c>
      <c r="U189" s="44">
        <v>8618.5</v>
      </c>
      <c r="V189" s="44">
        <v>728.1</v>
      </c>
      <c r="W189" s="24" t="s">
        <v>101</v>
      </c>
      <c r="X189" s="24" t="s">
        <v>101</v>
      </c>
      <c r="Y189" s="44" t="s">
        <v>101</v>
      </c>
      <c r="Z189" s="24" t="s">
        <v>101</v>
      </c>
      <c r="AA189" s="24" t="s">
        <v>101</v>
      </c>
      <c r="AB189" s="24" t="s">
        <v>101</v>
      </c>
      <c r="AC189" s="30" t="s">
        <v>102</v>
      </c>
      <c r="AD189" s="30" t="s">
        <v>101</v>
      </c>
      <c r="AE189" s="30" t="s">
        <v>102</v>
      </c>
      <c r="AF189" s="61">
        <v>0</v>
      </c>
      <c r="AG189" s="30">
        <v>1</v>
      </c>
      <c r="AH189" s="30">
        <v>2</v>
      </c>
      <c r="AI189" s="30">
        <f>AJ189</f>
        <v>3</v>
      </c>
      <c r="AJ189" s="62">
        <v>3</v>
      </c>
      <c r="AK189" s="30">
        <v>0</v>
      </c>
      <c r="AL189" s="23"/>
    </row>
    <row r="190" spans="1:38" s="25" customFormat="1" x14ac:dyDescent="0.25">
      <c r="A190" s="4">
        <v>181</v>
      </c>
      <c r="B190" s="23" t="s">
        <v>81</v>
      </c>
      <c r="C190" s="23" t="s">
        <v>115</v>
      </c>
      <c r="D190" s="40" t="s">
        <v>154</v>
      </c>
      <c r="E190" s="30">
        <v>61</v>
      </c>
      <c r="F190" s="30"/>
      <c r="G190" s="30"/>
      <c r="H190" s="30">
        <v>34291</v>
      </c>
      <c r="I190" s="28" t="s">
        <v>333</v>
      </c>
      <c r="J190" s="30"/>
      <c r="K190" s="30" t="s">
        <v>124</v>
      </c>
      <c r="L190" s="52" t="s">
        <v>125</v>
      </c>
      <c r="M190" s="52" t="s">
        <v>145</v>
      </c>
      <c r="N190" s="30" t="s">
        <v>119</v>
      </c>
      <c r="O190" s="43" t="s">
        <v>120</v>
      </c>
      <c r="P190" s="30">
        <v>0</v>
      </c>
      <c r="Q190" s="43">
        <v>4</v>
      </c>
      <c r="R190" s="44">
        <v>80</v>
      </c>
      <c r="S190" s="44">
        <v>3733.7</v>
      </c>
      <c r="T190" s="61">
        <f t="shared" si="2"/>
        <v>3733.7</v>
      </c>
      <c r="U190" s="44">
        <v>3429.7</v>
      </c>
      <c r="V190" s="44">
        <v>0</v>
      </c>
      <c r="W190" s="24" t="s">
        <v>101</v>
      </c>
      <c r="X190" s="24" t="s">
        <v>101</v>
      </c>
      <c r="Y190" s="44" t="s">
        <v>101</v>
      </c>
      <c r="Z190" s="24" t="s">
        <v>101</v>
      </c>
      <c r="AA190" s="24" t="s">
        <v>101</v>
      </c>
      <c r="AB190" s="24" t="s">
        <v>101</v>
      </c>
      <c r="AC190" s="30" t="s">
        <v>102</v>
      </c>
      <c r="AD190" s="30" t="s">
        <v>101</v>
      </c>
      <c r="AE190" s="30" t="s">
        <v>102</v>
      </c>
      <c r="AF190" s="61">
        <v>0</v>
      </c>
      <c r="AG190" s="30">
        <v>1</v>
      </c>
      <c r="AH190" s="30">
        <v>0</v>
      </c>
      <c r="AI190" s="30">
        <f>AJ190</f>
        <v>1</v>
      </c>
      <c r="AJ190" s="62">
        <v>1</v>
      </c>
      <c r="AK190" s="30">
        <v>0</v>
      </c>
      <c r="AL190" s="23"/>
    </row>
    <row r="191" spans="1:38" s="25" customFormat="1" x14ac:dyDescent="0.25">
      <c r="A191" s="4">
        <v>182</v>
      </c>
      <c r="B191" s="23" t="s">
        <v>81</v>
      </c>
      <c r="C191" s="23" t="s">
        <v>115</v>
      </c>
      <c r="D191" s="40" t="s">
        <v>154</v>
      </c>
      <c r="E191" s="30">
        <v>65</v>
      </c>
      <c r="F191" s="30"/>
      <c r="G191" s="30"/>
      <c r="H191" s="30">
        <v>34292</v>
      </c>
      <c r="I191" s="28" t="s">
        <v>333</v>
      </c>
      <c r="J191" s="30"/>
      <c r="K191" s="30" t="s">
        <v>124</v>
      </c>
      <c r="L191" s="52" t="s">
        <v>125</v>
      </c>
      <c r="M191" s="52" t="s">
        <v>136</v>
      </c>
      <c r="N191" s="30" t="s">
        <v>119</v>
      </c>
      <c r="O191" s="43" t="s">
        <v>120</v>
      </c>
      <c r="P191" s="30">
        <v>0</v>
      </c>
      <c r="Q191" s="43">
        <v>7</v>
      </c>
      <c r="R191" s="44">
        <v>124</v>
      </c>
      <c r="S191" s="44">
        <v>6574.2</v>
      </c>
      <c r="T191" s="61">
        <f t="shared" si="2"/>
        <v>6574.2</v>
      </c>
      <c r="U191" s="44">
        <v>5235.7</v>
      </c>
      <c r="V191" s="44">
        <v>766.5</v>
      </c>
      <c r="W191" s="24" t="s">
        <v>101</v>
      </c>
      <c r="X191" s="24" t="s">
        <v>101</v>
      </c>
      <c r="Y191" s="44" t="s">
        <v>101</v>
      </c>
      <c r="Z191" s="24" t="s">
        <v>101</v>
      </c>
      <c r="AA191" s="24" t="s">
        <v>101</v>
      </c>
      <c r="AB191" s="24" t="s">
        <v>101</v>
      </c>
      <c r="AC191" s="30" t="s">
        <v>102</v>
      </c>
      <c r="AD191" s="30" t="s">
        <v>101</v>
      </c>
      <c r="AE191" s="30" t="s">
        <v>102</v>
      </c>
      <c r="AF191" s="61">
        <v>0</v>
      </c>
      <c r="AG191" s="30">
        <v>1</v>
      </c>
      <c r="AH191" s="30">
        <v>1</v>
      </c>
      <c r="AI191" s="30">
        <f>AJ191</f>
        <v>2</v>
      </c>
      <c r="AJ191" s="62">
        <v>2</v>
      </c>
      <c r="AK191" s="30">
        <v>0</v>
      </c>
      <c r="AL191" s="23"/>
    </row>
    <row r="192" spans="1:38" s="25" customFormat="1" x14ac:dyDescent="0.25">
      <c r="A192" s="4">
        <v>183</v>
      </c>
      <c r="B192" s="23" t="s">
        <v>81</v>
      </c>
      <c r="C192" s="23" t="s">
        <v>115</v>
      </c>
      <c r="D192" s="40" t="s">
        <v>154</v>
      </c>
      <c r="E192" s="30">
        <v>69</v>
      </c>
      <c r="F192" s="30"/>
      <c r="G192" s="30"/>
      <c r="H192" s="30">
        <v>34293</v>
      </c>
      <c r="I192" s="28" t="s">
        <v>333</v>
      </c>
      <c r="J192" s="30"/>
      <c r="K192" s="30" t="s">
        <v>124</v>
      </c>
      <c r="L192" s="52" t="s">
        <v>125</v>
      </c>
      <c r="M192" s="52" t="s">
        <v>136</v>
      </c>
      <c r="N192" s="30" t="s">
        <v>119</v>
      </c>
      <c r="O192" s="43" t="s">
        <v>120</v>
      </c>
      <c r="P192" s="30">
        <v>0</v>
      </c>
      <c r="Q192" s="43">
        <v>7</v>
      </c>
      <c r="R192" s="44">
        <v>124</v>
      </c>
      <c r="S192" s="44">
        <v>7246.2</v>
      </c>
      <c r="T192" s="61">
        <f t="shared" si="2"/>
        <v>7246.2</v>
      </c>
      <c r="U192" s="44">
        <v>5937.9</v>
      </c>
      <c r="V192" s="44">
        <v>795.3</v>
      </c>
      <c r="W192" s="24" t="s">
        <v>101</v>
      </c>
      <c r="X192" s="24" t="s">
        <v>101</v>
      </c>
      <c r="Y192" s="44" t="s">
        <v>101</v>
      </c>
      <c r="Z192" s="24" t="s">
        <v>101</v>
      </c>
      <c r="AA192" s="24" t="s">
        <v>101</v>
      </c>
      <c r="AB192" s="24" t="s">
        <v>101</v>
      </c>
      <c r="AC192" s="30" t="s">
        <v>102</v>
      </c>
      <c r="AD192" s="30" t="s">
        <v>101</v>
      </c>
      <c r="AE192" s="30" t="s">
        <v>102</v>
      </c>
      <c r="AF192" s="61">
        <v>0</v>
      </c>
      <c r="AG192" s="30">
        <v>1</v>
      </c>
      <c r="AH192" s="30">
        <v>1</v>
      </c>
      <c r="AI192" s="30">
        <f>AJ192</f>
        <v>2</v>
      </c>
      <c r="AJ192" s="62">
        <v>2</v>
      </c>
      <c r="AK192" s="30">
        <v>0</v>
      </c>
      <c r="AL192" s="23"/>
    </row>
    <row r="193" spans="1:38" s="25" customFormat="1" x14ac:dyDescent="0.25">
      <c r="A193" s="4">
        <v>184</v>
      </c>
      <c r="B193" s="23" t="s">
        <v>81</v>
      </c>
      <c r="C193" s="23" t="s">
        <v>115</v>
      </c>
      <c r="D193" s="40" t="s">
        <v>154</v>
      </c>
      <c r="E193" s="30">
        <v>7</v>
      </c>
      <c r="F193" s="30"/>
      <c r="G193" s="30"/>
      <c r="H193" s="30">
        <v>34294</v>
      </c>
      <c r="I193" s="28" t="s">
        <v>333</v>
      </c>
      <c r="J193" s="30"/>
      <c r="K193" s="30" t="s">
        <v>124</v>
      </c>
      <c r="L193" s="52" t="s">
        <v>125</v>
      </c>
      <c r="M193" s="52" t="s">
        <v>145</v>
      </c>
      <c r="N193" s="30" t="s">
        <v>119</v>
      </c>
      <c r="O193" s="43" t="s">
        <v>120</v>
      </c>
      <c r="P193" s="30">
        <v>0</v>
      </c>
      <c r="Q193" s="43">
        <v>2</v>
      </c>
      <c r="R193" s="44">
        <v>40</v>
      </c>
      <c r="S193" s="44">
        <v>1762.2</v>
      </c>
      <c r="T193" s="61">
        <f t="shared" si="2"/>
        <v>1762.2</v>
      </c>
      <c r="U193" s="44">
        <v>1581.2</v>
      </c>
      <c r="V193" s="44">
        <v>31</v>
      </c>
      <c r="W193" s="24" t="s">
        <v>101</v>
      </c>
      <c r="X193" s="24" t="s">
        <v>101</v>
      </c>
      <c r="Y193" s="44" t="s">
        <v>102</v>
      </c>
      <c r="Z193" s="24" t="s">
        <v>101</v>
      </c>
      <c r="AA193" s="24" t="s">
        <v>101</v>
      </c>
      <c r="AB193" s="24" t="s">
        <v>101</v>
      </c>
      <c r="AC193" s="30" t="s">
        <v>101</v>
      </c>
      <c r="AD193" s="30" t="s">
        <v>101</v>
      </c>
      <c r="AE193" s="30" t="s">
        <v>102</v>
      </c>
      <c r="AF193" s="61">
        <v>0</v>
      </c>
      <c r="AG193" s="30">
        <v>1</v>
      </c>
      <c r="AH193" s="30">
        <v>1</v>
      </c>
      <c r="AI193" s="30">
        <v>0</v>
      </c>
      <c r="AJ193" s="62">
        <v>0</v>
      </c>
      <c r="AK193" s="30">
        <v>0</v>
      </c>
      <c r="AL193" s="23"/>
    </row>
    <row r="194" spans="1:38" s="25" customFormat="1" x14ac:dyDescent="0.25">
      <c r="A194" s="4">
        <v>185</v>
      </c>
      <c r="B194" s="23" t="s">
        <v>81</v>
      </c>
      <c r="C194" s="23" t="s">
        <v>115</v>
      </c>
      <c r="D194" s="40" t="s">
        <v>154</v>
      </c>
      <c r="E194" s="30">
        <v>8</v>
      </c>
      <c r="F194" s="30"/>
      <c r="G194" s="30"/>
      <c r="H194" s="30">
        <v>34295</v>
      </c>
      <c r="I194" s="28" t="s">
        <v>333</v>
      </c>
      <c r="J194" s="30"/>
      <c r="K194" s="30" t="s">
        <v>124</v>
      </c>
      <c r="L194" s="52" t="s">
        <v>125</v>
      </c>
      <c r="M194" s="52" t="s">
        <v>145</v>
      </c>
      <c r="N194" s="30" t="s">
        <v>119</v>
      </c>
      <c r="O194" s="43" t="s">
        <v>120</v>
      </c>
      <c r="P194" s="30">
        <v>0</v>
      </c>
      <c r="Q194" s="43">
        <v>4</v>
      </c>
      <c r="R194" s="44">
        <v>64</v>
      </c>
      <c r="S194" s="44">
        <v>3856.6</v>
      </c>
      <c r="T194" s="61">
        <f t="shared" si="2"/>
        <v>3856.6</v>
      </c>
      <c r="U194" s="44">
        <v>2499.9</v>
      </c>
      <c r="V194" s="44">
        <v>1010.7</v>
      </c>
      <c r="W194" s="24" t="s">
        <v>101</v>
      </c>
      <c r="X194" s="24" t="s">
        <v>101</v>
      </c>
      <c r="Y194" s="44" t="s">
        <v>101</v>
      </c>
      <c r="Z194" s="24" t="s">
        <v>101</v>
      </c>
      <c r="AA194" s="24" t="s">
        <v>101</v>
      </c>
      <c r="AB194" s="24" t="s">
        <v>101</v>
      </c>
      <c r="AC194" s="30" t="s">
        <v>102</v>
      </c>
      <c r="AD194" s="30" t="s">
        <v>101</v>
      </c>
      <c r="AE194" s="30" t="s">
        <v>102</v>
      </c>
      <c r="AF194" s="61">
        <v>0</v>
      </c>
      <c r="AG194" s="30">
        <v>1</v>
      </c>
      <c r="AH194" s="30">
        <v>1</v>
      </c>
      <c r="AI194" s="30">
        <f>AJ194</f>
        <v>1</v>
      </c>
      <c r="AJ194" s="62">
        <v>1</v>
      </c>
      <c r="AK194" s="30">
        <v>0</v>
      </c>
      <c r="AL194" s="23"/>
    </row>
    <row r="195" spans="1:38" s="25" customFormat="1" x14ac:dyDescent="0.25">
      <c r="A195" s="4">
        <v>186</v>
      </c>
      <c r="B195" s="23" t="s">
        <v>81</v>
      </c>
      <c r="C195" s="23" t="s">
        <v>115</v>
      </c>
      <c r="D195" s="40" t="s">
        <v>165</v>
      </c>
      <c r="E195" s="30">
        <v>11</v>
      </c>
      <c r="F195" s="30"/>
      <c r="G195" s="30"/>
      <c r="H195" s="30">
        <v>34296</v>
      </c>
      <c r="I195" s="28" t="s">
        <v>333</v>
      </c>
      <c r="J195" s="30"/>
      <c r="K195" s="30" t="s">
        <v>124</v>
      </c>
      <c r="L195" s="52" t="s">
        <v>125</v>
      </c>
      <c r="M195" s="52" t="s">
        <v>136</v>
      </c>
      <c r="N195" s="30" t="s">
        <v>119</v>
      </c>
      <c r="O195" s="43" t="s">
        <v>120</v>
      </c>
      <c r="P195" s="30">
        <v>0</v>
      </c>
      <c r="Q195" s="43">
        <v>4</v>
      </c>
      <c r="R195" s="44">
        <v>76</v>
      </c>
      <c r="S195" s="44">
        <v>3807.5</v>
      </c>
      <c r="T195" s="61">
        <f t="shared" si="2"/>
        <v>3807.5</v>
      </c>
      <c r="U195" s="44">
        <v>3380.4</v>
      </c>
      <c r="V195" s="44">
        <v>117.1</v>
      </c>
      <c r="W195" s="24" t="s">
        <v>101</v>
      </c>
      <c r="X195" s="24" t="s">
        <v>101</v>
      </c>
      <c r="Y195" s="44" t="s">
        <v>102</v>
      </c>
      <c r="Z195" s="24" t="s">
        <v>101</v>
      </c>
      <c r="AA195" s="24" t="s">
        <v>101</v>
      </c>
      <c r="AB195" s="24" t="s">
        <v>101</v>
      </c>
      <c r="AC195" s="30" t="s">
        <v>101</v>
      </c>
      <c r="AD195" s="30" t="s">
        <v>101</v>
      </c>
      <c r="AE195" s="30" t="s">
        <v>102</v>
      </c>
      <c r="AF195" s="61">
        <v>0</v>
      </c>
      <c r="AG195" s="30">
        <v>0</v>
      </c>
      <c r="AH195" s="30">
        <v>1</v>
      </c>
      <c r="AI195" s="30">
        <v>0</v>
      </c>
      <c r="AJ195" s="62">
        <v>1</v>
      </c>
      <c r="AK195" s="30">
        <v>0</v>
      </c>
      <c r="AL195" s="23"/>
    </row>
    <row r="196" spans="1:38" s="25" customFormat="1" x14ac:dyDescent="0.25">
      <c r="A196" s="4">
        <v>187</v>
      </c>
      <c r="B196" s="23" t="s">
        <v>81</v>
      </c>
      <c r="C196" s="23" t="s">
        <v>115</v>
      </c>
      <c r="D196" s="40" t="s">
        <v>166</v>
      </c>
      <c r="E196" s="30">
        <v>14</v>
      </c>
      <c r="F196" s="30"/>
      <c r="G196" s="30"/>
      <c r="H196" s="30">
        <v>34297</v>
      </c>
      <c r="I196" s="28" t="s">
        <v>333</v>
      </c>
      <c r="J196" s="30"/>
      <c r="K196" s="30" t="s">
        <v>161</v>
      </c>
      <c r="L196" s="52" t="s">
        <v>162</v>
      </c>
      <c r="M196" s="52" t="s">
        <v>163</v>
      </c>
      <c r="N196" s="30" t="s">
        <v>119</v>
      </c>
      <c r="O196" s="43" t="s">
        <v>120</v>
      </c>
      <c r="P196" s="30">
        <v>0</v>
      </c>
      <c r="Q196" s="43">
        <v>4</v>
      </c>
      <c r="R196" s="44">
        <v>60</v>
      </c>
      <c r="S196" s="44">
        <v>4615.8</v>
      </c>
      <c r="T196" s="61">
        <f t="shared" si="2"/>
        <v>4615.8</v>
      </c>
      <c r="U196" s="44">
        <v>3655.7</v>
      </c>
      <c r="V196" s="44">
        <v>628.1</v>
      </c>
      <c r="W196" s="24" t="s">
        <v>101</v>
      </c>
      <c r="X196" s="24" t="s">
        <v>101</v>
      </c>
      <c r="Y196" s="44" t="s">
        <v>102</v>
      </c>
      <c r="Z196" s="24" t="s">
        <v>101</v>
      </c>
      <c r="AA196" s="24" t="s">
        <v>101</v>
      </c>
      <c r="AB196" s="24" t="s">
        <v>101</v>
      </c>
      <c r="AC196" s="30" t="s">
        <v>101</v>
      </c>
      <c r="AD196" s="30" t="s">
        <v>101</v>
      </c>
      <c r="AE196" s="30" t="s">
        <v>102</v>
      </c>
      <c r="AF196" s="61">
        <v>0</v>
      </c>
      <c r="AG196" s="30">
        <v>1</v>
      </c>
      <c r="AH196" s="30">
        <v>1</v>
      </c>
      <c r="AI196" s="30">
        <v>0</v>
      </c>
      <c r="AJ196" s="62">
        <v>1</v>
      </c>
      <c r="AK196" s="30">
        <v>0</v>
      </c>
      <c r="AL196" s="23"/>
    </row>
    <row r="197" spans="1:38" s="25" customFormat="1" x14ac:dyDescent="0.25">
      <c r="A197" s="4">
        <v>188</v>
      </c>
      <c r="B197" s="23" t="s">
        <v>81</v>
      </c>
      <c r="C197" s="23" t="s">
        <v>115</v>
      </c>
      <c r="D197" s="40" t="s">
        <v>166</v>
      </c>
      <c r="E197" s="30">
        <v>8</v>
      </c>
      <c r="F197" s="30"/>
      <c r="G197" s="30"/>
      <c r="H197" s="30">
        <v>34298</v>
      </c>
      <c r="I197" s="28" t="s">
        <v>333</v>
      </c>
      <c r="J197" s="30"/>
      <c r="K197" s="30" t="s">
        <v>117</v>
      </c>
      <c r="L197" s="50" t="s">
        <v>117</v>
      </c>
      <c r="M197" s="52" t="s">
        <v>167</v>
      </c>
      <c r="N197" s="30" t="s">
        <v>119</v>
      </c>
      <c r="O197" s="43" t="s">
        <v>122</v>
      </c>
      <c r="P197" s="30">
        <v>0</v>
      </c>
      <c r="Q197" s="43">
        <v>4</v>
      </c>
      <c r="R197" s="44">
        <v>57</v>
      </c>
      <c r="S197" s="44">
        <v>3805.7</v>
      </c>
      <c r="T197" s="61">
        <f t="shared" si="2"/>
        <v>3805.7</v>
      </c>
      <c r="U197" s="44">
        <v>3307.7</v>
      </c>
      <c r="V197" s="44">
        <v>0</v>
      </c>
      <c r="W197" s="24" t="s">
        <v>101</v>
      </c>
      <c r="X197" s="24" t="s">
        <v>101</v>
      </c>
      <c r="Y197" s="44" t="s">
        <v>102</v>
      </c>
      <c r="Z197" s="24" t="s">
        <v>101</v>
      </c>
      <c r="AA197" s="24" t="s">
        <v>101</v>
      </c>
      <c r="AB197" s="24" t="s">
        <v>101</v>
      </c>
      <c r="AC197" s="30" t="s">
        <v>102</v>
      </c>
      <c r="AD197" s="30" t="s">
        <v>101</v>
      </c>
      <c r="AE197" s="30" t="s">
        <v>102</v>
      </c>
      <c r="AF197" s="30">
        <v>4</v>
      </c>
      <c r="AG197" s="30">
        <v>1</v>
      </c>
      <c r="AH197" s="30">
        <v>1</v>
      </c>
      <c r="AI197" s="30">
        <v>0</v>
      </c>
      <c r="AJ197" s="62">
        <v>0</v>
      </c>
      <c r="AK197" s="30">
        <v>0</v>
      </c>
      <c r="AL197" s="23"/>
    </row>
    <row r="198" spans="1:38" s="25" customFormat="1" x14ac:dyDescent="0.25">
      <c r="A198" s="4">
        <v>189</v>
      </c>
      <c r="B198" s="23" t="s">
        <v>81</v>
      </c>
      <c r="C198" s="23" t="s">
        <v>115</v>
      </c>
      <c r="D198" s="40" t="s">
        <v>168</v>
      </c>
      <c r="E198" s="30">
        <v>10</v>
      </c>
      <c r="F198" s="30"/>
      <c r="G198" s="30"/>
      <c r="H198" s="30">
        <v>34299</v>
      </c>
      <c r="I198" s="28" t="s">
        <v>333</v>
      </c>
      <c r="J198" s="30"/>
      <c r="K198" s="30" t="s">
        <v>161</v>
      </c>
      <c r="L198" s="52" t="s">
        <v>162</v>
      </c>
      <c r="M198" s="52" t="s">
        <v>163</v>
      </c>
      <c r="N198" s="30" t="s">
        <v>119</v>
      </c>
      <c r="O198" s="43" t="s">
        <v>120</v>
      </c>
      <c r="P198" s="30">
        <v>0</v>
      </c>
      <c r="Q198" s="43">
        <v>7</v>
      </c>
      <c r="R198" s="44">
        <v>90</v>
      </c>
      <c r="S198" s="44">
        <v>7808.1</v>
      </c>
      <c r="T198" s="61">
        <f t="shared" si="2"/>
        <v>7808.1</v>
      </c>
      <c r="U198" s="44">
        <v>5776</v>
      </c>
      <c r="V198" s="44">
        <v>1403.1</v>
      </c>
      <c r="W198" s="24" t="s">
        <v>101</v>
      </c>
      <c r="X198" s="24" t="s">
        <v>101</v>
      </c>
      <c r="Y198" s="44" t="s">
        <v>102</v>
      </c>
      <c r="Z198" s="24" t="s">
        <v>101</v>
      </c>
      <c r="AA198" s="24" t="s">
        <v>101</v>
      </c>
      <c r="AB198" s="24" t="s">
        <v>101</v>
      </c>
      <c r="AC198" s="30" t="s">
        <v>101</v>
      </c>
      <c r="AD198" s="30" t="s">
        <v>101</v>
      </c>
      <c r="AE198" s="30" t="s">
        <v>102</v>
      </c>
      <c r="AF198" s="61">
        <v>0</v>
      </c>
      <c r="AG198" s="30">
        <v>0</v>
      </c>
      <c r="AH198" s="30">
        <v>1</v>
      </c>
      <c r="AI198" s="30">
        <v>0</v>
      </c>
      <c r="AJ198" s="62">
        <v>1</v>
      </c>
      <c r="AK198" s="30">
        <v>0</v>
      </c>
      <c r="AL198" s="23"/>
    </row>
    <row r="199" spans="1:38" s="25" customFormat="1" x14ac:dyDescent="0.25">
      <c r="A199" s="4">
        <v>190</v>
      </c>
      <c r="B199" s="23" t="s">
        <v>81</v>
      </c>
      <c r="C199" s="23" t="s">
        <v>115</v>
      </c>
      <c r="D199" s="40" t="s">
        <v>168</v>
      </c>
      <c r="E199" s="30">
        <v>12</v>
      </c>
      <c r="F199" s="30"/>
      <c r="G199" s="30"/>
      <c r="H199" s="30">
        <v>342100</v>
      </c>
      <c r="I199" s="28" t="s">
        <v>333</v>
      </c>
      <c r="J199" s="30"/>
      <c r="K199" s="30" t="s">
        <v>161</v>
      </c>
      <c r="L199" s="52" t="s">
        <v>162</v>
      </c>
      <c r="M199" s="52" t="s">
        <v>164</v>
      </c>
      <c r="N199" s="30" t="s">
        <v>119</v>
      </c>
      <c r="O199" s="43" t="s">
        <v>122</v>
      </c>
      <c r="P199" s="30">
        <v>0</v>
      </c>
      <c r="Q199" s="43">
        <v>8</v>
      </c>
      <c r="R199" s="44">
        <v>96</v>
      </c>
      <c r="S199" s="44">
        <v>8274.25</v>
      </c>
      <c r="T199" s="61">
        <f t="shared" si="2"/>
        <v>8274.25</v>
      </c>
      <c r="U199" s="44">
        <v>6504.7</v>
      </c>
      <c r="V199" s="44">
        <v>1064.55</v>
      </c>
      <c r="W199" s="24" t="s">
        <v>101</v>
      </c>
      <c r="X199" s="24" t="s">
        <v>101</v>
      </c>
      <c r="Y199" s="44" t="s">
        <v>102</v>
      </c>
      <c r="Z199" s="24" t="s">
        <v>101</v>
      </c>
      <c r="AA199" s="24" t="s">
        <v>101</v>
      </c>
      <c r="AB199" s="24" t="s">
        <v>101</v>
      </c>
      <c r="AC199" s="30" t="s">
        <v>101</v>
      </c>
      <c r="AD199" s="30" t="s">
        <v>101</v>
      </c>
      <c r="AE199" s="30" t="s">
        <v>102</v>
      </c>
      <c r="AF199" s="61">
        <v>0</v>
      </c>
      <c r="AG199" s="30">
        <v>1</v>
      </c>
      <c r="AH199" s="30">
        <v>1</v>
      </c>
      <c r="AI199" s="30">
        <v>0</v>
      </c>
      <c r="AJ199" s="62">
        <v>1</v>
      </c>
      <c r="AK199" s="30">
        <v>0</v>
      </c>
      <c r="AL199" s="23"/>
    </row>
    <row r="200" spans="1:38" s="25" customFormat="1" x14ac:dyDescent="0.25">
      <c r="A200" s="4">
        <v>191</v>
      </c>
      <c r="B200" s="23" t="s">
        <v>81</v>
      </c>
      <c r="C200" s="23" t="s">
        <v>115</v>
      </c>
      <c r="D200" s="40" t="s">
        <v>168</v>
      </c>
      <c r="E200" s="30">
        <v>16</v>
      </c>
      <c r="F200" s="30"/>
      <c r="G200" s="30"/>
      <c r="H200" s="30">
        <v>342101</v>
      </c>
      <c r="I200" s="28" t="s">
        <v>333</v>
      </c>
      <c r="J200" s="30"/>
      <c r="K200" s="30" t="s">
        <v>161</v>
      </c>
      <c r="L200" s="52" t="s">
        <v>162</v>
      </c>
      <c r="M200" s="52" t="s">
        <v>164</v>
      </c>
      <c r="N200" s="30" t="s">
        <v>119</v>
      </c>
      <c r="O200" s="43" t="s">
        <v>120</v>
      </c>
      <c r="P200" s="30">
        <v>0</v>
      </c>
      <c r="Q200" s="43">
        <v>5</v>
      </c>
      <c r="R200" s="44">
        <v>68</v>
      </c>
      <c r="S200" s="44">
        <v>5625.5</v>
      </c>
      <c r="T200" s="61">
        <f t="shared" si="2"/>
        <v>5625.5</v>
      </c>
      <c r="U200" s="44">
        <v>4194.2</v>
      </c>
      <c r="V200" s="44">
        <v>926.3</v>
      </c>
      <c r="W200" s="24" t="s">
        <v>101</v>
      </c>
      <c r="X200" s="24" t="s">
        <v>101</v>
      </c>
      <c r="Y200" s="44" t="s">
        <v>102</v>
      </c>
      <c r="Z200" s="24" t="s">
        <v>101</v>
      </c>
      <c r="AA200" s="24" t="s">
        <v>101</v>
      </c>
      <c r="AB200" s="24" t="s">
        <v>101</v>
      </c>
      <c r="AC200" s="30" t="s">
        <v>101</v>
      </c>
      <c r="AD200" s="30" t="s">
        <v>101</v>
      </c>
      <c r="AE200" s="30" t="s">
        <v>102</v>
      </c>
      <c r="AF200" s="61">
        <v>0</v>
      </c>
      <c r="AG200" s="30">
        <v>1</v>
      </c>
      <c r="AH200" s="30">
        <v>1</v>
      </c>
      <c r="AI200" s="30">
        <v>0</v>
      </c>
      <c r="AJ200" s="62">
        <v>1</v>
      </c>
      <c r="AK200" s="30">
        <v>0</v>
      </c>
      <c r="AL200" s="23"/>
    </row>
    <row r="201" spans="1:38" s="25" customFormat="1" x14ac:dyDescent="0.25">
      <c r="A201" s="4">
        <v>192</v>
      </c>
      <c r="B201" s="23" t="s">
        <v>81</v>
      </c>
      <c r="C201" s="23" t="s">
        <v>115</v>
      </c>
      <c r="D201" s="40" t="s">
        <v>168</v>
      </c>
      <c r="E201" s="30">
        <v>18</v>
      </c>
      <c r="F201" s="30"/>
      <c r="G201" s="30"/>
      <c r="H201" s="30">
        <v>342102</v>
      </c>
      <c r="I201" s="28" t="s">
        <v>333</v>
      </c>
      <c r="J201" s="30"/>
      <c r="K201" s="30" t="s">
        <v>161</v>
      </c>
      <c r="L201" s="52" t="s">
        <v>162</v>
      </c>
      <c r="M201" s="52" t="s">
        <v>164</v>
      </c>
      <c r="N201" s="30" t="s">
        <v>119</v>
      </c>
      <c r="O201" s="43" t="s">
        <v>120</v>
      </c>
      <c r="P201" s="30">
        <v>0</v>
      </c>
      <c r="Q201" s="43">
        <v>5</v>
      </c>
      <c r="R201" s="44">
        <v>68</v>
      </c>
      <c r="S201" s="44">
        <v>5556.4</v>
      </c>
      <c r="T201" s="61">
        <f t="shared" si="2"/>
        <v>5556.4</v>
      </c>
      <c r="U201" s="44">
        <v>4260</v>
      </c>
      <c r="V201" s="44">
        <v>795.4</v>
      </c>
      <c r="W201" s="24" t="s">
        <v>101</v>
      </c>
      <c r="X201" s="24" t="s">
        <v>101</v>
      </c>
      <c r="Y201" s="44" t="s">
        <v>102</v>
      </c>
      <c r="Z201" s="24" t="s">
        <v>101</v>
      </c>
      <c r="AA201" s="24" t="s">
        <v>101</v>
      </c>
      <c r="AB201" s="24" t="s">
        <v>101</v>
      </c>
      <c r="AC201" s="30" t="s">
        <v>101</v>
      </c>
      <c r="AD201" s="30" t="s">
        <v>101</v>
      </c>
      <c r="AE201" s="30" t="s">
        <v>102</v>
      </c>
      <c r="AF201" s="61">
        <v>0</v>
      </c>
      <c r="AG201" s="30">
        <v>1</v>
      </c>
      <c r="AH201" s="30">
        <v>1</v>
      </c>
      <c r="AI201" s="30">
        <v>0</v>
      </c>
      <c r="AJ201" s="62">
        <v>1</v>
      </c>
      <c r="AK201" s="30">
        <v>0</v>
      </c>
      <c r="AL201" s="23"/>
    </row>
    <row r="202" spans="1:38" s="25" customFormat="1" x14ac:dyDescent="0.25">
      <c r="A202" s="4">
        <v>193</v>
      </c>
      <c r="B202" s="23" t="s">
        <v>81</v>
      </c>
      <c r="C202" s="23" t="s">
        <v>115</v>
      </c>
      <c r="D202" s="40" t="s">
        <v>168</v>
      </c>
      <c r="E202" s="30">
        <v>20</v>
      </c>
      <c r="F202" s="30"/>
      <c r="G202" s="30"/>
      <c r="H202" s="30">
        <v>342103</v>
      </c>
      <c r="I202" s="28" t="s">
        <v>333</v>
      </c>
      <c r="J202" s="30"/>
      <c r="K202" s="30" t="s">
        <v>161</v>
      </c>
      <c r="L202" s="52" t="s">
        <v>162</v>
      </c>
      <c r="M202" s="52" t="s">
        <v>164</v>
      </c>
      <c r="N202" s="30" t="s">
        <v>119</v>
      </c>
      <c r="O202" s="43" t="s">
        <v>120</v>
      </c>
      <c r="P202" s="30">
        <v>0</v>
      </c>
      <c r="Q202" s="43">
        <v>5</v>
      </c>
      <c r="R202" s="44">
        <v>75</v>
      </c>
      <c r="S202" s="44">
        <v>5224</v>
      </c>
      <c r="T202" s="61">
        <f t="shared" si="2"/>
        <v>5224</v>
      </c>
      <c r="U202" s="44">
        <v>4721</v>
      </c>
      <c r="V202" s="44">
        <v>0</v>
      </c>
      <c r="W202" s="24" t="s">
        <v>101</v>
      </c>
      <c r="X202" s="24" t="s">
        <v>101</v>
      </c>
      <c r="Y202" s="44" t="s">
        <v>102</v>
      </c>
      <c r="Z202" s="24" t="s">
        <v>101</v>
      </c>
      <c r="AA202" s="24" t="s">
        <v>101</v>
      </c>
      <c r="AB202" s="24" t="s">
        <v>101</v>
      </c>
      <c r="AC202" s="30" t="s">
        <v>101</v>
      </c>
      <c r="AD202" s="30" t="s">
        <v>101</v>
      </c>
      <c r="AE202" s="30" t="s">
        <v>102</v>
      </c>
      <c r="AF202" s="61">
        <v>0</v>
      </c>
      <c r="AG202" s="30">
        <v>1</v>
      </c>
      <c r="AH202" s="30">
        <v>1</v>
      </c>
      <c r="AI202" s="30">
        <v>0</v>
      </c>
      <c r="AJ202" s="62">
        <v>1</v>
      </c>
      <c r="AK202" s="30">
        <v>0</v>
      </c>
      <c r="AL202" s="23"/>
    </row>
    <row r="203" spans="1:38" s="25" customFormat="1" x14ac:dyDescent="0.25">
      <c r="A203" s="4">
        <v>194</v>
      </c>
      <c r="B203" s="23" t="s">
        <v>81</v>
      </c>
      <c r="C203" s="23" t="s">
        <v>115</v>
      </c>
      <c r="D203" s="40" t="s">
        <v>168</v>
      </c>
      <c r="E203" s="30">
        <v>22</v>
      </c>
      <c r="F203" s="30"/>
      <c r="G203" s="30"/>
      <c r="H203" s="30">
        <v>342104</v>
      </c>
      <c r="I203" s="28" t="s">
        <v>333</v>
      </c>
      <c r="J203" s="30"/>
      <c r="K203" s="30" t="s">
        <v>117</v>
      </c>
      <c r="L203" s="50" t="s">
        <v>117</v>
      </c>
      <c r="M203" s="52" t="s">
        <v>169</v>
      </c>
      <c r="N203" s="30" t="s">
        <v>119</v>
      </c>
      <c r="O203" s="43" t="s">
        <v>122</v>
      </c>
      <c r="P203" s="30">
        <v>0</v>
      </c>
      <c r="Q203" s="43">
        <v>2</v>
      </c>
      <c r="R203" s="44">
        <v>60</v>
      </c>
      <c r="S203" s="44">
        <v>4139.3999999999996</v>
      </c>
      <c r="T203" s="61">
        <f t="shared" si="2"/>
        <v>4139.3999999999996</v>
      </c>
      <c r="U203" s="44">
        <v>3446.3</v>
      </c>
      <c r="V203" s="44">
        <v>0</v>
      </c>
      <c r="W203" s="24" t="s">
        <v>101</v>
      </c>
      <c r="X203" s="24" t="s">
        <v>101</v>
      </c>
      <c r="Y203" s="44" t="s">
        <v>101</v>
      </c>
      <c r="Z203" s="24" t="s">
        <v>101</v>
      </c>
      <c r="AA203" s="24" t="s">
        <v>101</v>
      </c>
      <c r="AB203" s="24" t="s">
        <v>101</v>
      </c>
      <c r="AC203" s="30" t="s">
        <v>102</v>
      </c>
      <c r="AD203" s="30" t="s">
        <v>101</v>
      </c>
      <c r="AE203" s="30" t="s">
        <v>102</v>
      </c>
      <c r="AF203" s="30">
        <v>2</v>
      </c>
      <c r="AG203" s="30">
        <v>1</v>
      </c>
      <c r="AH203" s="30">
        <v>1</v>
      </c>
      <c r="AI203" s="30">
        <f>AJ203</f>
        <v>1</v>
      </c>
      <c r="AJ203" s="62">
        <v>1</v>
      </c>
      <c r="AK203" s="30">
        <v>0</v>
      </c>
      <c r="AL203" s="23"/>
    </row>
    <row r="204" spans="1:38" s="25" customFormat="1" x14ac:dyDescent="0.25">
      <c r="A204" s="4">
        <v>195</v>
      </c>
      <c r="B204" s="23" t="s">
        <v>81</v>
      </c>
      <c r="C204" s="23" t="s">
        <v>115</v>
      </c>
      <c r="D204" s="40" t="s">
        <v>168</v>
      </c>
      <c r="E204" s="30">
        <v>24</v>
      </c>
      <c r="F204" s="30"/>
      <c r="G204" s="30"/>
      <c r="H204" s="30">
        <v>342105</v>
      </c>
      <c r="I204" s="28" t="s">
        <v>333</v>
      </c>
      <c r="J204" s="30"/>
      <c r="K204" s="30" t="s">
        <v>161</v>
      </c>
      <c r="L204" s="52" t="s">
        <v>162</v>
      </c>
      <c r="M204" s="52" t="s">
        <v>136</v>
      </c>
      <c r="N204" s="30" t="s">
        <v>119</v>
      </c>
      <c r="O204" s="43" t="s">
        <v>120</v>
      </c>
      <c r="P204" s="30">
        <v>0</v>
      </c>
      <c r="Q204" s="43">
        <v>5</v>
      </c>
      <c r="R204" s="44">
        <v>68</v>
      </c>
      <c r="S204" s="44">
        <v>4946</v>
      </c>
      <c r="T204" s="61">
        <f t="shared" si="2"/>
        <v>4946</v>
      </c>
      <c r="U204" s="44">
        <v>4240.2</v>
      </c>
      <c r="V204" s="44">
        <v>208.8</v>
      </c>
      <c r="W204" s="24" t="s">
        <v>101</v>
      </c>
      <c r="X204" s="24" t="s">
        <v>101</v>
      </c>
      <c r="Y204" s="44" t="s">
        <v>102</v>
      </c>
      <c r="Z204" s="24" t="s">
        <v>101</v>
      </c>
      <c r="AA204" s="24" t="s">
        <v>101</v>
      </c>
      <c r="AB204" s="24" t="s">
        <v>101</v>
      </c>
      <c r="AC204" s="30" t="s">
        <v>101</v>
      </c>
      <c r="AD204" s="30" t="s">
        <v>101</v>
      </c>
      <c r="AE204" s="30" t="s">
        <v>102</v>
      </c>
      <c r="AF204" s="61">
        <v>0</v>
      </c>
      <c r="AG204" s="30">
        <v>1</v>
      </c>
      <c r="AH204" s="30">
        <v>1</v>
      </c>
      <c r="AI204" s="30">
        <v>0</v>
      </c>
      <c r="AJ204" s="62">
        <v>1</v>
      </c>
      <c r="AK204" s="30">
        <v>0</v>
      </c>
      <c r="AL204" s="23"/>
    </row>
    <row r="205" spans="1:38" s="25" customFormat="1" x14ac:dyDescent="0.25">
      <c r="A205" s="4">
        <v>196</v>
      </c>
      <c r="B205" s="23" t="s">
        <v>81</v>
      </c>
      <c r="C205" s="23" t="s">
        <v>115</v>
      </c>
      <c r="D205" s="40" t="s">
        <v>168</v>
      </c>
      <c r="E205" s="30">
        <v>26</v>
      </c>
      <c r="F205" s="30"/>
      <c r="G205" s="30"/>
      <c r="H205" s="30">
        <v>342106</v>
      </c>
      <c r="I205" s="28" t="s">
        <v>333</v>
      </c>
      <c r="J205" s="30"/>
      <c r="K205" s="30" t="s">
        <v>124</v>
      </c>
      <c r="L205" s="52" t="s">
        <v>125</v>
      </c>
      <c r="M205" s="52" t="s">
        <v>145</v>
      </c>
      <c r="N205" s="30" t="s">
        <v>119</v>
      </c>
      <c r="O205" s="43" t="s">
        <v>120</v>
      </c>
      <c r="P205" s="30">
        <v>0</v>
      </c>
      <c r="Q205" s="43">
        <v>3</v>
      </c>
      <c r="R205" s="44">
        <v>60</v>
      </c>
      <c r="S205" s="44">
        <v>2733</v>
      </c>
      <c r="T205" s="61">
        <f t="shared" si="2"/>
        <v>2733</v>
      </c>
      <c r="U205" s="44">
        <v>2514</v>
      </c>
      <c r="V205" s="44">
        <v>0</v>
      </c>
      <c r="W205" s="24" t="s">
        <v>101</v>
      </c>
      <c r="X205" s="24" t="s">
        <v>101</v>
      </c>
      <c r="Y205" s="44" t="s">
        <v>102</v>
      </c>
      <c r="Z205" s="24" t="s">
        <v>101</v>
      </c>
      <c r="AA205" s="24" t="s">
        <v>101</v>
      </c>
      <c r="AB205" s="24" t="s">
        <v>101</v>
      </c>
      <c r="AC205" s="30" t="s">
        <v>101</v>
      </c>
      <c r="AD205" s="30" t="s">
        <v>101</v>
      </c>
      <c r="AE205" s="30" t="s">
        <v>102</v>
      </c>
      <c r="AF205" s="61">
        <v>0</v>
      </c>
      <c r="AG205" s="30">
        <v>1</v>
      </c>
      <c r="AH205" s="30">
        <v>1</v>
      </c>
      <c r="AI205" s="30">
        <v>0</v>
      </c>
      <c r="AJ205" s="62">
        <v>0</v>
      </c>
      <c r="AK205" s="30">
        <v>0</v>
      </c>
      <c r="AL205" s="23"/>
    </row>
    <row r="206" spans="1:38" s="25" customFormat="1" x14ac:dyDescent="0.25">
      <c r="A206" s="4">
        <v>197</v>
      </c>
      <c r="B206" s="23" t="s">
        <v>81</v>
      </c>
      <c r="C206" s="23" t="s">
        <v>115</v>
      </c>
      <c r="D206" s="40" t="s">
        <v>168</v>
      </c>
      <c r="E206" s="30">
        <v>29</v>
      </c>
      <c r="F206" s="30"/>
      <c r="G206" s="30"/>
      <c r="H206" s="30">
        <v>342107</v>
      </c>
      <c r="I206" s="28" t="s">
        <v>333</v>
      </c>
      <c r="J206" s="30"/>
      <c r="K206" s="30" t="s">
        <v>161</v>
      </c>
      <c r="L206" s="52" t="s">
        <v>162</v>
      </c>
      <c r="M206" s="52" t="s">
        <v>164</v>
      </c>
      <c r="N206" s="30" t="s">
        <v>119</v>
      </c>
      <c r="O206" s="43" t="s">
        <v>120</v>
      </c>
      <c r="P206" s="30">
        <v>0</v>
      </c>
      <c r="Q206" s="43">
        <v>3</v>
      </c>
      <c r="R206" s="44">
        <v>40</v>
      </c>
      <c r="S206" s="44">
        <v>2896.9</v>
      </c>
      <c r="T206" s="61">
        <f t="shared" si="2"/>
        <v>2896.9</v>
      </c>
      <c r="U206" s="44">
        <v>2618.9</v>
      </c>
      <c r="V206" s="44">
        <v>719</v>
      </c>
      <c r="W206" s="24" t="s">
        <v>101</v>
      </c>
      <c r="X206" s="24" t="s">
        <v>101</v>
      </c>
      <c r="Y206" s="44" t="s">
        <v>102</v>
      </c>
      <c r="Z206" s="24" t="s">
        <v>101</v>
      </c>
      <c r="AA206" s="24" t="s">
        <v>101</v>
      </c>
      <c r="AB206" s="24" t="s">
        <v>101</v>
      </c>
      <c r="AC206" s="30" t="s">
        <v>101</v>
      </c>
      <c r="AD206" s="30" t="s">
        <v>101</v>
      </c>
      <c r="AE206" s="30" t="s">
        <v>102</v>
      </c>
      <c r="AF206" s="61">
        <v>0</v>
      </c>
      <c r="AG206" s="30">
        <v>1</v>
      </c>
      <c r="AH206" s="30">
        <v>0</v>
      </c>
      <c r="AI206" s="30">
        <v>0</v>
      </c>
      <c r="AJ206" s="62">
        <v>1</v>
      </c>
      <c r="AK206" s="30">
        <v>0</v>
      </c>
      <c r="AL206" s="23"/>
    </row>
    <row r="207" spans="1:38" s="25" customFormat="1" x14ac:dyDescent="0.25">
      <c r="A207" s="4">
        <v>198</v>
      </c>
      <c r="B207" s="23" t="s">
        <v>81</v>
      </c>
      <c r="C207" s="23" t="s">
        <v>115</v>
      </c>
      <c r="D207" s="40" t="s">
        <v>168</v>
      </c>
      <c r="E207" s="30">
        <v>31</v>
      </c>
      <c r="F207" s="30"/>
      <c r="G207" s="30"/>
      <c r="H207" s="30">
        <v>342108</v>
      </c>
      <c r="I207" s="28" t="s">
        <v>333</v>
      </c>
      <c r="J207" s="30"/>
      <c r="K207" s="30" t="s">
        <v>161</v>
      </c>
      <c r="L207" s="52" t="s">
        <v>162</v>
      </c>
      <c r="M207" s="52" t="s">
        <v>163</v>
      </c>
      <c r="N207" s="30" t="s">
        <v>119</v>
      </c>
      <c r="O207" s="43" t="s">
        <v>120</v>
      </c>
      <c r="P207" s="30">
        <v>0</v>
      </c>
      <c r="Q207" s="43">
        <v>5</v>
      </c>
      <c r="R207" s="44">
        <v>65</v>
      </c>
      <c r="S207" s="44">
        <v>5933.35</v>
      </c>
      <c r="T207" s="61">
        <f t="shared" si="2"/>
        <v>5933.35</v>
      </c>
      <c r="U207" s="44">
        <v>3806.8</v>
      </c>
      <c r="V207" s="44">
        <v>1570.55</v>
      </c>
      <c r="W207" s="24" t="s">
        <v>101</v>
      </c>
      <c r="X207" s="24" t="s">
        <v>101</v>
      </c>
      <c r="Y207" s="44" t="s">
        <v>102</v>
      </c>
      <c r="Z207" s="24" t="s">
        <v>101</v>
      </c>
      <c r="AA207" s="24" t="s">
        <v>101</v>
      </c>
      <c r="AB207" s="24" t="s">
        <v>101</v>
      </c>
      <c r="AC207" s="30" t="s">
        <v>101</v>
      </c>
      <c r="AD207" s="30" t="s">
        <v>101</v>
      </c>
      <c r="AE207" s="30" t="s">
        <v>102</v>
      </c>
      <c r="AF207" s="61">
        <v>0</v>
      </c>
      <c r="AG207" s="30">
        <v>0</v>
      </c>
      <c r="AH207" s="30">
        <v>1</v>
      </c>
      <c r="AI207" s="30">
        <v>0</v>
      </c>
      <c r="AJ207" s="62">
        <v>0</v>
      </c>
      <c r="AK207" s="30">
        <v>0</v>
      </c>
      <c r="AL207" s="23"/>
    </row>
    <row r="208" spans="1:38" s="25" customFormat="1" x14ac:dyDescent="0.25">
      <c r="A208" s="4">
        <v>199</v>
      </c>
      <c r="B208" s="23" t="s">
        <v>81</v>
      </c>
      <c r="C208" s="23" t="s">
        <v>115</v>
      </c>
      <c r="D208" s="40" t="s">
        <v>168</v>
      </c>
      <c r="E208" s="30">
        <v>4</v>
      </c>
      <c r="F208" s="30"/>
      <c r="G208" s="30"/>
      <c r="H208" s="30">
        <v>342109</v>
      </c>
      <c r="I208" s="28" t="s">
        <v>333</v>
      </c>
      <c r="J208" s="30"/>
      <c r="K208" s="30" t="s">
        <v>161</v>
      </c>
      <c r="L208" s="52" t="s">
        <v>162</v>
      </c>
      <c r="M208" s="52" t="s">
        <v>170</v>
      </c>
      <c r="N208" s="30" t="s">
        <v>119</v>
      </c>
      <c r="O208" s="43" t="s">
        <v>120</v>
      </c>
      <c r="P208" s="30">
        <v>0</v>
      </c>
      <c r="Q208" s="43">
        <v>5</v>
      </c>
      <c r="R208" s="44">
        <v>67</v>
      </c>
      <c r="S208" s="44">
        <v>5565.6</v>
      </c>
      <c r="T208" s="61">
        <f t="shared" si="2"/>
        <v>5565.6</v>
      </c>
      <c r="U208" s="44">
        <v>4224.2</v>
      </c>
      <c r="V208" s="44">
        <v>835.4</v>
      </c>
      <c r="W208" s="24" t="s">
        <v>101</v>
      </c>
      <c r="X208" s="24" t="s">
        <v>101</v>
      </c>
      <c r="Y208" s="44" t="s">
        <v>102</v>
      </c>
      <c r="Z208" s="24" t="s">
        <v>101</v>
      </c>
      <c r="AA208" s="24" t="s">
        <v>101</v>
      </c>
      <c r="AB208" s="24" t="s">
        <v>101</v>
      </c>
      <c r="AC208" s="30" t="s">
        <v>101</v>
      </c>
      <c r="AD208" s="30" t="s">
        <v>101</v>
      </c>
      <c r="AE208" s="30" t="s">
        <v>102</v>
      </c>
      <c r="AF208" s="61">
        <v>0</v>
      </c>
      <c r="AG208" s="30">
        <v>1</v>
      </c>
      <c r="AH208" s="30">
        <v>1</v>
      </c>
      <c r="AI208" s="30">
        <v>0</v>
      </c>
      <c r="AJ208" s="62">
        <v>1</v>
      </c>
      <c r="AK208" s="30">
        <v>0</v>
      </c>
      <c r="AL208" s="23"/>
    </row>
    <row r="209" spans="1:38" s="25" customFormat="1" x14ac:dyDescent="0.25">
      <c r="A209" s="4">
        <v>200</v>
      </c>
      <c r="B209" s="23" t="s">
        <v>81</v>
      </c>
      <c r="C209" s="23" t="s">
        <v>115</v>
      </c>
      <c r="D209" s="40" t="s">
        <v>168</v>
      </c>
      <c r="E209" s="30">
        <v>49</v>
      </c>
      <c r="F209" s="30"/>
      <c r="G209" s="30"/>
      <c r="H209" s="30">
        <v>342110</v>
      </c>
      <c r="I209" s="28" t="s">
        <v>333</v>
      </c>
      <c r="J209" s="30"/>
      <c r="K209" s="30" t="s">
        <v>117</v>
      </c>
      <c r="L209" s="50" t="s">
        <v>117</v>
      </c>
      <c r="M209" s="52" t="s">
        <v>171</v>
      </c>
      <c r="N209" s="30" t="s">
        <v>119</v>
      </c>
      <c r="O209" s="43" t="s">
        <v>120</v>
      </c>
      <c r="P209" s="30">
        <v>0</v>
      </c>
      <c r="Q209" s="43">
        <v>3</v>
      </c>
      <c r="R209" s="44">
        <v>39</v>
      </c>
      <c r="S209" s="44">
        <v>3870.7</v>
      </c>
      <c r="T209" s="61">
        <f t="shared" si="2"/>
        <v>3870.7</v>
      </c>
      <c r="U209" s="44">
        <v>3272.9</v>
      </c>
      <c r="V209" s="44">
        <v>152.80000000000001</v>
      </c>
      <c r="W209" s="24" t="s">
        <v>101</v>
      </c>
      <c r="X209" s="24" t="s">
        <v>101</v>
      </c>
      <c r="Y209" s="44" t="s">
        <v>102</v>
      </c>
      <c r="Z209" s="24" t="s">
        <v>101</v>
      </c>
      <c r="AA209" s="24" t="s">
        <v>101</v>
      </c>
      <c r="AB209" s="24" t="s">
        <v>101</v>
      </c>
      <c r="AC209" s="30" t="s">
        <v>101</v>
      </c>
      <c r="AD209" s="30" t="s">
        <v>101</v>
      </c>
      <c r="AE209" s="30" t="s">
        <v>102</v>
      </c>
      <c r="AF209" s="30">
        <v>2</v>
      </c>
      <c r="AG209" s="30">
        <v>1</v>
      </c>
      <c r="AH209" s="30">
        <v>1</v>
      </c>
      <c r="AI209" s="30">
        <v>0</v>
      </c>
      <c r="AJ209" s="62">
        <v>1</v>
      </c>
      <c r="AK209" s="30">
        <v>0</v>
      </c>
      <c r="AL209" s="23"/>
    </row>
    <row r="210" spans="1:38" s="25" customFormat="1" x14ac:dyDescent="0.25">
      <c r="A210" s="4">
        <v>201</v>
      </c>
      <c r="B210" s="23" t="s">
        <v>81</v>
      </c>
      <c r="C210" s="23" t="s">
        <v>115</v>
      </c>
      <c r="D210" s="40" t="s">
        <v>168</v>
      </c>
      <c r="E210" s="30">
        <v>51</v>
      </c>
      <c r="F210" s="30"/>
      <c r="G210" s="30"/>
      <c r="H210" s="30">
        <v>342111</v>
      </c>
      <c r="I210" s="28" t="s">
        <v>333</v>
      </c>
      <c r="J210" s="30"/>
      <c r="K210" s="30" t="s">
        <v>117</v>
      </c>
      <c r="L210" s="50" t="s">
        <v>117</v>
      </c>
      <c r="M210" s="52" t="s">
        <v>167</v>
      </c>
      <c r="N210" s="30" t="s">
        <v>119</v>
      </c>
      <c r="O210" s="43" t="s">
        <v>120</v>
      </c>
      <c r="P210" s="30">
        <v>0</v>
      </c>
      <c r="Q210" s="43">
        <v>2</v>
      </c>
      <c r="R210" s="44">
        <v>36</v>
      </c>
      <c r="S210" s="44">
        <v>5415.6</v>
      </c>
      <c r="T210" s="61">
        <f t="shared" si="2"/>
        <v>5415.6</v>
      </c>
      <c r="U210" s="44">
        <v>4348.7</v>
      </c>
      <c r="V210" s="44">
        <v>696.9</v>
      </c>
      <c r="W210" s="24" t="s">
        <v>101</v>
      </c>
      <c r="X210" s="24" t="s">
        <v>101</v>
      </c>
      <c r="Y210" s="44" t="s">
        <v>102</v>
      </c>
      <c r="Z210" s="24" t="s">
        <v>101</v>
      </c>
      <c r="AA210" s="24" t="s">
        <v>101</v>
      </c>
      <c r="AB210" s="24" t="s">
        <v>101</v>
      </c>
      <c r="AC210" s="30" t="s">
        <v>101</v>
      </c>
      <c r="AD210" s="30" t="s">
        <v>101</v>
      </c>
      <c r="AE210" s="30" t="s">
        <v>102</v>
      </c>
      <c r="AF210" s="30">
        <v>2</v>
      </c>
      <c r="AG210" s="30">
        <v>1</v>
      </c>
      <c r="AH210" s="30">
        <v>1</v>
      </c>
      <c r="AI210" s="30">
        <v>0</v>
      </c>
      <c r="AJ210" s="62">
        <v>1</v>
      </c>
      <c r="AK210" s="30">
        <v>0</v>
      </c>
      <c r="AL210" s="23"/>
    </row>
    <row r="211" spans="1:38" s="25" customFormat="1" x14ac:dyDescent="0.25">
      <c r="A211" s="4">
        <v>202</v>
      </c>
      <c r="B211" s="23" t="s">
        <v>81</v>
      </c>
      <c r="C211" s="23" t="s">
        <v>115</v>
      </c>
      <c r="D211" s="40" t="s">
        <v>168</v>
      </c>
      <c r="E211" s="30" t="s">
        <v>172</v>
      </c>
      <c r="F211" s="30"/>
      <c r="G211" s="30"/>
      <c r="H211" s="30">
        <v>342112</v>
      </c>
      <c r="I211" s="28" t="s">
        <v>333</v>
      </c>
      <c r="J211" s="30"/>
      <c r="K211" s="30" t="s">
        <v>117</v>
      </c>
      <c r="L211" s="50" t="s">
        <v>117</v>
      </c>
      <c r="M211" s="52" t="s">
        <v>167</v>
      </c>
      <c r="N211" s="30" t="s">
        <v>119</v>
      </c>
      <c r="O211" s="43" t="s">
        <v>120</v>
      </c>
      <c r="P211" s="30">
        <v>0</v>
      </c>
      <c r="Q211" s="43">
        <v>2</v>
      </c>
      <c r="R211" s="44">
        <v>44</v>
      </c>
      <c r="S211" s="44">
        <v>3053.1</v>
      </c>
      <c r="T211" s="61">
        <f t="shared" si="2"/>
        <v>3053.1</v>
      </c>
      <c r="U211" s="44">
        <v>2512.6999999999998</v>
      </c>
      <c r="V211" s="44">
        <v>174.4</v>
      </c>
      <c r="W211" s="24" t="s">
        <v>101</v>
      </c>
      <c r="X211" s="24" t="s">
        <v>101</v>
      </c>
      <c r="Y211" s="44" t="s">
        <v>101</v>
      </c>
      <c r="Z211" s="24" t="s">
        <v>101</v>
      </c>
      <c r="AA211" s="24" t="s">
        <v>101</v>
      </c>
      <c r="AB211" s="24" t="s">
        <v>101</v>
      </c>
      <c r="AC211" s="30" t="s">
        <v>102</v>
      </c>
      <c r="AD211" s="30" t="s">
        <v>101</v>
      </c>
      <c r="AE211" s="30" t="s">
        <v>102</v>
      </c>
      <c r="AF211" s="30">
        <v>2</v>
      </c>
      <c r="AG211" s="30">
        <v>1</v>
      </c>
      <c r="AH211" s="30">
        <v>1</v>
      </c>
      <c r="AI211" s="30">
        <f>AJ211</f>
        <v>1</v>
      </c>
      <c r="AJ211" s="62">
        <v>1</v>
      </c>
      <c r="AK211" s="30">
        <v>0</v>
      </c>
      <c r="AL211" s="23"/>
    </row>
    <row r="212" spans="1:38" s="25" customFormat="1" x14ac:dyDescent="0.25">
      <c r="A212" s="4">
        <v>203</v>
      </c>
      <c r="B212" s="23" t="s">
        <v>81</v>
      </c>
      <c r="C212" s="23" t="s">
        <v>115</v>
      </c>
      <c r="D212" s="40" t="s">
        <v>168</v>
      </c>
      <c r="E212" s="30">
        <v>59</v>
      </c>
      <c r="F212" s="30"/>
      <c r="G212" s="30"/>
      <c r="H212" s="30">
        <v>342113</v>
      </c>
      <c r="I212" s="28" t="s">
        <v>333</v>
      </c>
      <c r="J212" s="30"/>
      <c r="K212" s="30" t="s">
        <v>124</v>
      </c>
      <c r="L212" s="52" t="s">
        <v>173</v>
      </c>
      <c r="M212" s="52" t="s">
        <v>145</v>
      </c>
      <c r="N212" s="30" t="s">
        <v>119</v>
      </c>
      <c r="O212" s="43" t="s">
        <v>120</v>
      </c>
      <c r="P212" s="30">
        <v>0</v>
      </c>
      <c r="Q212" s="43">
        <v>3</v>
      </c>
      <c r="R212" s="44">
        <v>30</v>
      </c>
      <c r="S212" s="44">
        <v>3482.2</v>
      </c>
      <c r="T212" s="61">
        <f t="shared" si="2"/>
        <v>3482.2</v>
      </c>
      <c r="U212" s="44">
        <v>2954.7</v>
      </c>
      <c r="V212" s="44">
        <v>303.5</v>
      </c>
      <c r="W212" s="24" t="s">
        <v>101</v>
      </c>
      <c r="X212" s="24" t="s">
        <v>101</v>
      </c>
      <c r="Y212" s="44" t="s">
        <v>101</v>
      </c>
      <c r="Z212" s="24" t="s">
        <v>101</v>
      </c>
      <c r="AA212" s="24" t="s">
        <v>101</v>
      </c>
      <c r="AB212" s="24" t="s">
        <v>101</v>
      </c>
      <c r="AC212" s="30" t="s">
        <v>102</v>
      </c>
      <c r="AD212" s="30" t="s">
        <v>101</v>
      </c>
      <c r="AE212" s="30" t="s">
        <v>102</v>
      </c>
      <c r="AF212" s="61">
        <v>0</v>
      </c>
      <c r="AG212" s="30">
        <v>1</v>
      </c>
      <c r="AH212" s="30">
        <v>1</v>
      </c>
      <c r="AI212" s="30">
        <f>AJ212</f>
        <v>1</v>
      </c>
      <c r="AJ212" s="62">
        <v>1</v>
      </c>
      <c r="AK212" s="30">
        <v>0</v>
      </c>
      <c r="AL212" s="23"/>
    </row>
    <row r="213" spans="1:38" s="25" customFormat="1" x14ac:dyDescent="0.25">
      <c r="A213" s="4">
        <v>204</v>
      </c>
      <c r="B213" s="23" t="s">
        <v>81</v>
      </c>
      <c r="C213" s="23" t="s">
        <v>115</v>
      </c>
      <c r="D213" s="40" t="s">
        <v>168</v>
      </c>
      <c r="E213" s="30">
        <v>59</v>
      </c>
      <c r="F213" s="30">
        <v>2</v>
      </c>
      <c r="G213" s="30"/>
      <c r="H213" s="30">
        <v>342114</v>
      </c>
      <c r="I213" s="28" t="s">
        <v>333</v>
      </c>
      <c r="J213" s="30"/>
      <c r="K213" s="30" t="s">
        <v>117</v>
      </c>
      <c r="L213" s="50" t="s">
        <v>117</v>
      </c>
      <c r="M213" s="52" t="s">
        <v>174</v>
      </c>
      <c r="N213" s="30" t="s">
        <v>119</v>
      </c>
      <c r="O213" s="43" t="s">
        <v>120</v>
      </c>
      <c r="P213" s="30">
        <v>0</v>
      </c>
      <c r="Q213" s="43">
        <v>2</v>
      </c>
      <c r="R213" s="44">
        <v>33</v>
      </c>
      <c r="S213" s="44">
        <v>1988.3</v>
      </c>
      <c r="T213" s="61">
        <f t="shared" si="2"/>
        <v>1988.3</v>
      </c>
      <c r="U213" s="44">
        <v>1772.3</v>
      </c>
      <c r="V213" s="44">
        <v>0</v>
      </c>
      <c r="W213" s="24" t="s">
        <v>101</v>
      </c>
      <c r="X213" s="24" t="s">
        <v>101</v>
      </c>
      <c r="Y213" s="44" t="s">
        <v>101</v>
      </c>
      <c r="Z213" s="24" t="s">
        <v>101</v>
      </c>
      <c r="AA213" s="24" t="s">
        <v>101</v>
      </c>
      <c r="AB213" s="24" t="s">
        <v>101</v>
      </c>
      <c r="AC213" s="30" t="s">
        <v>102</v>
      </c>
      <c r="AD213" s="30" t="s">
        <v>101</v>
      </c>
      <c r="AE213" s="30" t="s">
        <v>102</v>
      </c>
      <c r="AF213" s="61">
        <v>0</v>
      </c>
      <c r="AG213" s="30">
        <v>1</v>
      </c>
      <c r="AH213" s="30">
        <v>1</v>
      </c>
      <c r="AI213" s="30">
        <f>AJ213</f>
        <v>1</v>
      </c>
      <c r="AJ213" s="62">
        <v>1</v>
      </c>
      <c r="AK213" s="30">
        <v>0</v>
      </c>
      <c r="AL213" s="23"/>
    </row>
    <row r="214" spans="1:38" s="25" customFormat="1" x14ac:dyDescent="0.25">
      <c r="A214" s="4">
        <v>205</v>
      </c>
      <c r="B214" s="23" t="s">
        <v>81</v>
      </c>
      <c r="C214" s="23" t="s">
        <v>115</v>
      </c>
      <c r="D214" s="40" t="s">
        <v>168</v>
      </c>
      <c r="E214" s="30">
        <v>6</v>
      </c>
      <c r="F214" s="30"/>
      <c r="G214" s="30"/>
      <c r="H214" s="30">
        <v>342115</v>
      </c>
      <c r="I214" s="28" t="s">
        <v>333</v>
      </c>
      <c r="J214" s="30"/>
      <c r="K214" s="30" t="s">
        <v>161</v>
      </c>
      <c r="L214" s="52" t="s">
        <v>162</v>
      </c>
      <c r="M214" s="52" t="s">
        <v>170</v>
      </c>
      <c r="N214" s="30" t="s">
        <v>119</v>
      </c>
      <c r="O214" s="43" t="s">
        <v>120</v>
      </c>
      <c r="P214" s="30">
        <v>0</v>
      </c>
      <c r="Q214" s="43">
        <v>4</v>
      </c>
      <c r="R214" s="44">
        <v>55</v>
      </c>
      <c r="S214" s="44">
        <v>4341</v>
      </c>
      <c r="T214" s="61">
        <f t="shared" si="2"/>
        <v>4341</v>
      </c>
      <c r="U214" s="44">
        <v>3433</v>
      </c>
      <c r="V214" s="44">
        <v>564</v>
      </c>
      <c r="W214" s="24" t="s">
        <v>101</v>
      </c>
      <c r="X214" s="24" t="s">
        <v>101</v>
      </c>
      <c r="Y214" s="44" t="s">
        <v>102</v>
      </c>
      <c r="Z214" s="24" t="s">
        <v>101</v>
      </c>
      <c r="AA214" s="24" t="s">
        <v>101</v>
      </c>
      <c r="AB214" s="24" t="s">
        <v>101</v>
      </c>
      <c r="AC214" s="30" t="s">
        <v>101</v>
      </c>
      <c r="AD214" s="30" t="s">
        <v>101</v>
      </c>
      <c r="AE214" s="30" t="s">
        <v>102</v>
      </c>
      <c r="AF214" s="61">
        <v>0</v>
      </c>
      <c r="AG214" s="30">
        <v>1</v>
      </c>
      <c r="AH214" s="30">
        <v>1</v>
      </c>
      <c r="AI214" s="30">
        <v>0</v>
      </c>
      <c r="AJ214" s="62">
        <v>0</v>
      </c>
      <c r="AK214" s="30">
        <v>0</v>
      </c>
      <c r="AL214" s="23"/>
    </row>
    <row r="215" spans="1:38" s="25" customFormat="1" x14ac:dyDescent="0.25">
      <c r="A215" s="4">
        <v>206</v>
      </c>
      <c r="B215" s="23" t="s">
        <v>81</v>
      </c>
      <c r="C215" s="23" t="s">
        <v>115</v>
      </c>
      <c r="D215" s="40" t="s">
        <v>168</v>
      </c>
      <c r="E215" s="30">
        <v>8</v>
      </c>
      <c r="F215" s="30"/>
      <c r="G215" s="30"/>
      <c r="H215" s="30">
        <v>342116</v>
      </c>
      <c r="I215" s="28" t="s">
        <v>333</v>
      </c>
      <c r="J215" s="30"/>
      <c r="K215" s="30" t="s">
        <v>161</v>
      </c>
      <c r="L215" s="52" t="s">
        <v>162</v>
      </c>
      <c r="M215" s="52" t="s">
        <v>163</v>
      </c>
      <c r="N215" s="30" t="s">
        <v>119</v>
      </c>
      <c r="O215" s="43" t="s">
        <v>120</v>
      </c>
      <c r="P215" s="30">
        <v>0</v>
      </c>
      <c r="Q215" s="43">
        <v>5</v>
      </c>
      <c r="R215" s="44">
        <v>65</v>
      </c>
      <c r="S215" s="44">
        <v>6626.5</v>
      </c>
      <c r="T215" s="61">
        <f t="shared" si="2"/>
        <v>6626.5</v>
      </c>
      <c r="U215" s="44">
        <v>5428</v>
      </c>
      <c r="V215" s="44">
        <v>691.5</v>
      </c>
      <c r="W215" s="24" t="s">
        <v>101</v>
      </c>
      <c r="X215" s="24" t="s">
        <v>101</v>
      </c>
      <c r="Y215" s="44" t="s">
        <v>102</v>
      </c>
      <c r="Z215" s="24" t="s">
        <v>101</v>
      </c>
      <c r="AA215" s="24" t="s">
        <v>101</v>
      </c>
      <c r="AB215" s="24" t="s">
        <v>101</v>
      </c>
      <c r="AC215" s="30" t="s">
        <v>101</v>
      </c>
      <c r="AD215" s="30" t="s">
        <v>101</v>
      </c>
      <c r="AE215" s="30" t="s">
        <v>102</v>
      </c>
      <c r="AF215" s="61">
        <v>0</v>
      </c>
      <c r="AG215" s="30">
        <v>1</v>
      </c>
      <c r="AH215" s="30">
        <v>1</v>
      </c>
      <c r="AI215" s="30">
        <v>0</v>
      </c>
      <c r="AJ215" s="62">
        <v>1</v>
      </c>
      <c r="AK215" s="30">
        <v>0</v>
      </c>
      <c r="AL215" s="23"/>
    </row>
    <row r="216" spans="1:38" s="25" customFormat="1" x14ac:dyDescent="0.25">
      <c r="A216" s="4">
        <v>207</v>
      </c>
      <c r="B216" s="23" t="s">
        <v>81</v>
      </c>
      <c r="C216" s="23" t="s">
        <v>115</v>
      </c>
      <c r="D216" s="40" t="s">
        <v>175</v>
      </c>
      <c r="E216" s="30">
        <v>1</v>
      </c>
      <c r="F216" s="30"/>
      <c r="G216" s="30"/>
      <c r="H216" s="30">
        <v>342117</v>
      </c>
      <c r="I216" s="28" t="s">
        <v>333</v>
      </c>
      <c r="J216" s="30"/>
      <c r="K216" s="30" t="s">
        <v>124</v>
      </c>
      <c r="L216" s="52" t="s">
        <v>155</v>
      </c>
      <c r="M216" s="52" t="s">
        <v>136</v>
      </c>
      <c r="N216" s="30" t="s">
        <v>156</v>
      </c>
      <c r="O216" s="43" t="s">
        <v>120</v>
      </c>
      <c r="P216" s="30">
        <v>0</v>
      </c>
      <c r="Q216" s="43">
        <v>3</v>
      </c>
      <c r="R216" s="44">
        <v>60</v>
      </c>
      <c r="S216" s="44">
        <v>2791.2</v>
      </c>
      <c r="T216" s="61">
        <f t="shared" si="2"/>
        <v>2791.2</v>
      </c>
      <c r="U216" s="44">
        <v>2562.1999999999998</v>
      </c>
      <c r="V216" s="44">
        <v>0</v>
      </c>
      <c r="W216" s="24" t="s">
        <v>101</v>
      </c>
      <c r="X216" s="24" t="s">
        <v>101</v>
      </c>
      <c r="Y216" s="44" t="s">
        <v>101</v>
      </c>
      <c r="Z216" s="24" t="s">
        <v>101</v>
      </c>
      <c r="AA216" s="24" t="s">
        <v>101</v>
      </c>
      <c r="AB216" s="24" t="s">
        <v>101</v>
      </c>
      <c r="AC216" s="30" t="s">
        <v>102</v>
      </c>
      <c r="AD216" s="30" t="s">
        <v>101</v>
      </c>
      <c r="AE216" s="30" t="s">
        <v>102</v>
      </c>
      <c r="AF216" s="61">
        <v>0</v>
      </c>
      <c r="AG216" s="30">
        <v>1</v>
      </c>
      <c r="AH216" s="30">
        <v>1</v>
      </c>
      <c r="AI216" s="30">
        <f>AJ216</f>
        <v>1</v>
      </c>
      <c r="AJ216" s="62">
        <v>1</v>
      </c>
      <c r="AK216" s="30">
        <v>0</v>
      </c>
      <c r="AL216" s="23"/>
    </row>
    <row r="217" spans="1:38" s="25" customFormat="1" x14ac:dyDescent="0.25">
      <c r="A217" s="4">
        <v>208</v>
      </c>
      <c r="B217" s="23" t="s">
        <v>81</v>
      </c>
      <c r="C217" s="23" t="s">
        <v>115</v>
      </c>
      <c r="D217" s="40" t="s">
        <v>175</v>
      </c>
      <c r="E217" s="30">
        <v>10</v>
      </c>
      <c r="F217" s="30"/>
      <c r="G217" s="30"/>
      <c r="H217" s="30">
        <v>342118</v>
      </c>
      <c r="I217" s="28" t="s">
        <v>333</v>
      </c>
      <c r="J217" s="30"/>
      <c r="K217" s="30" t="s">
        <v>124</v>
      </c>
      <c r="L217" s="52" t="s">
        <v>125</v>
      </c>
      <c r="M217" s="52" t="s">
        <v>145</v>
      </c>
      <c r="N217" s="30" t="s">
        <v>119</v>
      </c>
      <c r="O217" s="43" t="s">
        <v>120</v>
      </c>
      <c r="P217" s="30">
        <v>0</v>
      </c>
      <c r="Q217" s="43">
        <v>3</v>
      </c>
      <c r="R217" s="44">
        <v>60</v>
      </c>
      <c r="S217" s="44">
        <v>2721.8</v>
      </c>
      <c r="T217" s="61">
        <f t="shared" si="2"/>
        <v>2721.8</v>
      </c>
      <c r="U217" s="44">
        <v>2496.8000000000002</v>
      </c>
      <c r="V217" s="44">
        <v>0</v>
      </c>
      <c r="W217" s="24" t="s">
        <v>101</v>
      </c>
      <c r="X217" s="24" t="s">
        <v>101</v>
      </c>
      <c r="Y217" s="44" t="s">
        <v>102</v>
      </c>
      <c r="Z217" s="24" t="s">
        <v>101</v>
      </c>
      <c r="AA217" s="24" t="s">
        <v>101</v>
      </c>
      <c r="AB217" s="24" t="s">
        <v>101</v>
      </c>
      <c r="AC217" s="30" t="s">
        <v>101</v>
      </c>
      <c r="AD217" s="30" t="s">
        <v>101</v>
      </c>
      <c r="AE217" s="30" t="s">
        <v>102</v>
      </c>
      <c r="AF217" s="61">
        <v>0</v>
      </c>
      <c r="AG217" s="30">
        <v>1</v>
      </c>
      <c r="AH217" s="30">
        <v>1</v>
      </c>
      <c r="AI217" s="30">
        <v>0</v>
      </c>
      <c r="AJ217" s="62">
        <v>1</v>
      </c>
      <c r="AK217" s="30">
        <v>0</v>
      </c>
      <c r="AL217" s="23"/>
    </row>
    <row r="218" spans="1:38" s="25" customFormat="1" x14ac:dyDescent="0.25">
      <c r="A218" s="4">
        <v>209</v>
      </c>
      <c r="B218" s="23" t="s">
        <v>81</v>
      </c>
      <c r="C218" s="23" t="s">
        <v>115</v>
      </c>
      <c r="D218" s="40" t="s">
        <v>175</v>
      </c>
      <c r="E218" s="30">
        <v>11</v>
      </c>
      <c r="F218" s="30"/>
      <c r="G218" s="30"/>
      <c r="H218" s="30">
        <v>342119</v>
      </c>
      <c r="I218" s="28" t="s">
        <v>333</v>
      </c>
      <c r="J218" s="30"/>
      <c r="K218" s="30" t="s">
        <v>124</v>
      </c>
      <c r="L218" s="52" t="s">
        <v>155</v>
      </c>
      <c r="M218" s="52" t="s">
        <v>146</v>
      </c>
      <c r="N218" s="30" t="s">
        <v>156</v>
      </c>
      <c r="O218" s="43" t="s">
        <v>120</v>
      </c>
      <c r="P218" s="30">
        <v>0</v>
      </c>
      <c r="Q218" s="43">
        <v>4</v>
      </c>
      <c r="R218" s="44">
        <v>80</v>
      </c>
      <c r="S218" s="44">
        <v>3818.8</v>
      </c>
      <c r="T218" s="61">
        <f t="shared" si="2"/>
        <v>3818.8</v>
      </c>
      <c r="U218" s="44">
        <v>3514.8</v>
      </c>
      <c r="V218" s="44">
        <v>0</v>
      </c>
      <c r="W218" s="24" t="s">
        <v>101</v>
      </c>
      <c r="X218" s="24" t="s">
        <v>101</v>
      </c>
      <c r="Y218" s="44" t="s">
        <v>101</v>
      </c>
      <c r="Z218" s="24" t="s">
        <v>101</v>
      </c>
      <c r="AA218" s="24" t="s">
        <v>101</v>
      </c>
      <c r="AB218" s="24" t="s">
        <v>101</v>
      </c>
      <c r="AC218" s="30" t="s">
        <v>102</v>
      </c>
      <c r="AD218" s="30" t="s">
        <v>101</v>
      </c>
      <c r="AE218" s="30" t="s">
        <v>102</v>
      </c>
      <c r="AF218" s="61">
        <v>0</v>
      </c>
      <c r="AG218" s="30">
        <v>1</v>
      </c>
      <c r="AH218" s="30">
        <v>1</v>
      </c>
      <c r="AI218" s="30">
        <f>AJ218</f>
        <v>1</v>
      </c>
      <c r="AJ218" s="62">
        <v>1</v>
      </c>
      <c r="AK218" s="30">
        <v>0</v>
      </c>
      <c r="AL218" s="23"/>
    </row>
    <row r="219" spans="1:38" s="25" customFormat="1" x14ac:dyDescent="0.25">
      <c r="A219" s="4">
        <v>210</v>
      </c>
      <c r="B219" s="23" t="s">
        <v>81</v>
      </c>
      <c r="C219" s="23" t="s">
        <v>115</v>
      </c>
      <c r="D219" s="40" t="s">
        <v>175</v>
      </c>
      <c r="E219" s="30">
        <v>12</v>
      </c>
      <c r="F219" s="30"/>
      <c r="G219" s="30"/>
      <c r="H219" s="30">
        <v>342120</v>
      </c>
      <c r="I219" s="28" t="s">
        <v>333</v>
      </c>
      <c r="J219" s="30"/>
      <c r="K219" s="30" t="s">
        <v>124</v>
      </c>
      <c r="L219" s="52" t="s">
        <v>125</v>
      </c>
      <c r="M219" s="52" t="s">
        <v>145</v>
      </c>
      <c r="N219" s="30" t="s">
        <v>119</v>
      </c>
      <c r="O219" s="43" t="s">
        <v>120</v>
      </c>
      <c r="P219" s="30">
        <v>0</v>
      </c>
      <c r="Q219" s="43">
        <v>5</v>
      </c>
      <c r="R219" s="44">
        <v>100</v>
      </c>
      <c r="S219" s="44">
        <v>4829.8</v>
      </c>
      <c r="T219" s="61">
        <f t="shared" si="2"/>
        <v>4829.8</v>
      </c>
      <c r="U219" s="44">
        <v>4311.1000000000004</v>
      </c>
      <c r="V219" s="44">
        <v>61.7</v>
      </c>
      <c r="W219" s="24" t="s">
        <v>101</v>
      </c>
      <c r="X219" s="24" t="s">
        <v>101</v>
      </c>
      <c r="Y219" s="44" t="s">
        <v>101</v>
      </c>
      <c r="Z219" s="24" t="s">
        <v>101</v>
      </c>
      <c r="AA219" s="24" t="s">
        <v>101</v>
      </c>
      <c r="AB219" s="24" t="s">
        <v>101</v>
      </c>
      <c r="AC219" s="30" t="s">
        <v>102</v>
      </c>
      <c r="AD219" s="30" t="s">
        <v>101</v>
      </c>
      <c r="AE219" s="30" t="s">
        <v>102</v>
      </c>
      <c r="AF219" s="61">
        <v>0</v>
      </c>
      <c r="AG219" s="30">
        <v>1</v>
      </c>
      <c r="AH219" s="30">
        <v>1</v>
      </c>
      <c r="AI219" s="30">
        <f>AJ219</f>
        <v>1</v>
      </c>
      <c r="AJ219" s="62">
        <v>1</v>
      </c>
      <c r="AK219" s="30">
        <v>0</v>
      </c>
      <c r="AL219" s="23"/>
    </row>
    <row r="220" spans="1:38" s="25" customFormat="1" x14ac:dyDescent="0.25">
      <c r="A220" s="4">
        <v>211</v>
      </c>
      <c r="B220" s="23" t="s">
        <v>81</v>
      </c>
      <c r="C220" s="23" t="s">
        <v>115</v>
      </c>
      <c r="D220" s="40" t="s">
        <v>175</v>
      </c>
      <c r="E220" s="30">
        <v>14</v>
      </c>
      <c r="F220" s="30"/>
      <c r="G220" s="30"/>
      <c r="H220" s="30">
        <v>342121</v>
      </c>
      <c r="I220" s="28" t="s">
        <v>333</v>
      </c>
      <c r="J220" s="30"/>
      <c r="K220" s="30" t="s">
        <v>124</v>
      </c>
      <c r="L220" s="52" t="s">
        <v>125</v>
      </c>
      <c r="M220" s="52" t="s">
        <v>146</v>
      </c>
      <c r="N220" s="30" t="s">
        <v>119</v>
      </c>
      <c r="O220" s="43" t="s">
        <v>120</v>
      </c>
      <c r="P220" s="30">
        <v>0</v>
      </c>
      <c r="Q220" s="43">
        <v>3</v>
      </c>
      <c r="R220" s="44">
        <v>57</v>
      </c>
      <c r="S220" s="44">
        <v>2659.4</v>
      </c>
      <c r="T220" s="61">
        <f t="shared" si="2"/>
        <v>2659.4</v>
      </c>
      <c r="U220" s="44">
        <v>2315.4</v>
      </c>
      <c r="V220" s="44">
        <v>74</v>
      </c>
      <c r="W220" s="24" t="s">
        <v>101</v>
      </c>
      <c r="X220" s="24" t="s">
        <v>101</v>
      </c>
      <c r="Y220" s="44" t="s">
        <v>101</v>
      </c>
      <c r="Z220" s="24" t="s">
        <v>101</v>
      </c>
      <c r="AA220" s="24" t="s">
        <v>101</v>
      </c>
      <c r="AB220" s="24" t="s">
        <v>101</v>
      </c>
      <c r="AC220" s="30" t="s">
        <v>102</v>
      </c>
      <c r="AD220" s="30" t="s">
        <v>101</v>
      </c>
      <c r="AE220" s="30" t="s">
        <v>102</v>
      </c>
      <c r="AF220" s="61">
        <v>0</v>
      </c>
      <c r="AG220" s="30">
        <v>1</v>
      </c>
      <c r="AH220" s="30">
        <v>1</v>
      </c>
      <c r="AI220" s="30">
        <f>AJ220</f>
        <v>1</v>
      </c>
      <c r="AJ220" s="62">
        <v>1</v>
      </c>
      <c r="AK220" s="30">
        <v>0</v>
      </c>
      <c r="AL220" s="23"/>
    </row>
    <row r="221" spans="1:38" s="25" customFormat="1" x14ac:dyDescent="0.25">
      <c r="A221" s="4">
        <v>212</v>
      </c>
      <c r="B221" s="23" t="s">
        <v>81</v>
      </c>
      <c r="C221" s="23" t="s">
        <v>115</v>
      </c>
      <c r="D221" s="40" t="s">
        <v>175</v>
      </c>
      <c r="E221" s="30">
        <v>17</v>
      </c>
      <c r="F221" s="30"/>
      <c r="G221" s="30"/>
      <c r="H221" s="30">
        <v>342122</v>
      </c>
      <c r="I221" s="28" t="s">
        <v>333</v>
      </c>
      <c r="J221" s="30"/>
      <c r="K221" s="30" t="s">
        <v>124</v>
      </c>
      <c r="L221" s="52" t="s">
        <v>155</v>
      </c>
      <c r="M221" s="52" t="s">
        <v>146</v>
      </c>
      <c r="N221" s="30" t="s">
        <v>156</v>
      </c>
      <c r="O221" s="43" t="s">
        <v>120</v>
      </c>
      <c r="P221" s="30">
        <v>0</v>
      </c>
      <c r="Q221" s="43">
        <v>3</v>
      </c>
      <c r="R221" s="44">
        <v>60</v>
      </c>
      <c r="S221" s="44">
        <v>2772.1</v>
      </c>
      <c r="T221" s="61">
        <f t="shared" si="2"/>
        <v>2772.1</v>
      </c>
      <c r="U221" s="44">
        <v>2549.1</v>
      </c>
      <c r="V221" s="44">
        <v>0</v>
      </c>
      <c r="W221" s="24" t="s">
        <v>101</v>
      </c>
      <c r="X221" s="24" t="s">
        <v>101</v>
      </c>
      <c r="Y221" s="44" t="s">
        <v>101</v>
      </c>
      <c r="Z221" s="24" t="s">
        <v>101</v>
      </c>
      <c r="AA221" s="24" t="s">
        <v>101</v>
      </c>
      <c r="AB221" s="24" t="s">
        <v>101</v>
      </c>
      <c r="AC221" s="30" t="s">
        <v>102</v>
      </c>
      <c r="AD221" s="30" t="s">
        <v>101</v>
      </c>
      <c r="AE221" s="30" t="s">
        <v>102</v>
      </c>
      <c r="AF221" s="61">
        <v>0</v>
      </c>
      <c r="AG221" s="30">
        <v>1</v>
      </c>
      <c r="AH221" s="30">
        <v>1</v>
      </c>
      <c r="AI221" s="30">
        <f>AJ221</f>
        <v>1</v>
      </c>
      <c r="AJ221" s="62">
        <v>1</v>
      </c>
      <c r="AK221" s="30">
        <v>0</v>
      </c>
      <c r="AL221" s="23"/>
    </row>
    <row r="222" spans="1:38" s="25" customFormat="1" x14ac:dyDescent="0.25">
      <c r="A222" s="4">
        <v>213</v>
      </c>
      <c r="B222" s="23" t="s">
        <v>81</v>
      </c>
      <c r="C222" s="23" t="s">
        <v>115</v>
      </c>
      <c r="D222" s="40" t="s">
        <v>175</v>
      </c>
      <c r="E222" s="30">
        <v>2</v>
      </c>
      <c r="F222" s="30"/>
      <c r="G222" s="30"/>
      <c r="H222" s="30">
        <v>342123</v>
      </c>
      <c r="I222" s="28" t="s">
        <v>333</v>
      </c>
      <c r="J222" s="30"/>
      <c r="K222" s="30" t="s">
        <v>161</v>
      </c>
      <c r="L222" s="52" t="s">
        <v>162</v>
      </c>
      <c r="M222" s="52" t="s">
        <v>163</v>
      </c>
      <c r="N222" s="30" t="s">
        <v>119</v>
      </c>
      <c r="O222" s="43" t="s">
        <v>120</v>
      </c>
      <c r="P222" s="30">
        <v>0</v>
      </c>
      <c r="Q222" s="43">
        <v>4</v>
      </c>
      <c r="R222" s="44">
        <v>55</v>
      </c>
      <c r="S222" s="44">
        <v>4141.3</v>
      </c>
      <c r="T222" s="61">
        <f t="shared" si="2"/>
        <v>4141.3</v>
      </c>
      <c r="U222" s="44">
        <v>3425.4</v>
      </c>
      <c r="V222" s="44">
        <v>382.9</v>
      </c>
      <c r="W222" s="24" t="s">
        <v>101</v>
      </c>
      <c r="X222" s="24" t="s">
        <v>101</v>
      </c>
      <c r="Y222" s="44" t="s">
        <v>102</v>
      </c>
      <c r="Z222" s="24" t="s">
        <v>101</v>
      </c>
      <c r="AA222" s="24" t="s">
        <v>101</v>
      </c>
      <c r="AB222" s="24" t="s">
        <v>101</v>
      </c>
      <c r="AC222" s="30" t="s">
        <v>101</v>
      </c>
      <c r="AD222" s="30" t="s">
        <v>101</v>
      </c>
      <c r="AE222" s="30" t="s">
        <v>102</v>
      </c>
      <c r="AF222" s="61">
        <v>0</v>
      </c>
      <c r="AG222" s="30">
        <v>1</v>
      </c>
      <c r="AH222" s="30">
        <v>1</v>
      </c>
      <c r="AI222" s="30">
        <v>0</v>
      </c>
      <c r="AJ222" s="62">
        <v>1</v>
      </c>
      <c r="AK222" s="30">
        <v>0</v>
      </c>
      <c r="AL222" s="23"/>
    </row>
    <row r="223" spans="1:38" s="25" customFormat="1" x14ac:dyDescent="0.25">
      <c r="A223" s="4">
        <v>214</v>
      </c>
      <c r="B223" s="23" t="s">
        <v>81</v>
      </c>
      <c r="C223" s="23" t="s">
        <v>115</v>
      </c>
      <c r="D223" s="40" t="s">
        <v>175</v>
      </c>
      <c r="E223" s="30">
        <v>3</v>
      </c>
      <c r="F223" s="30"/>
      <c r="G223" s="30"/>
      <c r="H223" s="30">
        <v>342124</v>
      </c>
      <c r="I223" s="28" t="s">
        <v>333</v>
      </c>
      <c r="J223" s="30"/>
      <c r="K223" s="30" t="s">
        <v>124</v>
      </c>
      <c r="L223" s="52" t="s">
        <v>155</v>
      </c>
      <c r="M223" s="52" t="s">
        <v>136</v>
      </c>
      <c r="N223" s="30" t="s">
        <v>156</v>
      </c>
      <c r="O223" s="43" t="s">
        <v>120</v>
      </c>
      <c r="P223" s="30">
        <v>0</v>
      </c>
      <c r="Q223" s="43">
        <v>3</v>
      </c>
      <c r="R223" s="44">
        <v>60</v>
      </c>
      <c r="S223" s="44">
        <v>2803</v>
      </c>
      <c r="T223" s="61">
        <f t="shared" si="2"/>
        <v>2803</v>
      </c>
      <c r="U223" s="44">
        <v>2575</v>
      </c>
      <c r="V223" s="44">
        <v>0</v>
      </c>
      <c r="W223" s="24" t="s">
        <v>101</v>
      </c>
      <c r="X223" s="24" t="s">
        <v>101</v>
      </c>
      <c r="Y223" s="44" t="s">
        <v>101</v>
      </c>
      <c r="Z223" s="24" t="s">
        <v>101</v>
      </c>
      <c r="AA223" s="24" t="s">
        <v>101</v>
      </c>
      <c r="AB223" s="24" t="s">
        <v>101</v>
      </c>
      <c r="AC223" s="30" t="s">
        <v>102</v>
      </c>
      <c r="AD223" s="30" t="s">
        <v>101</v>
      </c>
      <c r="AE223" s="30" t="s">
        <v>102</v>
      </c>
      <c r="AF223" s="61">
        <v>0</v>
      </c>
      <c r="AG223" s="30">
        <v>1</v>
      </c>
      <c r="AH223" s="30">
        <v>1</v>
      </c>
      <c r="AI223" s="30">
        <f>AJ223</f>
        <v>1</v>
      </c>
      <c r="AJ223" s="62">
        <v>1</v>
      </c>
      <c r="AK223" s="30">
        <v>0</v>
      </c>
      <c r="AL223" s="23"/>
    </row>
    <row r="224" spans="1:38" s="25" customFormat="1" x14ac:dyDescent="0.25">
      <c r="A224" s="4">
        <v>215</v>
      </c>
      <c r="B224" s="23" t="s">
        <v>81</v>
      </c>
      <c r="C224" s="23" t="s">
        <v>115</v>
      </c>
      <c r="D224" s="40" t="s">
        <v>175</v>
      </c>
      <c r="E224" s="30">
        <v>4</v>
      </c>
      <c r="F224" s="30"/>
      <c r="G224" s="30"/>
      <c r="H224" s="30">
        <v>342125</v>
      </c>
      <c r="I224" s="28" t="s">
        <v>333</v>
      </c>
      <c r="J224" s="30"/>
      <c r="K224" s="30" t="s">
        <v>124</v>
      </c>
      <c r="L224" s="52" t="s">
        <v>125</v>
      </c>
      <c r="M224" s="52" t="s">
        <v>145</v>
      </c>
      <c r="N224" s="30" t="s">
        <v>119</v>
      </c>
      <c r="O224" s="43" t="s">
        <v>120</v>
      </c>
      <c r="P224" s="30">
        <v>0</v>
      </c>
      <c r="Q224" s="43">
        <v>5</v>
      </c>
      <c r="R224" s="44">
        <v>100</v>
      </c>
      <c r="S224" s="44">
        <v>4477.7</v>
      </c>
      <c r="T224" s="61">
        <f t="shared" si="2"/>
        <v>4477.7</v>
      </c>
      <c r="U224" s="44">
        <v>4091.7</v>
      </c>
      <c r="V224" s="44">
        <v>0</v>
      </c>
      <c r="W224" s="24" t="s">
        <v>101</v>
      </c>
      <c r="X224" s="24" t="s">
        <v>101</v>
      </c>
      <c r="Y224" s="44" t="s">
        <v>102</v>
      </c>
      <c r="Z224" s="24" t="s">
        <v>101</v>
      </c>
      <c r="AA224" s="24" t="s">
        <v>101</v>
      </c>
      <c r="AB224" s="24" t="s">
        <v>101</v>
      </c>
      <c r="AC224" s="30" t="s">
        <v>101</v>
      </c>
      <c r="AD224" s="30" t="s">
        <v>101</v>
      </c>
      <c r="AE224" s="30" t="s">
        <v>102</v>
      </c>
      <c r="AF224" s="61">
        <v>0</v>
      </c>
      <c r="AG224" s="30">
        <v>1</v>
      </c>
      <c r="AH224" s="30">
        <v>1</v>
      </c>
      <c r="AI224" s="30">
        <v>0</v>
      </c>
      <c r="AJ224" s="62">
        <v>1</v>
      </c>
      <c r="AK224" s="30">
        <v>0</v>
      </c>
      <c r="AL224" s="23"/>
    </row>
    <row r="225" spans="1:38" s="25" customFormat="1" x14ac:dyDescent="0.25">
      <c r="A225" s="4">
        <v>216</v>
      </c>
      <c r="B225" s="23" t="s">
        <v>81</v>
      </c>
      <c r="C225" s="23" t="s">
        <v>115</v>
      </c>
      <c r="D225" s="40" t="s">
        <v>175</v>
      </c>
      <c r="E225" s="30">
        <v>3</v>
      </c>
      <c r="F225" s="30"/>
      <c r="G225" s="30"/>
      <c r="H225" s="30">
        <v>342126</v>
      </c>
      <c r="I225" s="28" t="s">
        <v>333</v>
      </c>
      <c r="J225" s="30"/>
      <c r="K225" s="30" t="s">
        <v>161</v>
      </c>
      <c r="L225" s="52" t="s">
        <v>162</v>
      </c>
      <c r="M225" s="52" t="s">
        <v>164</v>
      </c>
      <c r="N225" s="30" t="s">
        <v>119</v>
      </c>
      <c r="O225" s="43" t="s">
        <v>120</v>
      </c>
      <c r="P225" s="30">
        <v>0</v>
      </c>
      <c r="Q225" s="43">
        <v>4</v>
      </c>
      <c r="R225" s="44">
        <v>60</v>
      </c>
      <c r="S225" s="44">
        <v>4234.1000000000004</v>
      </c>
      <c r="T225" s="61">
        <f t="shared" si="2"/>
        <v>4234.1000000000004</v>
      </c>
      <c r="U225" s="44">
        <v>3728</v>
      </c>
      <c r="V225" s="44">
        <v>172.1</v>
      </c>
      <c r="W225" s="24" t="s">
        <v>101</v>
      </c>
      <c r="X225" s="24" t="s">
        <v>101</v>
      </c>
      <c r="Y225" s="44" t="s">
        <v>102</v>
      </c>
      <c r="Z225" s="24" t="s">
        <v>101</v>
      </c>
      <c r="AA225" s="24" t="s">
        <v>101</v>
      </c>
      <c r="AB225" s="24" t="s">
        <v>101</v>
      </c>
      <c r="AC225" s="30" t="s">
        <v>101</v>
      </c>
      <c r="AD225" s="30" t="s">
        <v>101</v>
      </c>
      <c r="AE225" s="30" t="s">
        <v>102</v>
      </c>
      <c r="AF225" s="61">
        <v>0</v>
      </c>
      <c r="AG225" s="30">
        <v>1</v>
      </c>
      <c r="AH225" s="30">
        <v>1</v>
      </c>
      <c r="AI225" s="30">
        <v>0</v>
      </c>
      <c r="AJ225" s="62">
        <v>1</v>
      </c>
      <c r="AK225" s="30">
        <v>0</v>
      </c>
      <c r="AL225" s="23"/>
    </row>
    <row r="226" spans="1:38" s="25" customFormat="1" x14ac:dyDescent="0.25">
      <c r="A226" s="4">
        <v>217</v>
      </c>
      <c r="B226" s="23" t="s">
        <v>81</v>
      </c>
      <c r="C226" s="23" t="s">
        <v>115</v>
      </c>
      <c r="D226" s="40" t="s">
        <v>175</v>
      </c>
      <c r="E226" s="30">
        <v>9</v>
      </c>
      <c r="F226" s="30"/>
      <c r="G226" s="30"/>
      <c r="H226" s="30">
        <v>342127</v>
      </c>
      <c r="I226" s="28" t="s">
        <v>333</v>
      </c>
      <c r="J226" s="30"/>
      <c r="K226" s="30" t="s">
        <v>124</v>
      </c>
      <c r="L226" s="52" t="s">
        <v>155</v>
      </c>
      <c r="M226" s="52" t="s">
        <v>136</v>
      </c>
      <c r="N226" s="30" t="s">
        <v>156</v>
      </c>
      <c r="O226" s="43" t="s">
        <v>120</v>
      </c>
      <c r="P226" s="30">
        <v>0</v>
      </c>
      <c r="Q226" s="43">
        <v>4</v>
      </c>
      <c r="R226" s="44">
        <v>80</v>
      </c>
      <c r="S226" s="44">
        <v>3795.1</v>
      </c>
      <c r="T226" s="61">
        <f t="shared" si="2"/>
        <v>3795.1</v>
      </c>
      <c r="U226" s="44">
        <v>3495.1</v>
      </c>
      <c r="V226" s="44">
        <v>0</v>
      </c>
      <c r="W226" s="24" t="s">
        <v>101</v>
      </c>
      <c r="X226" s="24" t="s">
        <v>101</v>
      </c>
      <c r="Y226" s="44" t="s">
        <v>101</v>
      </c>
      <c r="Z226" s="24" t="s">
        <v>101</v>
      </c>
      <c r="AA226" s="24" t="s">
        <v>101</v>
      </c>
      <c r="AB226" s="24" t="s">
        <v>101</v>
      </c>
      <c r="AC226" s="30" t="s">
        <v>102</v>
      </c>
      <c r="AD226" s="30" t="s">
        <v>101</v>
      </c>
      <c r="AE226" s="30" t="s">
        <v>102</v>
      </c>
      <c r="AF226" s="61">
        <v>0</v>
      </c>
      <c r="AG226" s="30">
        <v>1</v>
      </c>
      <c r="AH226" s="30">
        <v>1</v>
      </c>
      <c r="AI226" s="30">
        <f t="shared" ref="AI226:AI242" si="3">AJ226</f>
        <v>1</v>
      </c>
      <c r="AJ226" s="62">
        <v>1</v>
      </c>
      <c r="AK226" s="30">
        <v>0</v>
      </c>
      <c r="AL226" s="23"/>
    </row>
    <row r="227" spans="1:38" s="25" customFormat="1" x14ac:dyDescent="0.25">
      <c r="A227" s="4">
        <v>218</v>
      </c>
      <c r="B227" s="23" t="s">
        <v>81</v>
      </c>
      <c r="C227" s="23" t="s">
        <v>115</v>
      </c>
      <c r="D227" s="40" t="s">
        <v>176</v>
      </c>
      <c r="E227" s="30">
        <v>10</v>
      </c>
      <c r="F227" s="30"/>
      <c r="G227" s="30"/>
      <c r="H227" s="30">
        <v>342128</v>
      </c>
      <c r="I227" s="28" t="s">
        <v>333</v>
      </c>
      <c r="J227" s="30"/>
      <c r="K227" s="30" t="s">
        <v>124</v>
      </c>
      <c r="L227" s="52" t="s">
        <v>155</v>
      </c>
      <c r="M227" s="52" t="s">
        <v>146</v>
      </c>
      <c r="N227" s="30" t="s">
        <v>156</v>
      </c>
      <c r="O227" s="43" t="s">
        <v>120</v>
      </c>
      <c r="P227" s="30">
        <v>0</v>
      </c>
      <c r="Q227" s="43">
        <v>4</v>
      </c>
      <c r="R227" s="44">
        <v>80</v>
      </c>
      <c r="S227" s="44">
        <v>3824.8</v>
      </c>
      <c r="T227" s="61">
        <f t="shared" si="2"/>
        <v>3824.8</v>
      </c>
      <c r="U227" s="44">
        <v>3520.8</v>
      </c>
      <c r="V227" s="44">
        <v>0</v>
      </c>
      <c r="W227" s="24" t="s">
        <v>101</v>
      </c>
      <c r="X227" s="24" t="s">
        <v>101</v>
      </c>
      <c r="Y227" s="44" t="s">
        <v>101</v>
      </c>
      <c r="Z227" s="24" t="s">
        <v>101</v>
      </c>
      <c r="AA227" s="24" t="s">
        <v>101</v>
      </c>
      <c r="AB227" s="24" t="s">
        <v>101</v>
      </c>
      <c r="AC227" s="30" t="s">
        <v>102</v>
      </c>
      <c r="AD227" s="30" t="s">
        <v>101</v>
      </c>
      <c r="AE227" s="30" t="s">
        <v>102</v>
      </c>
      <c r="AF227" s="61">
        <v>0</v>
      </c>
      <c r="AG227" s="30">
        <v>1</v>
      </c>
      <c r="AH227" s="30">
        <v>1</v>
      </c>
      <c r="AI227" s="30">
        <f t="shared" si="3"/>
        <v>1</v>
      </c>
      <c r="AJ227" s="62">
        <v>1</v>
      </c>
      <c r="AK227" s="30">
        <v>0</v>
      </c>
      <c r="AL227" s="23"/>
    </row>
    <row r="228" spans="1:38" s="25" customFormat="1" x14ac:dyDescent="0.25">
      <c r="A228" s="4">
        <v>219</v>
      </c>
      <c r="B228" s="23" t="s">
        <v>81</v>
      </c>
      <c r="C228" s="23" t="s">
        <v>115</v>
      </c>
      <c r="D228" s="40" t="s">
        <v>176</v>
      </c>
      <c r="E228" s="30">
        <v>12</v>
      </c>
      <c r="F228" s="30"/>
      <c r="G228" s="30"/>
      <c r="H228" s="30">
        <v>342129</v>
      </c>
      <c r="I228" s="28" t="s">
        <v>333</v>
      </c>
      <c r="J228" s="30"/>
      <c r="K228" s="30" t="s">
        <v>124</v>
      </c>
      <c r="L228" s="52" t="s">
        <v>155</v>
      </c>
      <c r="M228" s="52" t="s">
        <v>146</v>
      </c>
      <c r="N228" s="30" t="s">
        <v>156</v>
      </c>
      <c r="O228" s="43" t="s">
        <v>120</v>
      </c>
      <c r="P228" s="30">
        <v>0</v>
      </c>
      <c r="Q228" s="43">
        <v>3</v>
      </c>
      <c r="R228" s="44">
        <v>60</v>
      </c>
      <c r="S228" s="44">
        <v>2798.1</v>
      </c>
      <c r="T228" s="61">
        <f t="shared" si="2"/>
        <v>2798.1</v>
      </c>
      <c r="U228" s="44">
        <v>2570.1</v>
      </c>
      <c r="V228" s="44">
        <v>0</v>
      </c>
      <c r="W228" s="24" t="s">
        <v>101</v>
      </c>
      <c r="X228" s="24" t="s">
        <v>101</v>
      </c>
      <c r="Y228" s="44" t="s">
        <v>101</v>
      </c>
      <c r="Z228" s="24" t="s">
        <v>101</v>
      </c>
      <c r="AA228" s="24" t="s">
        <v>101</v>
      </c>
      <c r="AB228" s="24" t="s">
        <v>101</v>
      </c>
      <c r="AC228" s="30" t="s">
        <v>102</v>
      </c>
      <c r="AD228" s="30" t="s">
        <v>101</v>
      </c>
      <c r="AE228" s="30" t="s">
        <v>102</v>
      </c>
      <c r="AF228" s="61">
        <v>0</v>
      </c>
      <c r="AG228" s="30">
        <v>0</v>
      </c>
      <c r="AH228" s="30">
        <v>1</v>
      </c>
      <c r="AI228" s="30">
        <f t="shared" si="3"/>
        <v>1</v>
      </c>
      <c r="AJ228" s="62">
        <v>1</v>
      </c>
      <c r="AK228" s="30">
        <v>0</v>
      </c>
      <c r="AL228" s="23"/>
    </row>
    <row r="229" spans="1:38" s="25" customFormat="1" x14ac:dyDescent="0.25">
      <c r="A229" s="4">
        <v>220</v>
      </c>
      <c r="B229" s="23" t="s">
        <v>81</v>
      </c>
      <c r="C229" s="23" t="s">
        <v>115</v>
      </c>
      <c r="D229" s="40" t="s">
        <v>176</v>
      </c>
      <c r="E229" s="30">
        <v>13</v>
      </c>
      <c r="F229" s="30"/>
      <c r="G229" s="30"/>
      <c r="H229" s="30">
        <v>342130</v>
      </c>
      <c r="I229" s="28" t="s">
        <v>333</v>
      </c>
      <c r="J229" s="30"/>
      <c r="K229" s="30" t="s">
        <v>124</v>
      </c>
      <c r="L229" s="52" t="s">
        <v>125</v>
      </c>
      <c r="M229" s="52" t="s">
        <v>136</v>
      </c>
      <c r="N229" s="30" t="s">
        <v>119</v>
      </c>
      <c r="O229" s="43" t="s">
        <v>120</v>
      </c>
      <c r="P229" s="30">
        <v>0</v>
      </c>
      <c r="Q229" s="43">
        <v>5</v>
      </c>
      <c r="R229" s="44">
        <v>100</v>
      </c>
      <c r="S229" s="44">
        <v>4556.2</v>
      </c>
      <c r="T229" s="61">
        <f t="shared" ref="T229:T292" si="4">S229</f>
        <v>4556.2</v>
      </c>
      <c r="U229" s="44">
        <v>4130.2</v>
      </c>
      <c r="V229" s="44">
        <v>0</v>
      </c>
      <c r="W229" s="24" t="s">
        <v>101</v>
      </c>
      <c r="X229" s="24" t="s">
        <v>101</v>
      </c>
      <c r="Y229" s="44" t="s">
        <v>101</v>
      </c>
      <c r="Z229" s="24" t="s">
        <v>101</v>
      </c>
      <c r="AA229" s="24" t="s">
        <v>101</v>
      </c>
      <c r="AB229" s="24" t="s">
        <v>101</v>
      </c>
      <c r="AC229" s="30" t="s">
        <v>102</v>
      </c>
      <c r="AD229" s="30" t="s">
        <v>101</v>
      </c>
      <c r="AE229" s="30" t="s">
        <v>102</v>
      </c>
      <c r="AF229" s="61">
        <v>0</v>
      </c>
      <c r="AG229" s="30">
        <v>1</v>
      </c>
      <c r="AH229" s="30">
        <v>1</v>
      </c>
      <c r="AI229" s="30">
        <f t="shared" si="3"/>
        <v>1</v>
      </c>
      <c r="AJ229" s="62">
        <v>1</v>
      </c>
      <c r="AK229" s="30">
        <v>0</v>
      </c>
      <c r="AL229" s="23"/>
    </row>
    <row r="230" spans="1:38" s="25" customFormat="1" x14ac:dyDescent="0.25">
      <c r="A230" s="4">
        <v>221</v>
      </c>
      <c r="B230" s="23" t="s">
        <v>81</v>
      </c>
      <c r="C230" s="23" t="s">
        <v>115</v>
      </c>
      <c r="D230" s="40" t="s">
        <v>176</v>
      </c>
      <c r="E230" s="30">
        <v>14</v>
      </c>
      <c r="F230" s="30"/>
      <c r="G230" s="30"/>
      <c r="H230" s="30">
        <v>342131</v>
      </c>
      <c r="I230" s="28" t="s">
        <v>333</v>
      </c>
      <c r="J230" s="30"/>
      <c r="K230" s="30" t="s">
        <v>124</v>
      </c>
      <c r="L230" s="52" t="s">
        <v>173</v>
      </c>
      <c r="M230" s="52" t="s">
        <v>146</v>
      </c>
      <c r="N230" s="30" t="s">
        <v>119</v>
      </c>
      <c r="O230" s="43" t="s">
        <v>120</v>
      </c>
      <c r="P230" s="30">
        <v>0</v>
      </c>
      <c r="Q230" s="43">
        <v>4</v>
      </c>
      <c r="R230" s="44">
        <v>40</v>
      </c>
      <c r="S230" s="44">
        <v>3815.9</v>
      </c>
      <c r="T230" s="61">
        <f t="shared" si="4"/>
        <v>3815.9</v>
      </c>
      <c r="U230" s="44">
        <v>3356.3</v>
      </c>
      <c r="V230" s="44">
        <v>177.6</v>
      </c>
      <c r="W230" s="24" t="s">
        <v>101</v>
      </c>
      <c r="X230" s="24" t="s">
        <v>101</v>
      </c>
      <c r="Y230" s="44" t="s">
        <v>101</v>
      </c>
      <c r="Z230" s="24" t="s">
        <v>101</v>
      </c>
      <c r="AA230" s="24" t="s">
        <v>101</v>
      </c>
      <c r="AB230" s="24" t="s">
        <v>101</v>
      </c>
      <c r="AC230" s="30" t="s">
        <v>102</v>
      </c>
      <c r="AD230" s="30" t="s">
        <v>101</v>
      </c>
      <c r="AE230" s="30" t="s">
        <v>102</v>
      </c>
      <c r="AF230" s="61">
        <v>0</v>
      </c>
      <c r="AG230" s="30">
        <v>1</v>
      </c>
      <c r="AH230" s="30">
        <v>1</v>
      </c>
      <c r="AI230" s="30">
        <f t="shared" si="3"/>
        <v>1</v>
      </c>
      <c r="AJ230" s="62">
        <v>1</v>
      </c>
      <c r="AK230" s="30">
        <v>0</v>
      </c>
      <c r="AL230" s="23"/>
    </row>
    <row r="231" spans="1:38" s="25" customFormat="1" x14ac:dyDescent="0.25">
      <c r="A231" s="4">
        <v>222</v>
      </c>
      <c r="B231" s="23" t="s">
        <v>81</v>
      </c>
      <c r="C231" s="23" t="s">
        <v>115</v>
      </c>
      <c r="D231" s="40" t="s">
        <v>176</v>
      </c>
      <c r="E231" s="30">
        <v>15</v>
      </c>
      <c r="F231" s="30"/>
      <c r="G231" s="30"/>
      <c r="H231" s="30">
        <v>342132</v>
      </c>
      <c r="I231" s="28" t="s">
        <v>333</v>
      </c>
      <c r="J231" s="30"/>
      <c r="K231" s="30" t="s">
        <v>124</v>
      </c>
      <c r="L231" s="52" t="s">
        <v>160</v>
      </c>
      <c r="M231" s="52" t="s">
        <v>136</v>
      </c>
      <c r="N231" s="30" t="s">
        <v>119</v>
      </c>
      <c r="O231" s="43" t="s">
        <v>120</v>
      </c>
      <c r="P231" s="30">
        <v>0</v>
      </c>
      <c r="Q231" s="43">
        <v>3</v>
      </c>
      <c r="R231" s="44">
        <v>60</v>
      </c>
      <c r="S231" s="44">
        <v>2824</v>
      </c>
      <c r="T231" s="61">
        <f t="shared" si="4"/>
        <v>2824</v>
      </c>
      <c r="U231" s="44">
        <v>2518</v>
      </c>
      <c r="V231" s="44">
        <v>0</v>
      </c>
      <c r="W231" s="24" t="s">
        <v>101</v>
      </c>
      <c r="X231" s="24" t="s">
        <v>101</v>
      </c>
      <c r="Y231" s="44" t="s">
        <v>101</v>
      </c>
      <c r="Z231" s="24" t="s">
        <v>101</v>
      </c>
      <c r="AA231" s="24" t="s">
        <v>101</v>
      </c>
      <c r="AB231" s="24" t="s">
        <v>101</v>
      </c>
      <c r="AC231" s="30" t="s">
        <v>102</v>
      </c>
      <c r="AD231" s="30" t="s">
        <v>101</v>
      </c>
      <c r="AE231" s="30" t="s">
        <v>102</v>
      </c>
      <c r="AF231" s="61">
        <v>0</v>
      </c>
      <c r="AG231" s="30">
        <v>1</v>
      </c>
      <c r="AH231" s="30">
        <v>1</v>
      </c>
      <c r="AI231" s="30">
        <f t="shared" si="3"/>
        <v>1</v>
      </c>
      <c r="AJ231" s="62">
        <v>1</v>
      </c>
      <c r="AK231" s="30">
        <v>0</v>
      </c>
      <c r="AL231" s="23"/>
    </row>
    <row r="232" spans="1:38" s="25" customFormat="1" x14ac:dyDescent="0.25">
      <c r="A232" s="4">
        <v>223</v>
      </c>
      <c r="B232" s="23" t="s">
        <v>81</v>
      </c>
      <c r="C232" s="23" t="s">
        <v>115</v>
      </c>
      <c r="D232" s="40" t="s">
        <v>176</v>
      </c>
      <c r="E232" s="30">
        <v>19</v>
      </c>
      <c r="F232" s="30"/>
      <c r="G232" s="30"/>
      <c r="H232" s="30">
        <v>342133</v>
      </c>
      <c r="I232" s="28" t="s">
        <v>333</v>
      </c>
      <c r="J232" s="30"/>
      <c r="K232" s="30" t="s">
        <v>124</v>
      </c>
      <c r="L232" s="52" t="s">
        <v>160</v>
      </c>
      <c r="M232" s="52" t="s">
        <v>136</v>
      </c>
      <c r="N232" s="30" t="s">
        <v>119</v>
      </c>
      <c r="O232" s="43" t="s">
        <v>120</v>
      </c>
      <c r="P232" s="30">
        <v>0</v>
      </c>
      <c r="Q232" s="43">
        <v>4</v>
      </c>
      <c r="R232" s="44">
        <v>80</v>
      </c>
      <c r="S232" s="44">
        <v>3749.8</v>
      </c>
      <c r="T232" s="61">
        <f t="shared" si="4"/>
        <v>3749.8</v>
      </c>
      <c r="U232" s="44">
        <v>3455.8</v>
      </c>
      <c r="V232" s="44">
        <v>0</v>
      </c>
      <c r="W232" s="24" t="s">
        <v>101</v>
      </c>
      <c r="X232" s="24" t="s">
        <v>101</v>
      </c>
      <c r="Y232" s="44" t="s">
        <v>101</v>
      </c>
      <c r="Z232" s="24" t="s">
        <v>101</v>
      </c>
      <c r="AA232" s="24" t="s">
        <v>101</v>
      </c>
      <c r="AB232" s="24" t="s">
        <v>101</v>
      </c>
      <c r="AC232" s="30" t="s">
        <v>102</v>
      </c>
      <c r="AD232" s="30" t="s">
        <v>101</v>
      </c>
      <c r="AE232" s="30" t="s">
        <v>102</v>
      </c>
      <c r="AF232" s="61">
        <v>0</v>
      </c>
      <c r="AG232" s="30">
        <v>1</v>
      </c>
      <c r="AH232" s="30">
        <v>1</v>
      </c>
      <c r="AI232" s="30">
        <f t="shared" si="3"/>
        <v>1</v>
      </c>
      <c r="AJ232" s="62">
        <v>1</v>
      </c>
      <c r="AK232" s="30">
        <v>0</v>
      </c>
      <c r="AL232" s="23"/>
    </row>
    <row r="233" spans="1:38" s="25" customFormat="1" x14ac:dyDescent="0.25">
      <c r="A233" s="4">
        <v>224</v>
      </c>
      <c r="B233" s="23" t="s">
        <v>81</v>
      </c>
      <c r="C233" s="23" t="s">
        <v>115</v>
      </c>
      <c r="D233" s="40" t="s">
        <v>176</v>
      </c>
      <c r="E233" s="30">
        <v>2</v>
      </c>
      <c r="F233" s="30"/>
      <c r="G233" s="30"/>
      <c r="H233" s="30">
        <v>342134</v>
      </c>
      <c r="I233" s="28" t="s">
        <v>333</v>
      </c>
      <c r="J233" s="30"/>
      <c r="K233" s="30" t="s">
        <v>124</v>
      </c>
      <c r="L233" s="52" t="s">
        <v>155</v>
      </c>
      <c r="M233" s="52" t="s">
        <v>145</v>
      </c>
      <c r="N233" s="30" t="s">
        <v>156</v>
      </c>
      <c r="O233" s="43" t="s">
        <v>120</v>
      </c>
      <c r="P233" s="30">
        <v>0</v>
      </c>
      <c r="Q233" s="43">
        <v>3</v>
      </c>
      <c r="R233" s="44">
        <v>60</v>
      </c>
      <c r="S233" s="44">
        <v>2733</v>
      </c>
      <c r="T233" s="61">
        <f t="shared" si="4"/>
        <v>2733</v>
      </c>
      <c r="U233" s="44">
        <v>2519</v>
      </c>
      <c r="V233" s="44">
        <v>0</v>
      </c>
      <c r="W233" s="24" t="s">
        <v>101</v>
      </c>
      <c r="X233" s="24" t="s">
        <v>101</v>
      </c>
      <c r="Y233" s="44" t="s">
        <v>101</v>
      </c>
      <c r="Z233" s="24" t="s">
        <v>101</v>
      </c>
      <c r="AA233" s="24" t="s">
        <v>101</v>
      </c>
      <c r="AB233" s="24" t="s">
        <v>101</v>
      </c>
      <c r="AC233" s="30" t="s">
        <v>102</v>
      </c>
      <c r="AD233" s="30" t="s">
        <v>101</v>
      </c>
      <c r="AE233" s="30" t="s">
        <v>102</v>
      </c>
      <c r="AF233" s="61">
        <v>0</v>
      </c>
      <c r="AG233" s="30">
        <v>1</v>
      </c>
      <c r="AH233" s="30">
        <v>1</v>
      </c>
      <c r="AI233" s="30">
        <f t="shared" si="3"/>
        <v>1</v>
      </c>
      <c r="AJ233" s="62">
        <v>1</v>
      </c>
      <c r="AK233" s="30">
        <v>0</v>
      </c>
      <c r="AL233" s="23"/>
    </row>
    <row r="234" spans="1:38" s="25" customFormat="1" x14ac:dyDescent="0.25">
      <c r="A234" s="4">
        <v>225</v>
      </c>
      <c r="B234" s="23" t="s">
        <v>81</v>
      </c>
      <c r="C234" s="23" t="s">
        <v>115</v>
      </c>
      <c r="D234" s="40" t="s">
        <v>176</v>
      </c>
      <c r="E234" s="30">
        <v>22</v>
      </c>
      <c r="F234" s="30"/>
      <c r="G234" s="30"/>
      <c r="H234" s="30">
        <v>342135</v>
      </c>
      <c r="I234" s="28" t="s">
        <v>333</v>
      </c>
      <c r="J234" s="30"/>
      <c r="K234" s="30" t="s">
        <v>124</v>
      </c>
      <c r="L234" s="52" t="s">
        <v>173</v>
      </c>
      <c r="M234" s="52" t="s">
        <v>126</v>
      </c>
      <c r="N234" s="30" t="s">
        <v>119</v>
      </c>
      <c r="O234" s="43" t="s">
        <v>120</v>
      </c>
      <c r="P234" s="30">
        <v>0</v>
      </c>
      <c r="Q234" s="43">
        <v>4</v>
      </c>
      <c r="R234" s="44">
        <v>40</v>
      </c>
      <c r="S234" s="44">
        <v>3846.5</v>
      </c>
      <c r="T234" s="61">
        <f t="shared" si="4"/>
        <v>3846.5</v>
      </c>
      <c r="U234" s="44">
        <v>3540.5</v>
      </c>
      <c r="V234" s="44">
        <v>0</v>
      </c>
      <c r="W234" s="24" t="s">
        <v>101</v>
      </c>
      <c r="X234" s="24" t="s">
        <v>101</v>
      </c>
      <c r="Y234" s="44" t="s">
        <v>101</v>
      </c>
      <c r="Z234" s="24" t="s">
        <v>101</v>
      </c>
      <c r="AA234" s="24" t="s">
        <v>101</v>
      </c>
      <c r="AB234" s="24" t="s">
        <v>101</v>
      </c>
      <c r="AC234" s="30" t="s">
        <v>102</v>
      </c>
      <c r="AD234" s="30" t="s">
        <v>101</v>
      </c>
      <c r="AE234" s="30" t="s">
        <v>102</v>
      </c>
      <c r="AF234" s="61">
        <v>0</v>
      </c>
      <c r="AG234" s="30">
        <v>1</v>
      </c>
      <c r="AH234" s="30">
        <v>1</v>
      </c>
      <c r="AI234" s="30">
        <f t="shared" si="3"/>
        <v>1</v>
      </c>
      <c r="AJ234" s="62">
        <v>1</v>
      </c>
      <c r="AK234" s="30">
        <v>0</v>
      </c>
      <c r="AL234" s="23"/>
    </row>
    <row r="235" spans="1:38" s="25" customFormat="1" x14ac:dyDescent="0.25">
      <c r="A235" s="4">
        <v>226</v>
      </c>
      <c r="B235" s="23" t="s">
        <v>81</v>
      </c>
      <c r="C235" s="23" t="s">
        <v>115</v>
      </c>
      <c r="D235" s="40" t="s">
        <v>176</v>
      </c>
      <c r="E235" s="30">
        <v>23</v>
      </c>
      <c r="F235" s="30"/>
      <c r="G235" s="30"/>
      <c r="H235" s="30">
        <v>342136</v>
      </c>
      <c r="I235" s="28" t="s">
        <v>333</v>
      </c>
      <c r="J235" s="30"/>
      <c r="K235" s="30" t="s">
        <v>124</v>
      </c>
      <c r="L235" s="52" t="s">
        <v>160</v>
      </c>
      <c r="M235" s="52" t="s">
        <v>146</v>
      </c>
      <c r="N235" s="30" t="s">
        <v>119</v>
      </c>
      <c r="O235" s="43" t="s">
        <v>120</v>
      </c>
      <c r="P235" s="30">
        <v>0</v>
      </c>
      <c r="Q235" s="43">
        <v>4</v>
      </c>
      <c r="R235" s="44">
        <v>80</v>
      </c>
      <c r="S235" s="44">
        <v>3707.5</v>
      </c>
      <c r="T235" s="61">
        <f t="shared" si="4"/>
        <v>3707.5</v>
      </c>
      <c r="U235" s="44">
        <v>3413.5</v>
      </c>
      <c r="V235" s="44">
        <v>0</v>
      </c>
      <c r="W235" s="24" t="s">
        <v>101</v>
      </c>
      <c r="X235" s="24" t="s">
        <v>101</v>
      </c>
      <c r="Y235" s="44" t="s">
        <v>101</v>
      </c>
      <c r="Z235" s="24" t="s">
        <v>101</v>
      </c>
      <c r="AA235" s="24" t="s">
        <v>101</v>
      </c>
      <c r="AB235" s="24" t="s">
        <v>101</v>
      </c>
      <c r="AC235" s="30" t="s">
        <v>102</v>
      </c>
      <c r="AD235" s="30" t="s">
        <v>101</v>
      </c>
      <c r="AE235" s="30" t="s">
        <v>102</v>
      </c>
      <c r="AF235" s="61">
        <v>0</v>
      </c>
      <c r="AG235" s="30">
        <v>0</v>
      </c>
      <c r="AH235" s="30">
        <v>1</v>
      </c>
      <c r="AI235" s="30">
        <f t="shared" si="3"/>
        <v>1</v>
      </c>
      <c r="AJ235" s="62">
        <v>1</v>
      </c>
      <c r="AK235" s="30">
        <v>0</v>
      </c>
      <c r="AL235" s="23"/>
    </row>
    <row r="236" spans="1:38" s="25" customFormat="1" x14ac:dyDescent="0.25">
      <c r="A236" s="4">
        <v>227</v>
      </c>
      <c r="B236" s="23" t="s">
        <v>81</v>
      </c>
      <c r="C236" s="23" t="s">
        <v>115</v>
      </c>
      <c r="D236" s="40" t="s">
        <v>176</v>
      </c>
      <c r="E236" s="30">
        <v>24</v>
      </c>
      <c r="F236" s="30"/>
      <c r="G236" s="30"/>
      <c r="H236" s="30">
        <v>342137</v>
      </c>
      <c r="I236" s="28" t="s">
        <v>333</v>
      </c>
      <c r="J236" s="30"/>
      <c r="K236" s="30" t="s">
        <v>124</v>
      </c>
      <c r="L236" s="52" t="s">
        <v>155</v>
      </c>
      <c r="M236" s="52" t="s">
        <v>146</v>
      </c>
      <c r="N236" s="30" t="s">
        <v>156</v>
      </c>
      <c r="O236" s="43" t="s">
        <v>120</v>
      </c>
      <c r="P236" s="30">
        <v>0</v>
      </c>
      <c r="Q236" s="43">
        <v>4</v>
      </c>
      <c r="R236" s="44">
        <v>80</v>
      </c>
      <c r="S236" s="44">
        <v>3814.5</v>
      </c>
      <c r="T236" s="61">
        <f t="shared" si="4"/>
        <v>3814.5</v>
      </c>
      <c r="U236" s="44">
        <v>3510.5</v>
      </c>
      <c r="V236" s="44">
        <v>0</v>
      </c>
      <c r="W236" s="24" t="s">
        <v>101</v>
      </c>
      <c r="X236" s="24" t="s">
        <v>101</v>
      </c>
      <c r="Y236" s="44" t="s">
        <v>101</v>
      </c>
      <c r="Z236" s="24" t="s">
        <v>101</v>
      </c>
      <c r="AA236" s="24" t="s">
        <v>101</v>
      </c>
      <c r="AB236" s="24" t="s">
        <v>101</v>
      </c>
      <c r="AC236" s="30" t="s">
        <v>102</v>
      </c>
      <c r="AD236" s="30" t="s">
        <v>101</v>
      </c>
      <c r="AE236" s="30" t="s">
        <v>102</v>
      </c>
      <c r="AF236" s="61">
        <v>0</v>
      </c>
      <c r="AG236" s="30">
        <v>1</v>
      </c>
      <c r="AH236" s="30">
        <v>0</v>
      </c>
      <c r="AI236" s="30">
        <f t="shared" si="3"/>
        <v>1</v>
      </c>
      <c r="AJ236" s="62">
        <v>1</v>
      </c>
      <c r="AK236" s="30">
        <v>0</v>
      </c>
      <c r="AL236" s="23"/>
    </row>
    <row r="237" spans="1:38" s="25" customFormat="1" x14ac:dyDescent="0.25">
      <c r="A237" s="4">
        <v>228</v>
      </c>
      <c r="B237" s="23" t="s">
        <v>81</v>
      </c>
      <c r="C237" s="23" t="s">
        <v>115</v>
      </c>
      <c r="D237" s="40" t="s">
        <v>176</v>
      </c>
      <c r="E237" s="30">
        <v>26</v>
      </c>
      <c r="F237" s="30"/>
      <c r="G237" s="30"/>
      <c r="H237" s="30">
        <v>342138</v>
      </c>
      <c r="I237" s="28" t="s">
        <v>333</v>
      </c>
      <c r="J237" s="30"/>
      <c r="K237" s="30" t="s">
        <v>124</v>
      </c>
      <c r="L237" s="52" t="s">
        <v>155</v>
      </c>
      <c r="M237" s="52" t="s">
        <v>146</v>
      </c>
      <c r="N237" s="30" t="s">
        <v>156</v>
      </c>
      <c r="O237" s="43" t="s">
        <v>120</v>
      </c>
      <c r="P237" s="30">
        <v>0</v>
      </c>
      <c r="Q237" s="43">
        <v>5</v>
      </c>
      <c r="R237" s="44">
        <v>100</v>
      </c>
      <c r="S237" s="44">
        <v>4862.6000000000004</v>
      </c>
      <c r="T237" s="61">
        <f t="shared" si="4"/>
        <v>4862.6000000000004</v>
      </c>
      <c r="U237" s="44">
        <v>4482.6000000000004</v>
      </c>
      <c r="V237" s="44">
        <v>0</v>
      </c>
      <c r="W237" s="24" t="s">
        <v>101</v>
      </c>
      <c r="X237" s="24" t="s">
        <v>101</v>
      </c>
      <c r="Y237" s="44" t="s">
        <v>101</v>
      </c>
      <c r="Z237" s="24" t="s">
        <v>101</v>
      </c>
      <c r="AA237" s="24" t="s">
        <v>101</v>
      </c>
      <c r="AB237" s="24" t="s">
        <v>101</v>
      </c>
      <c r="AC237" s="30" t="s">
        <v>102</v>
      </c>
      <c r="AD237" s="30" t="s">
        <v>101</v>
      </c>
      <c r="AE237" s="30" t="s">
        <v>102</v>
      </c>
      <c r="AF237" s="61">
        <v>0</v>
      </c>
      <c r="AG237" s="30">
        <v>1</v>
      </c>
      <c r="AH237" s="30">
        <v>1</v>
      </c>
      <c r="AI237" s="30">
        <f t="shared" si="3"/>
        <v>1</v>
      </c>
      <c r="AJ237" s="62">
        <v>1</v>
      </c>
      <c r="AK237" s="30">
        <v>0</v>
      </c>
      <c r="AL237" s="23"/>
    </row>
    <row r="238" spans="1:38" s="25" customFormat="1" x14ac:dyDescent="0.25">
      <c r="A238" s="4">
        <v>229</v>
      </c>
      <c r="B238" s="23" t="s">
        <v>81</v>
      </c>
      <c r="C238" s="23" t="s">
        <v>115</v>
      </c>
      <c r="D238" s="40" t="s">
        <v>176</v>
      </c>
      <c r="E238" s="30">
        <v>27</v>
      </c>
      <c r="F238" s="30"/>
      <c r="G238" s="30"/>
      <c r="H238" s="30">
        <v>342139</v>
      </c>
      <c r="I238" s="28" t="s">
        <v>333</v>
      </c>
      <c r="J238" s="30"/>
      <c r="K238" s="30" t="s">
        <v>124</v>
      </c>
      <c r="L238" s="52" t="s">
        <v>160</v>
      </c>
      <c r="M238" s="52" t="s">
        <v>146</v>
      </c>
      <c r="N238" s="30" t="s">
        <v>119</v>
      </c>
      <c r="O238" s="43" t="s">
        <v>120</v>
      </c>
      <c r="P238" s="30">
        <v>0</v>
      </c>
      <c r="Q238" s="43">
        <v>5</v>
      </c>
      <c r="R238" s="44">
        <v>100</v>
      </c>
      <c r="S238" s="44">
        <v>4506.2</v>
      </c>
      <c r="T238" s="61">
        <f t="shared" si="4"/>
        <v>4506.2</v>
      </c>
      <c r="U238" s="44">
        <v>4123.2</v>
      </c>
      <c r="V238" s="44">
        <v>0</v>
      </c>
      <c r="W238" s="24" t="s">
        <v>101</v>
      </c>
      <c r="X238" s="24" t="s">
        <v>101</v>
      </c>
      <c r="Y238" s="44" t="s">
        <v>101</v>
      </c>
      <c r="Z238" s="24" t="s">
        <v>101</v>
      </c>
      <c r="AA238" s="24" t="s">
        <v>101</v>
      </c>
      <c r="AB238" s="24" t="s">
        <v>101</v>
      </c>
      <c r="AC238" s="30" t="s">
        <v>102</v>
      </c>
      <c r="AD238" s="30" t="s">
        <v>101</v>
      </c>
      <c r="AE238" s="30" t="s">
        <v>102</v>
      </c>
      <c r="AF238" s="61">
        <v>0</v>
      </c>
      <c r="AG238" s="30">
        <v>1</v>
      </c>
      <c r="AH238" s="30">
        <v>1</v>
      </c>
      <c r="AI238" s="30">
        <f t="shared" si="3"/>
        <v>1</v>
      </c>
      <c r="AJ238" s="62">
        <v>1</v>
      </c>
      <c r="AK238" s="30">
        <v>0</v>
      </c>
      <c r="AL238" s="23"/>
    </row>
    <row r="239" spans="1:38" s="25" customFormat="1" x14ac:dyDescent="0.25">
      <c r="A239" s="4">
        <v>230</v>
      </c>
      <c r="B239" s="23" t="s">
        <v>81</v>
      </c>
      <c r="C239" s="23" t="s">
        <v>115</v>
      </c>
      <c r="D239" s="40" t="s">
        <v>176</v>
      </c>
      <c r="E239" s="30">
        <v>28</v>
      </c>
      <c r="F239" s="30"/>
      <c r="G239" s="30"/>
      <c r="H239" s="30">
        <v>342140</v>
      </c>
      <c r="I239" s="28" t="s">
        <v>333</v>
      </c>
      <c r="J239" s="30"/>
      <c r="K239" s="30" t="s">
        <v>124</v>
      </c>
      <c r="L239" s="52" t="s">
        <v>155</v>
      </c>
      <c r="M239" s="52" t="s">
        <v>146</v>
      </c>
      <c r="N239" s="30" t="s">
        <v>156</v>
      </c>
      <c r="O239" s="43" t="s">
        <v>120</v>
      </c>
      <c r="P239" s="30">
        <v>0</v>
      </c>
      <c r="Q239" s="43">
        <v>4</v>
      </c>
      <c r="R239" s="44">
        <v>80</v>
      </c>
      <c r="S239" s="44">
        <v>3843.9</v>
      </c>
      <c r="T239" s="61">
        <f t="shared" si="4"/>
        <v>3843.9</v>
      </c>
      <c r="U239" s="44">
        <v>3539.9</v>
      </c>
      <c r="V239" s="44">
        <v>0</v>
      </c>
      <c r="W239" s="24" t="s">
        <v>101</v>
      </c>
      <c r="X239" s="24" t="s">
        <v>101</v>
      </c>
      <c r="Y239" s="44" t="s">
        <v>101</v>
      </c>
      <c r="Z239" s="24" t="s">
        <v>101</v>
      </c>
      <c r="AA239" s="24" t="s">
        <v>101</v>
      </c>
      <c r="AB239" s="24" t="s">
        <v>101</v>
      </c>
      <c r="AC239" s="30" t="s">
        <v>102</v>
      </c>
      <c r="AD239" s="30" t="s">
        <v>101</v>
      </c>
      <c r="AE239" s="30" t="s">
        <v>102</v>
      </c>
      <c r="AF239" s="61">
        <v>0</v>
      </c>
      <c r="AG239" s="30">
        <v>1</v>
      </c>
      <c r="AH239" s="30">
        <v>1</v>
      </c>
      <c r="AI239" s="30">
        <f t="shared" si="3"/>
        <v>1</v>
      </c>
      <c r="AJ239" s="62">
        <v>1</v>
      </c>
      <c r="AK239" s="30">
        <v>0</v>
      </c>
      <c r="AL239" s="23"/>
    </row>
    <row r="240" spans="1:38" s="25" customFormat="1" x14ac:dyDescent="0.25">
      <c r="A240" s="4">
        <v>231</v>
      </c>
      <c r="B240" s="23" t="s">
        <v>81</v>
      </c>
      <c r="C240" s="23" t="s">
        <v>115</v>
      </c>
      <c r="D240" s="40" t="s">
        <v>176</v>
      </c>
      <c r="E240" s="30">
        <v>29</v>
      </c>
      <c r="F240" s="30"/>
      <c r="G240" s="30"/>
      <c r="H240" s="30">
        <v>342141</v>
      </c>
      <c r="I240" s="28" t="s">
        <v>333</v>
      </c>
      <c r="J240" s="30"/>
      <c r="K240" s="30" t="s">
        <v>124</v>
      </c>
      <c r="L240" s="52" t="s">
        <v>160</v>
      </c>
      <c r="M240" s="52" t="s">
        <v>146</v>
      </c>
      <c r="N240" s="30" t="s">
        <v>119</v>
      </c>
      <c r="O240" s="43" t="s">
        <v>120</v>
      </c>
      <c r="P240" s="30">
        <v>0</v>
      </c>
      <c r="Q240" s="43">
        <v>5</v>
      </c>
      <c r="R240" s="44">
        <v>100</v>
      </c>
      <c r="S240" s="44">
        <v>4511.6000000000004</v>
      </c>
      <c r="T240" s="61">
        <f t="shared" si="4"/>
        <v>4511.6000000000004</v>
      </c>
      <c r="U240" s="44">
        <v>4099.6000000000004</v>
      </c>
      <c r="V240" s="44">
        <v>0</v>
      </c>
      <c r="W240" s="24" t="s">
        <v>101</v>
      </c>
      <c r="X240" s="24" t="s">
        <v>101</v>
      </c>
      <c r="Y240" s="44" t="s">
        <v>101</v>
      </c>
      <c r="Z240" s="24" t="s">
        <v>101</v>
      </c>
      <c r="AA240" s="24" t="s">
        <v>101</v>
      </c>
      <c r="AB240" s="24" t="s">
        <v>101</v>
      </c>
      <c r="AC240" s="30" t="s">
        <v>102</v>
      </c>
      <c r="AD240" s="30" t="s">
        <v>101</v>
      </c>
      <c r="AE240" s="30" t="s">
        <v>102</v>
      </c>
      <c r="AF240" s="61">
        <v>0</v>
      </c>
      <c r="AG240" s="30">
        <v>1</v>
      </c>
      <c r="AH240" s="30">
        <v>1</v>
      </c>
      <c r="AI240" s="30">
        <f t="shared" si="3"/>
        <v>1</v>
      </c>
      <c r="AJ240" s="62">
        <v>1</v>
      </c>
      <c r="AK240" s="30">
        <v>0</v>
      </c>
      <c r="AL240" s="23"/>
    </row>
    <row r="241" spans="1:38" s="25" customFormat="1" x14ac:dyDescent="0.25">
      <c r="A241" s="4">
        <v>232</v>
      </c>
      <c r="B241" s="23" t="s">
        <v>81</v>
      </c>
      <c r="C241" s="23" t="s">
        <v>115</v>
      </c>
      <c r="D241" s="40" t="s">
        <v>176</v>
      </c>
      <c r="E241" s="30">
        <v>4</v>
      </c>
      <c r="F241" s="30"/>
      <c r="G241" s="30"/>
      <c r="H241" s="30">
        <v>342142</v>
      </c>
      <c r="I241" s="28" t="s">
        <v>333</v>
      </c>
      <c r="J241" s="30"/>
      <c r="K241" s="30" t="s">
        <v>124</v>
      </c>
      <c r="L241" s="52" t="s">
        <v>155</v>
      </c>
      <c r="M241" s="52" t="s">
        <v>145</v>
      </c>
      <c r="N241" s="30" t="s">
        <v>156</v>
      </c>
      <c r="O241" s="43" t="s">
        <v>120</v>
      </c>
      <c r="P241" s="30">
        <v>0</v>
      </c>
      <c r="Q241" s="43">
        <v>3</v>
      </c>
      <c r="R241" s="44">
        <v>60</v>
      </c>
      <c r="S241" s="44">
        <v>2741.6</v>
      </c>
      <c r="T241" s="61">
        <f t="shared" si="4"/>
        <v>2741.6</v>
      </c>
      <c r="U241" s="44">
        <v>2515.6</v>
      </c>
      <c r="V241" s="44">
        <v>0</v>
      </c>
      <c r="W241" s="24" t="s">
        <v>101</v>
      </c>
      <c r="X241" s="24" t="s">
        <v>101</v>
      </c>
      <c r="Y241" s="44" t="s">
        <v>101</v>
      </c>
      <c r="Z241" s="24" t="s">
        <v>101</v>
      </c>
      <c r="AA241" s="24" t="s">
        <v>101</v>
      </c>
      <c r="AB241" s="24" t="s">
        <v>101</v>
      </c>
      <c r="AC241" s="30" t="s">
        <v>102</v>
      </c>
      <c r="AD241" s="30" t="s">
        <v>101</v>
      </c>
      <c r="AE241" s="30" t="s">
        <v>102</v>
      </c>
      <c r="AF241" s="61">
        <v>0</v>
      </c>
      <c r="AG241" s="30">
        <v>1</v>
      </c>
      <c r="AH241" s="30">
        <v>1</v>
      </c>
      <c r="AI241" s="30">
        <f t="shared" si="3"/>
        <v>1</v>
      </c>
      <c r="AJ241" s="62">
        <v>1</v>
      </c>
      <c r="AK241" s="30">
        <v>0</v>
      </c>
      <c r="AL241" s="23"/>
    </row>
    <row r="242" spans="1:38" s="25" customFormat="1" x14ac:dyDescent="0.25">
      <c r="A242" s="4">
        <v>233</v>
      </c>
      <c r="B242" s="23" t="s">
        <v>81</v>
      </c>
      <c r="C242" s="23" t="s">
        <v>115</v>
      </c>
      <c r="D242" s="40" t="s">
        <v>176</v>
      </c>
      <c r="E242" s="30">
        <v>8</v>
      </c>
      <c r="F242" s="30"/>
      <c r="G242" s="30"/>
      <c r="H242" s="30">
        <v>342143</v>
      </c>
      <c r="I242" s="28" t="s">
        <v>333</v>
      </c>
      <c r="J242" s="30"/>
      <c r="K242" s="30" t="s">
        <v>124</v>
      </c>
      <c r="L242" s="52" t="s">
        <v>155</v>
      </c>
      <c r="M242" s="52" t="s">
        <v>164</v>
      </c>
      <c r="N242" s="30" t="s">
        <v>156</v>
      </c>
      <c r="O242" s="43" t="s">
        <v>120</v>
      </c>
      <c r="P242" s="30">
        <v>0</v>
      </c>
      <c r="Q242" s="43">
        <v>4</v>
      </c>
      <c r="R242" s="44">
        <v>80</v>
      </c>
      <c r="S242" s="44">
        <v>3774</v>
      </c>
      <c r="T242" s="61">
        <f t="shared" si="4"/>
        <v>3774</v>
      </c>
      <c r="U242" s="44">
        <v>3470</v>
      </c>
      <c r="V242" s="44">
        <v>0</v>
      </c>
      <c r="W242" s="24" t="s">
        <v>101</v>
      </c>
      <c r="X242" s="24" t="s">
        <v>101</v>
      </c>
      <c r="Y242" s="44" t="s">
        <v>101</v>
      </c>
      <c r="Z242" s="24" t="s">
        <v>101</v>
      </c>
      <c r="AA242" s="24" t="s">
        <v>101</v>
      </c>
      <c r="AB242" s="24" t="s">
        <v>101</v>
      </c>
      <c r="AC242" s="30" t="s">
        <v>102</v>
      </c>
      <c r="AD242" s="30" t="s">
        <v>101</v>
      </c>
      <c r="AE242" s="30" t="s">
        <v>102</v>
      </c>
      <c r="AF242" s="61">
        <v>0</v>
      </c>
      <c r="AG242" s="30">
        <v>1</v>
      </c>
      <c r="AH242" s="30">
        <v>1</v>
      </c>
      <c r="AI242" s="30">
        <f t="shared" si="3"/>
        <v>1</v>
      </c>
      <c r="AJ242" s="62">
        <v>1</v>
      </c>
      <c r="AK242" s="30">
        <v>0</v>
      </c>
      <c r="AL242" s="23"/>
    </row>
    <row r="243" spans="1:38" s="25" customFormat="1" x14ac:dyDescent="0.25">
      <c r="A243" s="4">
        <v>234</v>
      </c>
      <c r="B243" s="23" t="s">
        <v>81</v>
      </c>
      <c r="C243" s="23" t="s">
        <v>115</v>
      </c>
      <c r="D243" s="40" t="s">
        <v>177</v>
      </c>
      <c r="E243" s="30">
        <v>11</v>
      </c>
      <c r="F243" s="30"/>
      <c r="G243" s="30"/>
      <c r="H243" s="30">
        <v>342144</v>
      </c>
      <c r="I243" s="28" t="s">
        <v>333</v>
      </c>
      <c r="J243" s="30"/>
      <c r="K243" s="30" t="s">
        <v>117</v>
      </c>
      <c r="L243" s="50" t="s">
        <v>117</v>
      </c>
      <c r="M243" s="52" t="s">
        <v>178</v>
      </c>
      <c r="N243" s="30" t="s">
        <v>119</v>
      </c>
      <c r="O243" s="43" t="s">
        <v>137</v>
      </c>
      <c r="P243" s="30">
        <v>0</v>
      </c>
      <c r="Q243" s="43">
        <v>1</v>
      </c>
      <c r="R243" s="44">
        <v>15</v>
      </c>
      <c r="S243" s="44">
        <v>1455.8</v>
      </c>
      <c r="T243" s="61">
        <f t="shared" si="4"/>
        <v>1455.8</v>
      </c>
      <c r="U243" s="44">
        <v>1323.8</v>
      </c>
      <c r="V243" s="44">
        <v>0</v>
      </c>
      <c r="W243" s="24" t="s">
        <v>101</v>
      </c>
      <c r="X243" s="24" t="s">
        <v>101</v>
      </c>
      <c r="Y243" s="44" t="s">
        <v>101</v>
      </c>
      <c r="Z243" s="24" t="s">
        <v>101</v>
      </c>
      <c r="AA243" s="24" t="s">
        <v>101</v>
      </c>
      <c r="AB243" s="24" t="s">
        <v>101</v>
      </c>
      <c r="AC243" s="30" t="s">
        <v>102</v>
      </c>
      <c r="AD243" s="30" t="s">
        <v>101</v>
      </c>
      <c r="AE243" s="30" t="s">
        <v>102</v>
      </c>
      <c r="AF243" s="61">
        <v>0</v>
      </c>
      <c r="AG243" s="30">
        <v>1</v>
      </c>
      <c r="AH243" s="30">
        <v>1</v>
      </c>
      <c r="AI243" s="30">
        <v>0</v>
      </c>
      <c r="AJ243" s="62">
        <v>0</v>
      </c>
      <c r="AK243" s="30">
        <v>0</v>
      </c>
      <c r="AL243" s="23"/>
    </row>
    <row r="244" spans="1:38" s="25" customFormat="1" x14ac:dyDescent="0.25">
      <c r="A244" s="4">
        <v>235</v>
      </c>
      <c r="B244" s="23" t="s">
        <v>81</v>
      </c>
      <c r="C244" s="23" t="s">
        <v>115</v>
      </c>
      <c r="D244" s="40" t="s">
        <v>177</v>
      </c>
      <c r="E244" s="30">
        <v>13</v>
      </c>
      <c r="F244" s="30"/>
      <c r="G244" s="30"/>
      <c r="H244" s="30">
        <v>342145</v>
      </c>
      <c r="I244" s="28" t="s">
        <v>333</v>
      </c>
      <c r="J244" s="30"/>
      <c r="K244" s="30" t="s">
        <v>117</v>
      </c>
      <c r="L244" s="50" t="s">
        <v>117</v>
      </c>
      <c r="M244" s="52" t="s">
        <v>128</v>
      </c>
      <c r="N244" s="30" t="s">
        <v>119</v>
      </c>
      <c r="O244" s="43" t="s">
        <v>137</v>
      </c>
      <c r="P244" s="30">
        <v>0</v>
      </c>
      <c r="Q244" s="43">
        <v>2</v>
      </c>
      <c r="R244" s="44">
        <v>16</v>
      </c>
      <c r="S244" s="44">
        <v>1433.3</v>
      </c>
      <c r="T244" s="61">
        <f t="shared" si="4"/>
        <v>1433.3</v>
      </c>
      <c r="U244" s="44">
        <v>1151.2</v>
      </c>
      <c r="V244" s="44">
        <v>0</v>
      </c>
      <c r="W244" s="24" t="s">
        <v>101</v>
      </c>
      <c r="X244" s="24" t="s">
        <v>101</v>
      </c>
      <c r="Y244" s="44" t="s">
        <v>102</v>
      </c>
      <c r="Z244" s="24" t="s">
        <v>101</v>
      </c>
      <c r="AA244" s="24" t="s">
        <v>101</v>
      </c>
      <c r="AB244" s="24" t="s">
        <v>101</v>
      </c>
      <c r="AC244" s="30" t="s">
        <v>101</v>
      </c>
      <c r="AD244" s="30" t="s">
        <v>101</v>
      </c>
      <c r="AE244" s="30" t="s">
        <v>102</v>
      </c>
      <c r="AF244" s="61">
        <v>0</v>
      </c>
      <c r="AG244" s="30">
        <v>0</v>
      </c>
      <c r="AH244" s="30">
        <v>1</v>
      </c>
      <c r="AI244" s="30">
        <v>0</v>
      </c>
      <c r="AJ244" s="62">
        <v>0</v>
      </c>
      <c r="AK244" s="30">
        <v>0</v>
      </c>
      <c r="AL244" s="23"/>
    </row>
    <row r="245" spans="1:38" s="25" customFormat="1" x14ac:dyDescent="0.25">
      <c r="A245" s="4">
        <v>236</v>
      </c>
      <c r="B245" s="23" t="s">
        <v>81</v>
      </c>
      <c r="C245" s="23" t="s">
        <v>115</v>
      </c>
      <c r="D245" s="40" t="s">
        <v>177</v>
      </c>
      <c r="E245" s="30">
        <v>14</v>
      </c>
      <c r="F245" s="30"/>
      <c r="G245" s="30"/>
      <c r="H245" s="30">
        <v>342146</v>
      </c>
      <c r="I245" s="28" t="s">
        <v>333</v>
      </c>
      <c r="J245" s="30"/>
      <c r="K245" s="30" t="s">
        <v>117</v>
      </c>
      <c r="L245" s="50" t="s">
        <v>117</v>
      </c>
      <c r="M245" s="52" t="s">
        <v>179</v>
      </c>
      <c r="N245" s="30" t="s">
        <v>119</v>
      </c>
      <c r="O245" s="43" t="s">
        <v>120</v>
      </c>
      <c r="P245" s="30">
        <v>0</v>
      </c>
      <c r="Q245" s="43">
        <v>2</v>
      </c>
      <c r="R245" s="44">
        <v>35</v>
      </c>
      <c r="S245" s="44">
        <v>5183</v>
      </c>
      <c r="T245" s="61">
        <f t="shared" si="4"/>
        <v>5183</v>
      </c>
      <c r="U245" s="44">
        <v>4457</v>
      </c>
      <c r="V245" s="44">
        <v>0</v>
      </c>
      <c r="W245" s="24" t="s">
        <v>101</v>
      </c>
      <c r="X245" s="24" t="s">
        <v>101</v>
      </c>
      <c r="Y245" s="44" t="s">
        <v>102</v>
      </c>
      <c r="Z245" s="24" t="s">
        <v>101</v>
      </c>
      <c r="AA245" s="24" t="s">
        <v>101</v>
      </c>
      <c r="AB245" s="24" t="s">
        <v>101</v>
      </c>
      <c r="AC245" s="30" t="s">
        <v>101</v>
      </c>
      <c r="AD245" s="30" t="s">
        <v>101</v>
      </c>
      <c r="AE245" s="30" t="s">
        <v>102</v>
      </c>
      <c r="AF245" s="61">
        <v>0</v>
      </c>
      <c r="AG245" s="30">
        <v>0</v>
      </c>
      <c r="AH245" s="30">
        <v>1</v>
      </c>
      <c r="AI245" s="30">
        <v>0</v>
      </c>
      <c r="AJ245" s="62">
        <v>1</v>
      </c>
      <c r="AK245" s="30">
        <v>0</v>
      </c>
      <c r="AL245" s="23"/>
    </row>
    <row r="246" spans="1:38" s="25" customFormat="1" x14ac:dyDescent="0.25">
      <c r="A246" s="4">
        <v>237</v>
      </c>
      <c r="B246" s="23" t="s">
        <v>81</v>
      </c>
      <c r="C246" s="23" t="s">
        <v>115</v>
      </c>
      <c r="D246" s="40" t="s">
        <v>177</v>
      </c>
      <c r="E246" s="30">
        <v>15</v>
      </c>
      <c r="F246" s="30"/>
      <c r="G246" s="30"/>
      <c r="H246" s="30">
        <v>342147</v>
      </c>
      <c r="I246" s="28" t="s">
        <v>333</v>
      </c>
      <c r="J246" s="30"/>
      <c r="K246" s="30" t="s">
        <v>117</v>
      </c>
      <c r="L246" s="50" t="s">
        <v>117</v>
      </c>
      <c r="M246" s="52" t="s">
        <v>128</v>
      </c>
      <c r="N246" s="30" t="s">
        <v>119</v>
      </c>
      <c r="O246" s="43" t="s">
        <v>120</v>
      </c>
      <c r="P246" s="30">
        <v>0</v>
      </c>
      <c r="Q246" s="43">
        <v>4</v>
      </c>
      <c r="R246" s="44">
        <v>34</v>
      </c>
      <c r="S246" s="44">
        <v>3287</v>
      </c>
      <c r="T246" s="61">
        <f t="shared" si="4"/>
        <v>3287</v>
      </c>
      <c r="U246" s="44">
        <v>2457.8000000000002</v>
      </c>
      <c r="V246" s="44">
        <v>0</v>
      </c>
      <c r="W246" s="24" t="s">
        <v>101</v>
      </c>
      <c r="X246" s="24" t="s">
        <v>101</v>
      </c>
      <c r="Y246" s="44" t="s">
        <v>102</v>
      </c>
      <c r="Z246" s="24" t="s">
        <v>101</v>
      </c>
      <c r="AA246" s="24" t="s">
        <v>101</v>
      </c>
      <c r="AB246" s="24" t="s">
        <v>101</v>
      </c>
      <c r="AC246" s="30" t="s">
        <v>101</v>
      </c>
      <c r="AD246" s="30" t="s">
        <v>101</v>
      </c>
      <c r="AE246" s="30" t="s">
        <v>102</v>
      </c>
      <c r="AF246" s="61">
        <v>0</v>
      </c>
      <c r="AG246" s="30">
        <v>1</v>
      </c>
      <c r="AH246" s="30">
        <v>1</v>
      </c>
      <c r="AI246" s="30">
        <v>0</v>
      </c>
      <c r="AJ246" s="62">
        <v>1</v>
      </c>
      <c r="AK246" s="30">
        <v>0</v>
      </c>
      <c r="AL246" s="23"/>
    </row>
    <row r="247" spans="1:38" s="25" customFormat="1" x14ac:dyDescent="0.25">
      <c r="A247" s="4">
        <v>238</v>
      </c>
      <c r="B247" s="23" t="s">
        <v>81</v>
      </c>
      <c r="C247" s="23" t="s">
        <v>115</v>
      </c>
      <c r="D247" s="40" t="s">
        <v>177</v>
      </c>
      <c r="E247" s="30">
        <v>17</v>
      </c>
      <c r="F247" s="30"/>
      <c r="G247" s="30"/>
      <c r="H247" s="30">
        <v>342148</v>
      </c>
      <c r="I247" s="28" t="s">
        <v>333</v>
      </c>
      <c r="J247" s="30"/>
      <c r="K247" s="30" t="s">
        <v>117</v>
      </c>
      <c r="L247" s="50" t="s">
        <v>117</v>
      </c>
      <c r="M247" s="52" t="s">
        <v>180</v>
      </c>
      <c r="N247" s="30" t="s">
        <v>119</v>
      </c>
      <c r="O247" s="43" t="s">
        <v>137</v>
      </c>
      <c r="P247" s="30">
        <v>0</v>
      </c>
      <c r="Q247" s="43">
        <v>2</v>
      </c>
      <c r="R247" s="44">
        <v>15</v>
      </c>
      <c r="S247" s="44">
        <v>1374.9</v>
      </c>
      <c r="T247" s="61">
        <f t="shared" si="4"/>
        <v>1374.9</v>
      </c>
      <c r="U247" s="44">
        <v>1075.3</v>
      </c>
      <c r="V247" s="44">
        <v>0</v>
      </c>
      <c r="W247" s="24" t="s">
        <v>101</v>
      </c>
      <c r="X247" s="24" t="s">
        <v>101</v>
      </c>
      <c r="Y247" s="44" t="s">
        <v>102</v>
      </c>
      <c r="Z247" s="24" t="s">
        <v>101</v>
      </c>
      <c r="AA247" s="24" t="s">
        <v>101</v>
      </c>
      <c r="AB247" s="24" t="s">
        <v>101</v>
      </c>
      <c r="AC247" s="30" t="s">
        <v>101</v>
      </c>
      <c r="AD247" s="30" t="s">
        <v>101</v>
      </c>
      <c r="AE247" s="30" t="s">
        <v>102</v>
      </c>
      <c r="AF247" s="61">
        <v>0</v>
      </c>
      <c r="AG247" s="30">
        <v>1</v>
      </c>
      <c r="AH247" s="30">
        <v>1</v>
      </c>
      <c r="AI247" s="30">
        <v>0</v>
      </c>
      <c r="AJ247" s="62">
        <v>0</v>
      </c>
      <c r="AK247" s="30">
        <v>0</v>
      </c>
      <c r="AL247" s="23"/>
    </row>
    <row r="248" spans="1:38" s="25" customFormat="1" x14ac:dyDescent="0.25">
      <c r="A248" s="4">
        <v>239</v>
      </c>
      <c r="B248" s="23" t="s">
        <v>81</v>
      </c>
      <c r="C248" s="23" t="s">
        <v>115</v>
      </c>
      <c r="D248" s="40" t="s">
        <v>177</v>
      </c>
      <c r="E248" s="30">
        <v>19</v>
      </c>
      <c r="F248" s="30"/>
      <c r="G248" s="30"/>
      <c r="H248" s="30">
        <v>342149</v>
      </c>
      <c r="I248" s="28" t="s">
        <v>333</v>
      </c>
      <c r="J248" s="30"/>
      <c r="K248" s="30" t="s">
        <v>117</v>
      </c>
      <c r="L248" s="50" t="s">
        <v>117</v>
      </c>
      <c r="M248" s="52" t="s">
        <v>181</v>
      </c>
      <c r="N248" s="30" t="s">
        <v>119</v>
      </c>
      <c r="O248" s="43" t="s">
        <v>141</v>
      </c>
      <c r="P248" s="30">
        <v>0</v>
      </c>
      <c r="Q248" s="43">
        <v>3</v>
      </c>
      <c r="R248" s="44">
        <v>28</v>
      </c>
      <c r="S248" s="44">
        <v>2073</v>
      </c>
      <c r="T248" s="61">
        <f t="shared" si="4"/>
        <v>2073</v>
      </c>
      <c r="U248" s="44">
        <v>1802</v>
      </c>
      <c r="V248" s="44">
        <v>0</v>
      </c>
      <c r="W248" s="24" t="s">
        <v>101</v>
      </c>
      <c r="X248" s="24" t="s">
        <v>101</v>
      </c>
      <c r="Y248" s="44" t="s">
        <v>101</v>
      </c>
      <c r="Z248" s="24" t="s">
        <v>101</v>
      </c>
      <c r="AA248" s="24" t="s">
        <v>101</v>
      </c>
      <c r="AB248" s="24" t="s">
        <v>101</v>
      </c>
      <c r="AC248" s="30" t="s">
        <v>102</v>
      </c>
      <c r="AD248" s="30" t="s">
        <v>101</v>
      </c>
      <c r="AE248" s="30" t="s">
        <v>102</v>
      </c>
      <c r="AF248" s="61">
        <v>0</v>
      </c>
      <c r="AG248" s="30">
        <v>1</v>
      </c>
      <c r="AH248" s="30">
        <v>0</v>
      </c>
      <c r="AI248" s="30">
        <v>0</v>
      </c>
      <c r="AJ248" s="62">
        <v>0</v>
      </c>
      <c r="AK248" s="30">
        <v>0</v>
      </c>
      <c r="AL248" s="23"/>
    </row>
    <row r="249" spans="1:38" s="25" customFormat="1" x14ac:dyDescent="0.25">
      <c r="A249" s="4">
        <v>240</v>
      </c>
      <c r="B249" s="23" t="s">
        <v>81</v>
      </c>
      <c r="C249" s="23" t="s">
        <v>115</v>
      </c>
      <c r="D249" s="40" t="s">
        <v>177</v>
      </c>
      <c r="E249" s="30">
        <v>21</v>
      </c>
      <c r="F249" s="30"/>
      <c r="G249" s="30"/>
      <c r="H249" s="30">
        <v>342150</v>
      </c>
      <c r="I249" s="28" t="s">
        <v>333</v>
      </c>
      <c r="J249" s="30"/>
      <c r="K249" s="30" t="s">
        <v>117</v>
      </c>
      <c r="L249" s="50" t="s">
        <v>117</v>
      </c>
      <c r="M249" s="52" t="s">
        <v>133</v>
      </c>
      <c r="N249" s="30" t="s">
        <v>119</v>
      </c>
      <c r="O249" s="43" t="s">
        <v>137</v>
      </c>
      <c r="P249" s="30">
        <v>0</v>
      </c>
      <c r="Q249" s="43">
        <v>1</v>
      </c>
      <c r="R249" s="44">
        <v>12</v>
      </c>
      <c r="S249" s="44">
        <v>1021.1</v>
      </c>
      <c r="T249" s="61">
        <f t="shared" si="4"/>
        <v>1021.1</v>
      </c>
      <c r="U249" s="44">
        <v>879.1</v>
      </c>
      <c r="V249" s="44">
        <v>0</v>
      </c>
      <c r="W249" s="24" t="s">
        <v>101</v>
      </c>
      <c r="X249" s="24" t="s">
        <v>101</v>
      </c>
      <c r="Y249" s="44" t="s">
        <v>101</v>
      </c>
      <c r="Z249" s="24" t="s">
        <v>101</v>
      </c>
      <c r="AA249" s="24" t="s">
        <v>101</v>
      </c>
      <c r="AB249" s="24" t="s">
        <v>101</v>
      </c>
      <c r="AC249" s="30" t="s">
        <v>102</v>
      </c>
      <c r="AD249" s="30" t="s">
        <v>101</v>
      </c>
      <c r="AE249" s="30" t="s">
        <v>102</v>
      </c>
      <c r="AF249" s="61">
        <v>0</v>
      </c>
      <c r="AG249" s="30">
        <v>1</v>
      </c>
      <c r="AH249" s="30">
        <v>1</v>
      </c>
      <c r="AI249" s="30">
        <v>0</v>
      </c>
      <c r="AJ249" s="62">
        <v>0</v>
      </c>
      <c r="AK249" s="30">
        <v>0</v>
      </c>
      <c r="AL249" s="23"/>
    </row>
    <row r="250" spans="1:38" s="25" customFormat="1" x14ac:dyDescent="0.25">
      <c r="A250" s="4">
        <v>241</v>
      </c>
      <c r="B250" s="23" t="s">
        <v>81</v>
      </c>
      <c r="C250" s="23" t="s">
        <v>115</v>
      </c>
      <c r="D250" s="40" t="s">
        <v>177</v>
      </c>
      <c r="E250" s="30">
        <v>22</v>
      </c>
      <c r="F250" s="30"/>
      <c r="G250" s="30"/>
      <c r="H250" s="30">
        <v>342151</v>
      </c>
      <c r="I250" s="28" t="s">
        <v>333</v>
      </c>
      <c r="J250" s="30"/>
      <c r="K250" s="30" t="s">
        <v>117</v>
      </c>
      <c r="L250" s="50" t="s">
        <v>117</v>
      </c>
      <c r="M250" s="52" t="s">
        <v>159</v>
      </c>
      <c r="N250" s="30" t="s">
        <v>119</v>
      </c>
      <c r="O250" s="43" t="s">
        <v>141</v>
      </c>
      <c r="P250" s="30">
        <v>0</v>
      </c>
      <c r="Q250" s="43">
        <v>2</v>
      </c>
      <c r="R250" s="44">
        <v>12</v>
      </c>
      <c r="S250" s="44">
        <v>774.2</v>
      </c>
      <c r="T250" s="61">
        <f t="shared" si="4"/>
        <v>774.2</v>
      </c>
      <c r="U250" s="44">
        <v>424</v>
      </c>
      <c r="V250" s="44">
        <v>0</v>
      </c>
      <c r="W250" s="24" t="s">
        <v>101</v>
      </c>
      <c r="X250" s="24" t="s">
        <v>101</v>
      </c>
      <c r="Y250" s="44" t="s">
        <v>102</v>
      </c>
      <c r="Z250" s="24" t="s">
        <v>101</v>
      </c>
      <c r="AA250" s="24" t="s">
        <v>101</v>
      </c>
      <c r="AB250" s="24" t="s">
        <v>101</v>
      </c>
      <c r="AC250" s="30" t="s">
        <v>101</v>
      </c>
      <c r="AD250" s="30" t="s">
        <v>101</v>
      </c>
      <c r="AE250" s="30" t="s">
        <v>102</v>
      </c>
      <c r="AF250" s="61">
        <v>0</v>
      </c>
      <c r="AG250" s="30">
        <v>1</v>
      </c>
      <c r="AH250" s="30">
        <v>1</v>
      </c>
      <c r="AI250" s="30">
        <v>0</v>
      </c>
      <c r="AJ250" s="62">
        <v>0</v>
      </c>
      <c r="AK250" s="30">
        <v>0</v>
      </c>
      <c r="AL250" s="23"/>
    </row>
    <row r="251" spans="1:38" s="25" customFormat="1" x14ac:dyDescent="0.25">
      <c r="A251" s="4">
        <v>242</v>
      </c>
      <c r="B251" s="23" t="s">
        <v>81</v>
      </c>
      <c r="C251" s="23" t="s">
        <v>115</v>
      </c>
      <c r="D251" s="40" t="s">
        <v>177</v>
      </c>
      <c r="E251" s="30">
        <v>23</v>
      </c>
      <c r="F251" s="30"/>
      <c r="G251" s="30"/>
      <c r="H251" s="30">
        <v>342152</v>
      </c>
      <c r="I251" s="28" t="s">
        <v>333</v>
      </c>
      <c r="J251" s="30"/>
      <c r="K251" s="30" t="s">
        <v>117</v>
      </c>
      <c r="L251" s="50" t="s">
        <v>117</v>
      </c>
      <c r="M251" s="52" t="s">
        <v>180</v>
      </c>
      <c r="N251" s="30" t="s">
        <v>119</v>
      </c>
      <c r="O251" s="43" t="s">
        <v>141</v>
      </c>
      <c r="P251" s="30">
        <v>0</v>
      </c>
      <c r="Q251" s="43">
        <v>3</v>
      </c>
      <c r="R251" s="44">
        <v>28</v>
      </c>
      <c r="S251" s="44">
        <v>2066.3000000000002</v>
      </c>
      <c r="T251" s="61">
        <f t="shared" si="4"/>
        <v>2066.3000000000002</v>
      </c>
      <c r="U251" s="44">
        <v>1794.3</v>
      </c>
      <c r="V251" s="44">
        <v>185.7</v>
      </c>
      <c r="W251" s="24" t="s">
        <v>101</v>
      </c>
      <c r="X251" s="24" t="s">
        <v>101</v>
      </c>
      <c r="Y251" s="44" t="s">
        <v>101</v>
      </c>
      <c r="Z251" s="24" t="s">
        <v>101</v>
      </c>
      <c r="AA251" s="24" t="s">
        <v>101</v>
      </c>
      <c r="AB251" s="24" t="s">
        <v>101</v>
      </c>
      <c r="AC251" s="30" t="s">
        <v>102</v>
      </c>
      <c r="AD251" s="30" t="s">
        <v>101</v>
      </c>
      <c r="AE251" s="30" t="s">
        <v>102</v>
      </c>
      <c r="AF251" s="61">
        <v>0</v>
      </c>
      <c r="AG251" s="30">
        <v>1</v>
      </c>
      <c r="AH251" s="30">
        <v>0</v>
      </c>
      <c r="AI251" s="30">
        <f>AJ251</f>
        <v>1</v>
      </c>
      <c r="AJ251" s="62">
        <v>1</v>
      </c>
      <c r="AK251" s="30">
        <v>0</v>
      </c>
      <c r="AL251" s="23"/>
    </row>
    <row r="252" spans="1:38" s="25" customFormat="1" x14ac:dyDescent="0.25">
      <c r="A252" s="4">
        <v>243</v>
      </c>
      <c r="B252" s="23" t="s">
        <v>81</v>
      </c>
      <c r="C252" s="23" t="s">
        <v>115</v>
      </c>
      <c r="D252" s="40" t="s">
        <v>177</v>
      </c>
      <c r="E252" s="30">
        <v>25</v>
      </c>
      <c r="F252" s="30"/>
      <c r="G252" s="30"/>
      <c r="H252" s="30">
        <v>342153</v>
      </c>
      <c r="I252" s="28" t="s">
        <v>333</v>
      </c>
      <c r="J252" s="30"/>
      <c r="K252" s="30" t="s">
        <v>117</v>
      </c>
      <c r="L252" s="50" t="s">
        <v>117</v>
      </c>
      <c r="M252" s="52" t="s">
        <v>159</v>
      </c>
      <c r="N252" s="30" t="s">
        <v>119</v>
      </c>
      <c r="O252" s="43" t="s">
        <v>137</v>
      </c>
      <c r="P252" s="30">
        <v>0</v>
      </c>
      <c r="Q252" s="43">
        <v>4</v>
      </c>
      <c r="R252" s="44">
        <v>17</v>
      </c>
      <c r="S252" s="44">
        <v>1833.5</v>
      </c>
      <c r="T252" s="61">
        <f t="shared" si="4"/>
        <v>1833.5</v>
      </c>
      <c r="U252" s="44">
        <v>1307</v>
      </c>
      <c r="V252" s="44">
        <v>0</v>
      </c>
      <c r="W252" s="24" t="s">
        <v>101</v>
      </c>
      <c r="X252" s="24" t="s">
        <v>101</v>
      </c>
      <c r="Y252" s="44" t="s">
        <v>101</v>
      </c>
      <c r="Z252" s="24" t="s">
        <v>101</v>
      </c>
      <c r="AA252" s="24" t="s">
        <v>101</v>
      </c>
      <c r="AB252" s="24" t="s">
        <v>101</v>
      </c>
      <c r="AC252" s="30" t="s">
        <v>102</v>
      </c>
      <c r="AD252" s="30" t="s">
        <v>101</v>
      </c>
      <c r="AE252" s="30" t="s">
        <v>102</v>
      </c>
      <c r="AF252" s="61">
        <v>0</v>
      </c>
      <c r="AG252" s="30">
        <v>1</v>
      </c>
      <c r="AH252" s="30">
        <v>1</v>
      </c>
      <c r="AI252" s="30">
        <f>AJ252</f>
        <v>1</v>
      </c>
      <c r="AJ252" s="62">
        <v>1</v>
      </c>
      <c r="AK252" s="30">
        <v>0</v>
      </c>
      <c r="AL252" s="23"/>
    </row>
    <row r="253" spans="1:38" s="25" customFormat="1" x14ac:dyDescent="0.25">
      <c r="A253" s="4">
        <v>244</v>
      </c>
      <c r="B253" s="23" t="s">
        <v>81</v>
      </c>
      <c r="C253" s="23" t="s">
        <v>115</v>
      </c>
      <c r="D253" s="40" t="s">
        <v>177</v>
      </c>
      <c r="E253" s="30">
        <v>27</v>
      </c>
      <c r="F253" s="30"/>
      <c r="G253" s="30"/>
      <c r="H253" s="30">
        <v>342154</v>
      </c>
      <c r="I253" s="28" t="s">
        <v>333</v>
      </c>
      <c r="J253" s="30"/>
      <c r="K253" s="30" t="s">
        <v>117</v>
      </c>
      <c r="L253" s="50" t="s">
        <v>117</v>
      </c>
      <c r="M253" s="52" t="s">
        <v>180</v>
      </c>
      <c r="N253" s="30" t="s">
        <v>119</v>
      </c>
      <c r="O253" s="43" t="s">
        <v>141</v>
      </c>
      <c r="P253" s="30">
        <v>0</v>
      </c>
      <c r="Q253" s="43">
        <v>1</v>
      </c>
      <c r="R253" s="44">
        <v>8</v>
      </c>
      <c r="S253" s="44">
        <v>1607.3</v>
      </c>
      <c r="T253" s="61">
        <f t="shared" si="4"/>
        <v>1607.3</v>
      </c>
      <c r="U253" s="44">
        <v>983.7</v>
      </c>
      <c r="V253" s="44">
        <v>0</v>
      </c>
      <c r="W253" s="24" t="s">
        <v>101</v>
      </c>
      <c r="X253" s="24" t="s">
        <v>101</v>
      </c>
      <c r="Y253" s="44" t="s">
        <v>101</v>
      </c>
      <c r="Z253" s="24" t="s">
        <v>101</v>
      </c>
      <c r="AA253" s="24" t="s">
        <v>101</v>
      </c>
      <c r="AB253" s="24" t="s">
        <v>101</v>
      </c>
      <c r="AC253" s="30" t="s">
        <v>102</v>
      </c>
      <c r="AD253" s="30" t="s">
        <v>101</v>
      </c>
      <c r="AE253" s="30" t="s">
        <v>102</v>
      </c>
      <c r="AF253" s="61">
        <v>0</v>
      </c>
      <c r="AG253" s="30">
        <v>1</v>
      </c>
      <c r="AH253" s="30">
        <v>1</v>
      </c>
      <c r="AI253" s="30">
        <f>AJ253</f>
        <v>1</v>
      </c>
      <c r="AJ253" s="62">
        <v>1</v>
      </c>
      <c r="AK253" s="30">
        <v>0</v>
      </c>
      <c r="AL253" s="23"/>
    </row>
    <row r="254" spans="1:38" s="25" customFormat="1" x14ac:dyDescent="0.25">
      <c r="A254" s="4">
        <v>245</v>
      </c>
      <c r="B254" s="23" t="s">
        <v>81</v>
      </c>
      <c r="C254" s="23" t="s">
        <v>115</v>
      </c>
      <c r="D254" s="40" t="s">
        <v>177</v>
      </c>
      <c r="E254" s="30" t="s">
        <v>182</v>
      </c>
      <c r="F254" s="30"/>
      <c r="G254" s="30"/>
      <c r="H254" s="30">
        <v>342155</v>
      </c>
      <c r="I254" s="28" t="s">
        <v>333</v>
      </c>
      <c r="J254" s="30"/>
      <c r="K254" s="30" t="s">
        <v>117</v>
      </c>
      <c r="L254" s="50" t="s">
        <v>117</v>
      </c>
      <c r="M254" s="52" t="s">
        <v>159</v>
      </c>
      <c r="N254" s="30" t="s">
        <v>119</v>
      </c>
      <c r="O254" s="43" t="s">
        <v>137</v>
      </c>
      <c r="P254" s="30">
        <v>0</v>
      </c>
      <c r="Q254" s="43">
        <v>2</v>
      </c>
      <c r="R254" s="44">
        <v>15</v>
      </c>
      <c r="S254" s="44">
        <v>930.7</v>
      </c>
      <c r="T254" s="61">
        <f t="shared" si="4"/>
        <v>930.7</v>
      </c>
      <c r="U254" s="44">
        <v>802.7</v>
      </c>
      <c r="V254" s="44">
        <v>0</v>
      </c>
      <c r="W254" s="24" t="s">
        <v>101</v>
      </c>
      <c r="X254" s="24" t="s">
        <v>101</v>
      </c>
      <c r="Y254" s="44" t="s">
        <v>101</v>
      </c>
      <c r="Z254" s="24" t="s">
        <v>101</v>
      </c>
      <c r="AA254" s="24" t="s">
        <v>101</v>
      </c>
      <c r="AB254" s="24" t="s">
        <v>101</v>
      </c>
      <c r="AC254" s="30" t="s">
        <v>102</v>
      </c>
      <c r="AD254" s="30" t="s">
        <v>101</v>
      </c>
      <c r="AE254" s="30" t="s">
        <v>102</v>
      </c>
      <c r="AF254" s="61">
        <v>0</v>
      </c>
      <c r="AG254" s="30">
        <v>1</v>
      </c>
      <c r="AH254" s="30">
        <v>0</v>
      </c>
      <c r="AI254" s="30">
        <v>0</v>
      </c>
      <c r="AJ254" s="62">
        <v>0</v>
      </c>
      <c r="AK254" s="30">
        <v>0</v>
      </c>
      <c r="AL254" s="23"/>
    </row>
    <row r="255" spans="1:38" s="25" customFormat="1" x14ac:dyDescent="0.25">
      <c r="A255" s="4">
        <v>246</v>
      </c>
      <c r="B255" s="23" t="s">
        <v>81</v>
      </c>
      <c r="C255" s="23" t="s">
        <v>115</v>
      </c>
      <c r="D255" s="40" t="s">
        <v>177</v>
      </c>
      <c r="E255" s="30">
        <v>32</v>
      </c>
      <c r="F255" s="30"/>
      <c r="G255" s="30"/>
      <c r="H255" s="30">
        <v>342156</v>
      </c>
      <c r="I255" s="28" t="s">
        <v>333</v>
      </c>
      <c r="J255" s="30"/>
      <c r="K255" s="30" t="s">
        <v>117</v>
      </c>
      <c r="L255" s="50" t="s">
        <v>117</v>
      </c>
      <c r="M255" s="52" t="s">
        <v>159</v>
      </c>
      <c r="N255" s="30" t="s">
        <v>119</v>
      </c>
      <c r="O255" s="43">
        <v>4</v>
      </c>
      <c r="P255" s="30">
        <v>0</v>
      </c>
      <c r="Q255" s="43">
        <v>1</v>
      </c>
      <c r="R255" s="44">
        <v>27</v>
      </c>
      <c r="S255" s="44">
        <v>2053.64</v>
      </c>
      <c r="T255" s="61">
        <f t="shared" si="4"/>
        <v>2053.64</v>
      </c>
      <c r="U255" s="44">
        <v>1880.9</v>
      </c>
      <c r="V255" s="44">
        <v>91.1</v>
      </c>
      <c r="W255" s="24" t="s">
        <v>101</v>
      </c>
      <c r="X255" s="24" t="s">
        <v>101</v>
      </c>
      <c r="Y255" s="44" t="s">
        <v>102</v>
      </c>
      <c r="Z255" s="24" t="s">
        <v>101</v>
      </c>
      <c r="AA255" s="24" t="s">
        <v>101</v>
      </c>
      <c r="AB255" s="24" t="s">
        <v>101</v>
      </c>
      <c r="AC255" s="30" t="s">
        <v>101</v>
      </c>
      <c r="AD255" s="30" t="s">
        <v>101</v>
      </c>
      <c r="AE255" s="30" t="s">
        <v>102</v>
      </c>
      <c r="AF255" s="61">
        <v>0</v>
      </c>
      <c r="AG255" s="30">
        <v>1</v>
      </c>
      <c r="AH255" s="30">
        <v>1</v>
      </c>
      <c r="AI255" s="30">
        <v>0</v>
      </c>
      <c r="AJ255" s="62">
        <v>0</v>
      </c>
      <c r="AK255" s="30">
        <v>0</v>
      </c>
      <c r="AL255" s="23"/>
    </row>
    <row r="256" spans="1:38" s="25" customFormat="1" x14ac:dyDescent="0.25">
      <c r="A256" s="4">
        <v>247</v>
      </c>
      <c r="B256" s="23" t="s">
        <v>81</v>
      </c>
      <c r="C256" s="23" t="s">
        <v>115</v>
      </c>
      <c r="D256" s="40" t="s">
        <v>177</v>
      </c>
      <c r="E256" s="30">
        <v>33</v>
      </c>
      <c r="F256" s="30"/>
      <c r="G256" s="30"/>
      <c r="H256" s="30">
        <v>342157</v>
      </c>
      <c r="I256" s="28" t="s">
        <v>333</v>
      </c>
      <c r="J256" s="30"/>
      <c r="K256" s="30" t="s">
        <v>117</v>
      </c>
      <c r="L256" s="50" t="s">
        <v>117</v>
      </c>
      <c r="M256" s="52" t="s">
        <v>133</v>
      </c>
      <c r="N256" s="30" t="s">
        <v>119</v>
      </c>
      <c r="O256" s="43" t="s">
        <v>141</v>
      </c>
      <c r="P256" s="30">
        <v>0</v>
      </c>
      <c r="Q256" s="43">
        <v>2</v>
      </c>
      <c r="R256" s="44">
        <v>10</v>
      </c>
      <c r="S256" s="44">
        <v>992.5</v>
      </c>
      <c r="T256" s="61">
        <f t="shared" si="4"/>
        <v>992.5</v>
      </c>
      <c r="U256" s="44">
        <v>740.9</v>
      </c>
      <c r="V256" s="44">
        <v>357</v>
      </c>
      <c r="W256" s="24" t="s">
        <v>101</v>
      </c>
      <c r="X256" s="24" t="s">
        <v>101</v>
      </c>
      <c r="Y256" s="44" t="s">
        <v>101</v>
      </c>
      <c r="Z256" s="24" t="s">
        <v>101</v>
      </c>
      <c r="AA256" s="24" t="s">
        <v>101</v>
      </c>
      <c r="AB256" s="24" t="s">
        <v>101</v>
      </c>
      <c r="AC256" s="30" t="s">
        <v>102</v>
      </c>
      <c r="AD256" s="30" t="s">
        <v>101</v>
      </c>
      <c r="AE256" s="30" t="s">
        <v>102</v>
      </c>
      <c r="AF256" s="61">
        <v>0</v>
      </c>
      <c r="AG256" s="30">
        <v>1</v>
      </c>
      <c r="AH256" s="30">
        <v>1</v>
      </c>
      <c r="AI256" s="30">
        <v>0</v>
      </c>
      <c r="AJ256" s="62">
        <v>0</v>
      </c>
      <c r="AK256" s="30">
        <v>0</v>
      </c>
      <c r="AL256" s="23"/>
    </row>
    <row r="257" spans="1:38" s="25" customFormat="1" x14ac:dyDescent="0.25">
      <c r="A257" s="4">
        <v>248</v>
      </c>
      <c r="B257" s="23" t="s">
        <v>81</v>
      </c>
      <c r="C257" s="23" t="s">
        <v>115</v>
      </c>
      <c r="D257" s="40" t="s">
        <v>177</v>
      </c>
      <c r="E257" s="30">
        <v>35</v>
      </c>
      <c r="F257" s="30"/>
      <c r="G257" s="30"/>
      <c r="H257" s="30">
        <v>342158</v>
      </c>
      <c r="I257" s="28" t="s">
        <v>333</v>
      </c>
      <c r="J257" s="30"/>
      <c r="K257" s="30" t="s">
        <v>117</v>
      </c>
      <c r="L257" s="50" t="s">
        <v>117</v>
      </c>
      <c r="M257" s="52" t="s">
        <v>167</v>
      </c>
      <c r="N257" s="30" t="s">
        <v>119</v>
      </c>
      <c r="O257" s="43" t="s">
        <v>141</v>
      </c>
      <c r="P257" s="30">
        <v>0</v>
      </c>
      <c r="Q257" s="43">
        <v>2</v>
      </c>
      <c r="R257" s="44">
        <v>12</v>
      </c>
      <c r="S257" s="44">
        <v>577.70000000000005</v>
      </c>
      <c r="T257" s="61">
        <f t="shared" si="4"/>
        <v>577.70000000000005</v>
      </c>
      <c r="U257" s="44">
        <v>259.60000000000002</v>
      </c>
      <c r="V257" s="44">
        <v>430.2</v>
      </c>
      <c r="W257" s="24" t="s">
        <v>101</v>
      </c>
      <c r="X257" s="24" t="s">
        <v>101</v>
      </c>
      <c r="Y257" s="44" t="s">
        <v>101</v>
      </c>
      <c r="Z257" s="24" t="s">
        <v>101</v>
      </c>
      <c r="AA257" s="24" t="s">
        <v>101</v>
      </c>
      <c r="AB257" s="24" t="s">
        <v>101</v>
      </c>
      <c r="AC257" s="30" t="s">
        <v>102</v>
      </c>
      <c r="AD257" s="30" t="s">
        <v>101</v>
      </c>
      <c r="AE257" s="30" t="s">
        <v>102</v>
      </c>
      <c r="AF257" s="61">
        <v>0</v>
      </c>
      <c r="AG257" s="30">
        <v>1</v>
      </c>
      <c r="AH257" s="30">
        <v>1</v>
      </c>
      <c r="AI257" s="30">
        <v>0</v>
      </c>
      <c r="AJ257" s="62">
        <v>0</v>
      </c>
      <c r="AK257" s="30">
        <v>0</v>
      </c>
      <c r="AL257" s="23"/>
    </row>
    <row r="258" spans="1:38" s="25" customFormat="1" x14ac:dyDescent="0.25">
      <c r="A258" s="4">
        <v>249</v>
      </c>
      <c r="B258" s="23" t="s">
        <v>81</v>
      </c>
      <c r="C258" s="23" t="s">
        <v>115</v>
      </c>
      <c r="D258" s="40" t="s">
        <v>177</v>
      </c>
      <c r="E258" s="30">
        <v>37</v>
      </c>
      <c r="F258" s="30"/>
      <c r="G258" s="30"/>
      <c r="H258" s="30">
        <v>342159</v>
      </c>
      <c r="I258" s="28" t="s">
        <v>333</v>
      </c>
      <c r="J258" s="30"/>
      <c r="K258" s="30" t="s">
        <v>117</v>
      </c>
      <c r="L258" s="50" t="s">
        <v>117</v>
      </c>
      <c r="M258" s="52" t="s">
        <v>133</v>
      </c>
      <c r="N258" s="30" t="s">
        <v>119</v>
      </c>
      <c r="O258" s="43" t="s">
        <v>141</v>
      </c>
      <c r="P258" s="30">
        <v>0</v>
      </c>
      <c r="Q258" s="43">
        <v>2</v>
      </c>
      <c r="R258" s="44">
        <v>9</v>
      </c>
      <c r="S258" s="44">
        <v>1007.2</v>
      </c>
      <c r="T258" s="61">
        <f t="shared" si="4"/>
        <v>1007.2</v>
      </c>
      <c r="U258" s="44">
        <v>660.9</v>
      </c>
      <c r="V258" s="44">
        <v>168.6</v>
      </c>
      <c r="W258" s="24" t="s">
        <v>101</v>
      </c>
      <c r="X258" s="24" t="s">
        <v>101</v>
      </c>
      <c r="Y258" s="44" t="s">
        <v>101</v>
      </c>
      <c r="Z258" s="24" t="s">
        <v>101</v>
      </c>
      <c r="AA258" s="24" t="s">
        <v>101</v>
      </c>
      <c r="AB258" s="24" t="s">
        <v>101</v>
      </c>
      <c r="AC258" s="30" t="s">
        <v>102</v>
      </c>
      <c r="AD258" s="30" t="s">
        <v>101</v>
      </c>
      <c r="AE258" s="30" t="s">
        <v>102</v>
      </c>
      <c r="AF258" s="61">
        <v>0</v>
      </c>
      <c r="AG258" s="30">
        <v>1</v>
      </c>
      <c r="AH258" s="30">
        <v>0</v>
      </c>
      <c r="AI258" s="30">
        <v>0</v>
      </c>
      <c r="AJ258" s="62">
        <v>0</v>
      </c>
      <c r="AK258" s="30">
        <v>0</v>
      </c>
      <c r="AL258" s="23"/>
    </row>
    <row r="259" spans="1:38" s="25" customFormat="1" x14ac:dyDescent="0.25">
      <c r="A259" s="4">
        <v>250</v>
      </c>
      <c r="B259" s="23" t="s">
        <v>81</v>
      </c>
      <c r="C259" s="23" t="s">
        <v>115</v>
      </c>
      <c r="D259" s="40" t="s">
        <v>177</v>
      </c>
      <c r="E259" s="30">
        <v>37</v>
      </c>
      <c r="F259" s="30">
        <v>2</v>
      </c>
      <c r="G259" s="30"/>
      <c r="H259" s="30">
        <v>342160</v>
      </c>
      <c r="I259" s="28" t="s">
        <v>333</v>
      </c>
      <c r="J259" s="30"/>
      <c r="K259" s="30" t="s">
        <v>117</v>
      </c>
      <c r="L259" s="50" t="s">
        <v>117</v>
      </c>
      <c r="M259" s="52" t="s">
        <v>133</v>
      </c>
      <c r="N259" s="30" t="s">
        <v>119</v>
      </c>
      <c r="O259" s="43" t="s">
        <v>141</v>
      </c>
      <c r="P259" s="30">
        <v>0</v>
      </c>
      <c r="Q259" s="43">
        <v>2</v>
      </c>
      <c r="R259" s="44">
        <v>12</v>
      </c>
      <c r="S259" s="44">
        <v>972.7</v>
      </c>
      <c r="T259" s="61">
        <f t="shared" si="4"/>
        <v>972.7</v>
      </c>
      <c r="U259" s="44">
        <v>879.7</v>
      </c>
      <c r="V259" s="44">
        <v>0</v>
      </c>
      <c r="W259" s="24" t="s">
        <v>101</v>
      </c>
      <c r="X259" s="24" t="s">
        <v>101</v>
      </c>
      <c r="Y259" s="44" t="s">
        <v>101</v>
      </c>
      <c r="Z259" s="24" t="s">
        <v>101</v>
      </c>
      <c r="AA259" s="24" t="s">
        <v>101</v>
      </c>
      <c r="AB259" s="24" t="s">
        <v>101</v>
      </c>
      <c r="AC259" s="30" t="s">
        <v>102</v>
      </c>
      <c r="AD259" s="30" t="s">
        <v>101</v>
      </c>
      <c r="AE259" s="30" t="s">
        <v>102</v>
      </c>
      <c r="AF259" s="61">
        <v>0</v>
      </c>
      <c r="AG259" s="30">
        <v>1</v>
      </c>
      <c r="AH259" s="30">
        <v>1</v>
      </c>
      <c r="AI259" s="30">
        <v>0</v>
      </c>
      <c r="AJ259" s="62">
        <v>0</v>
      </c>
      <c r="AK259" s="30">
        <v>0</v>
      </c>
      <c r="AL259" s="23"/>
    </row>
    <row r="260" spans="1:38" s="25" customFormat="1" x14ac:dyDescent="0.25">
      <c r="A260" s="4">
        <v>251</v>
      </c>
      <c r="B260" s="23" t="s">
        <v>81</v>
      </c>
      <c r="C260" s="23" t="s">
        <v>115</v>
      </c>
      <c r="D260" s="40" t="s">
        <v>177</v>
      </c>
      <c r="E260" s="30">
        <v>39</v>
      </c>
      <c r="F260" s="30"/>
      <c r="G260" s="30"/>
      <c r="H260" s="30">
        <v>342161</v>
      </c>
      <c r="I260" s="28" t="s">
        <v>333</v>
      </c>
      <c r="J260" s="30"/>
      <c r="K260" s="30" t="s">
        <v>117</v>
      </c>
      <c r="L260" s="50" t="s">
        <v>117</v>
      </c>
      <c r="M260" s="52" t="s">
        <v>128</v>
      </c>
      <c r="N260" s="30" t="s">
        <v>119</v>
      </c>
      <c r="O260" s="43" t="s">
        <v>137</v>
      </c>
      <c r="P260" s="30">
        <v>0</v>
      </c>
      <c r="Q260" s="43">
        <v>1</v>
      </c>
      <c r="R260" s="44">
        <v>12</v>
      </c>
      <c r="S260" s="44">
        <v>969</v>
      </c>
      <c r="T260" s="61">
        <f t="shared" si="4"/>
        <v>969</v>
      </c>
      <c r="U260" s="44">
        <v>868</v>
      </c>
      <c r="V260" s="44">
        <v>0</v>
      </c>
      <c r="W260" s="24" t="s">
        <v>101</v>
      </c>
      <c r="X260" s="24" t="s">
        <v>101</v>
      </c>
      <c r="Y260" s="44" t="s">
        <v>101</v>
      </c>
      <c r="Z260" s="24" t="s">
        <v>101</v>
      </c>
      <c r="AA260" s="24" t="s">
        <v>101</v>
      </c>
      <c r="AB260" s="24" t="s">
        <v>101</v>
      </c>
      <c r="AC260" s="30" t="s">
        <v>102</v>
      </c>
      <c r="AD260" s="30" t="s">
        <v>101</v>
      </c>
      <c r="AE260" s="30" t="s">
        <v>102</v>
      </c>
      <c r="AF260" s="61">
        <v>0</v>
      </c>
      <c r="AG260" s="30">
        <v>1</v>
      </c>
      <c r="AH260" s="30">
        <v>1</v>
      </c>
      <c r="AI260" s="30">
        <v>0</v>
      </c>
      <c r="AJ260" s="62">
        <v>0</v>
      </c>
      <c r="AK260" s="30">
        <v>0</v>
      </c>
      <c r="AL260" s="23"/>
    </row>
    <row r="261" spans="1:38" s="25" customFormat="1" x14ac:dyDescent="0.25">
      <c r="A261" s="4">
        <v>252</v>
      </c>
      <c r="B261" s="23" t="s">
        <v>81</v>
      </c>
      <c r="C261" s="23" t="s">
        <v>115</v>
      </c>
      <c r="D261" s="40" t="s">
        <v>177</v>
      </c>
      <c r="E261" s="30">
        <v>41</v>
      </c>
      <c r="F261" s="30">
        <v>1</v>
      </c>
      <c r="G261" s="30"/>
      <c r="H261" s="30">
        <v>342162</v>
      </c>
      <c r="I261" s="28" t="s">
        <v>333</v>
      </c>
      <c r="J261" s="30"/>
      <c r="K261" s="30" t="s">
        <v>117</v>
      </c>
      <c r="L261" s="50" t="s">
        <v>117</v>
      </c>
      <c r="M261" s="52" t="s">
        <v>133</v>
      </c>
      <c r="N261" s="30" t="s">
        <v>119</v>
      </c>
      <c r="O261" s="43" t="s">
        <v>141</v>
      </c>
      <c r="P261" s="30">
        <v>0</v>
      </c>
      <c r="Q261" s="43">
        <v>3</v>
      </c>
      <c r="R261" s="44">
        <v>18</v>
      </c>
      <c r="S261" s="44">
        <v>1785.39</v>
      </c>
      <c r="T261" s="61">
        <f t="shared" si="4"/>
        <v>1785.39</v>
      </c>
      <c r="U261" s="44">
        <v>1375.39</v>
      </c>
      <c r="V261" s="44">
        <v>202.2</v>
      </c>
      <c r="W261" s="24" t="s">
        <v>101</v>
      </c>
      <c r="X261" s="24" t="s">
        <v>101</v>
      </c>
      <c r="Y261" s="44" t="s">
        <v>101</v>
      </c>
      <c r="Z261" s="24" t="s">
        <v>101</v>
      </c>
      <c r="AA261" s="24" t="s">
        <v>101</v>
      </c>
      <c r="AB261" s="24" t="s">
        <v>101</v>
      </c>
      <c r="AC261" s="30" t="s">
        <v>102</v>
      </c>
      <c r="AD261" s="30" t="s">
        <v>101</v>
      </c>
      <c r="AE261" s="30" t="s">
        <v>102</v>
      </c>
      <c r="AF261" s="61">
        <v>0</v>
      </c>
      <c r="AG261" s="30">
        <v>1</v>
      </c>
      <c r="AH261" s="30">
        <v>1</v>
      </c>
      <c r="AI261" s="30">
        <f>AJ261</f>
        <v>1</v>
      </c>
      <c r="AJ261" s="62">
        <v>1</v>
      </c>
      <c r="AK261" s="30">
        <v>0</v>
      </c>
      <c r="AL261" s="23"/>
    </row>
    <row r="262" spans="1:38" s="25" customFormat="1" x14ac:dyDescent="0.25">
      <c r="A262" s="4">
        <v>253</v>
      </c>
      <c r="B262" s="23" t="s">
        <v>81</v>
      </c>
      <c r="C262" s="23" t="s">
        <v>115</v>
      </c>
      <c r="D262" s="40" t="s">
        <v>177</v>
      </c>
      <c r="E262" s="30">
        <v>41</v>
      </c>
      <c r="F262" s="30">
        <v>2</v>
      </c>
      <c r="G262" s="30"/>
      <c r="H262" s="30">
        <v>342163</v>
      </c>
      <c r="I262" s="28" t="s">
        <v>333</v>
      </c>
      <c r="J262" s="30"/>
      <c r="K262" s="30" t="s">
        <v>117</v>
      </c>
      <c r="L262" s="50" t="s">
        <v>117</v>
      </c>
      <c r="M262" s="52" t="s">
        <v>183</v>
      </c>
      <c r="N262" s="30" t="s">
        <v>119</v>
      </c>
      <c r="O262" s="43" t="s">
        <v>141</v>
      </c>
      <c r="P262" s="30">
        <v>0</v>
      </c>
      <c r="Q262" s="43">
        <v>2</v>
      </c>
      <c r="R262" s="44">
        <v>12</v>
      </c>
      <c r="S262" s="44">
        <v>1023</v>
      </c>
      <c r="T262" s="61">
        <f t="shared" si="4"/>
        <v>1023</v>
      </c>
      <c r="U262" s="44">
        <v>881</v>
      </c>
      <c r="V262" s="44">
        <v>0</v>
      </c>
      <c r="W262" s="24" t="s">
        <v>101</v>
      </c>
      <c r="X262" s="24" t="s">
        <v>101</v>
      </c>
      <c r="Y262" s="44" t="s">
        <v>101</v>
      </c>
      <c r="Z262" s="24" t="s">
        <v>101</v>
      </c>
      <c r="AA262" s="24" t="s">
        <v>101</v>
      </c>
      <c r="AB262" s="24" t="s">
        <v>101</v>
      </c>
      <c r="AC262" s="30" t="s">
        <v>102</v>
      </c>
      <c r="AD262" s="30" t="s">
        <v>101</v>
      </c>
      <c r="AE262" s="30" t="s">
        <v>102</v>
      </c>
      <c r="AF262" s="61">
        <v>0</v>
      </c>
      <c r="AG262" s="30">
        <v>1</v>
      </c>
      <c r="AH262" s="30">
        <v>0</v>
      </c>
      <c r="AI262" s="30">
        <v>0</v>
      </c>
      <c r="AJ262" s="62">
        <v>0</v>
      </c>
      <c r="AK262" s="30">
        <v>0</v>
      </c>
      <c r="AL262" s="23"/>
    </row>
    <row r="263" spans="1:38" s="25" customFormat="1" x14ac:dyDescent="0.25">
      <c r="A263" s="4">
        <v>254</v>
      </c>
      <c r="B263" s="23" t="s">
        <v>81</v>
      </c>
      <c r="C263" s="23" t="s">
        <v>115</v>
      </c>
      <c r="D263" s="40" t="s">
        <v>177</v>
      </c>
      <c r="E263" s="30">
        <v>45</v>
      </c>
      <c r="F263" s="30"/>
      <c r="G263" s="30"/>
      <c r="H263" s="30">
        <v>342164</v>
      </c>
      <c r="I263" s="28" t="s">
        <v>333</v>
      </c>
      <c r="J263" s="30"/>
      <c r="K263" s="30" t="s">
        <v>117</v>
      </c>
      <c r="L263" s="50" t="s">
        <v>117</v>
      </c>
      <c r="M263" s="52" t="s">
        <v>180</v>
      </c>
      <c r="N263" s="30" t="s">
        <v>119</v>
      </c>
      <c r="O263" s="43" t="s">
        <v>137</v>
      </c>
      <c r="P263" s="30">
        <v>0</v>
      </c>
      <c r="Q263" s="43">
        <v>3</v>
      </c>
      <c r="R263" s="44">
        <v>24</v>
      </c>
      <c r="S263" s="44">
        <v>1940</v>
      </c>
      <c r="T263" s="61">
        <f t="shared" si="4"/>
        <v>1940</v>
      </c>
      <c r="U263" s="44">
        <v>1729</v>
      </c>
      <c r="V263" s="44">
        <v>236.5</v>
      </c>
      <c r="W263" s="24" t="s">
        <v>101</v>
      </c>
      <c r="X263" s="24" t="s">
        <v>101</v>
      </c>
      <c r="Y263" s="44" t="s">
        <v>101</v>
      </c>
      <c r="Z263" s="24" t="s">
        <v>101</v>
      </c>
      <c r="AA263" s="24" t="s">
        <v>101</v>
      </c>
      <c r="AB263" s="24" t="s">
        <v>101</v>
      </c>
      <c r="AC263" s="30" t="s">
        <v>102</v>
      </c>
      <c r="AD263" s="30" t="s">
        <v>101</v>
      </c>
      <c r="AE263" s="30" t="s">
        <v>102</v>
      </c>
      <c r="AF263" s="61">
        <v>0</v>
      </c>
      <c r="AG263" s="30">
        <v>1</v>
      </c>
      <c r="AH263" s="30">
        <v>1</v>
      </c>
      <c r="AI263" s="30">
        <f>AJ263</f>
        <v>1</v>
      </c>
      <c r="AJ263" s="62">
        <v>1</v>
      </c>
      <c r="AK263" s="30">
        <v>0</v>
      </c>
      <c r="AL263" s="23"/>
    </row>
    <row r="264" spans="1:38" s="25" customFormat="1" x14ac:dyDescent="0.25">
      <c r="A264" s="4">
        <v>255</v>
      </c>
      <c r="B264" s="23" t="s">
        <v>81</v>
      </c>
      <c r="C264" s="23" t="s">
        <v>115</v>
      </c>
      <c r="D264" s="40" t="s">
        <v>177</v>
      </c>
      <c r="E264" s="30">
        <v>5</v>
      </c>
      <c r="F264" s="30"/>
      <c r="G264" s="30"/>
      <c r="H264" s="30">
        <v>342165</v>
      </c>
      <c r="I264" s="28" t="s">
        <v>333</v>
      </c>
      <c r="J264" s="30"/>
      <c r="K264" s="30" t="s">
        <v>117</v>
      </c>
      <c r="L264" s="50" t="s">
        <v>117</v>
      </c>
      <c r="M264" s="52" t="s">
        <v>164</v>
      </c>
      <c r="N264" s="30" t="s">
        <v>119</v>
      </c>
      <c r="O264" s="43" t="s">
        <v>137</v>
      </c>
      <c r="P264" s="30">
        <v>0</v>
      </c>
      <c r="Q264" s="43">
        <v>2</v>
      </c>
      <c r="R264" s="44">
        <v>21</v>
      </c>
      <c r="S264" s="44">
        <v>1775</v>
      </c>
      <c r="T264" s="61">
        <f t="shared" si="4"/>
        <v>1775</v>
      </c>
      <c r="U264" s="44">
        <v>1541</v>
      </c>
      <c r="V264" s="44">
        <v>542.6</v>
      </c>
      <c r="W264" s="24" t="s">
        <v>101</v>
      </c>
      <c r="X264" s="24" t="s">
        <v>101</v>
      </c>
      <c r="Y264" s="44" t="s">
        <v>102</v>
      </c>
      <c r="Z264" s="24" t="s">
        <v>101</v>
      </c>
      <c r="AA264" s="24" t="s">
        <v>101</v>
      </c>
      <c r="AB264" s="24" t="s">
        <v>101</v>
      </c>
      <c r="AC264" s="30" t="s">
        <v>101</v>
      </c>
      <c r="AD264" s="30" t="s">
        <v>101</v>
      </c>
      <c r="AE264" s="30" t="s">
        <v>102</v>
      </c>
      <c r="AF264" s="61">
        <v>0</v>
      </c>
      <c r="AG264" s="30">
        <v>1</v>
      </c>
      <c r="AH264" s="30">
        <v>1</v>
      </c>
      <c r="AI264" s="30">
        <v>0</v>
      </c>
      <c r="AJ264" s="62">
        <v>0</v>
      </c>
      <c r="AK264" s="30">
        <v>0</v>
      </c>
      <c r="AL264" s="23"/>
    </row>
    <row r="265" spans="1:38" s="25" customFormat="1" x14ac:dyDescent="0.25">
      <c r="A265" s="4">
        <v>256</v>
      </c>
      <c r="B265" s="23" t="s">
        <v>81</v>
      </c>
      <c r="C265" s="23" t="s">
        <v>115</v>
      </c>
      <c r="D265" s="40" t="s">
        <v>177</v>
      </c>
      <c r="E265" s="30">
        <v>51</v>
      </c>
      <c r="F265" s="30"/>
      <c r="G265" s="30"/>
      <c r="H265" s="30">
        <v>342166</v>
      </c>
      <c r="I265" s="28" t="s">
        <v>333</v>
      </c>
      <c r="J265" s="30"/>
      <c r="K265" s="30" t="s">
        <v>117</v>
      </c>
      <c r="L265" s="50" t="s">
        <v>117</v>
      </c>
      <c r="M265" s="52" t="s">
        <v>133</v>
      </c>
      <c r="N265" s="30" t="s">
        <v>119</v>
      </c>
      <c r="O265" s="43" t="s">
        <v>141</v>
      </c>
      <c r="P265" s="30">
        <v>0</v>
      </c>
      <c r="Q265" s="43">
        <v>3</v>
      </c>
      <c r="R265" s="44">
        <v>18</v>
      </c>
      <c r="S265" s="44">
        <v>1565</v>
      </c>
      <c r="T265" s="61">
        <f t="shared" si="4"/>
        <v>1565</v>
      </c>
      <c r="U265" s="44">
        <v>1362</v>
      </c>
      <c r="V265" s="44">
        <v>0</v>
      </c>
      <c r="W265" s="24" t="s">
        <v>101</v>
      </c>
      <c r="X265" s="24" t="s">
        <v>101</v>
      </c>
      <c r="Y265" s="44" t="s">
        <v>101</v>
      </c>
      <c r="Z265" s="24" t="s">
        <v>101</v>
      </c>
      <c r="AA265" s="24" t="s">
        <v>101</v>
      </c>
      <c r="AB265" s="24" t="s">
        <v>101</v>
      </c>
      <c r="AC265" s="30" t="s">
        <v>102</v>
      </c>
      <c r="AD265" s="30" t="s">
        <v>101</v>
      </c>
      <c r="AE265" s="30" t="s">
        <v>102</v>
      </c>
      <c r="AF265" s="61">
        <v>0</v>
      </c>
      <c r="AG265" s="30">
        <v>1</v>
      </c>
      <c r="AH265" s="30">
        <v>1</v>
      </c>
      <c r="AI265" s="30">
        <v>0</v>
      </c>
      <c r="AJ265" s="62">
        <v>0</v>
      </c>
      <c r="AK265" s="30">
        <v>0</v>
      </c>
      <c r="AL265" s="23"/>
    </row>
    <row r="266" spans="1:38" s="25" customFormat="1" x14ac:dyDescent="0.25">
      <c r="A266" s="4">
        <v>257</v>
      </c>
      <c r="B266" s="23" t="s">
        <v>81</v>
      </c>
      <c r="C266" s="23" t="s">
        <v>115</v>
      </c>
      <c r="D266" s="40" t="s">
        <v>177</v>
      </c>
      <c r="E266" s="30">
        <v>53</v>
      </c>
      <c r="F266" s="30"/>
      <c r="G266" s="30"/>
      <c r="H266" s="30">
        <v>342167</v>
      </c>
      <c r="I266" s="28" t="s">
        <v>333</v>
      </c>
      <c r="J266" s="30"/>
      <c r="K266" s="30" t="s">
        <v>117</v>
      </c>
      <c r="L266" s="50" t="s">
        <v>117</v>
      </c>
      <c r="M266" s="52" t="s">
        <v>133</v>
      </c>
      <c r="N266" s="30" t="s">
        <v>119</v>
      </c>
      <c r="O266" s="43" t="s">
        <v>137</v>
      </c>
      <c r="P266" s="30">
        <v>0</v>
      </c>
      <c r="Q266" s="43">
        <v>3</v>
      </c>
      <c r="R266" s="44">
        <v>14</v>
      </c>
      <c r="S266" s="44">
        <v>1452.1</v>
      </c>
      <c r="T266" s="61">
        <f t="shared" si="4"/>
        <v>1452.1</v>
      </c>
      <c r="U266" s="44">
        <v>1051</v>
      </c>
      <c r="V266" s="44">
        <v>0</v>
      </c>
      <c r="W266" s="24" t="s">
        <v>101</v>
      </c>
      <c r="X266" s="24" t="s">
        <v>101</v>
      </c>
      <c r="Y266" s="44" t="s">
        <v>101</v>
      </c>
      <c r="Z266" s="24" t="s">
        <v>101</v>
      </c>
      <c r="AA266" s="24" t="s">
        <v>101</v>
      </c>
      <c r="AB266" s="24" t="s">
        <v>101</v>
      </c>
      <c r="AC266" s="30" t="s">
        <v>102</v>
      </c>
      <c r="AD266" s="30" t="s">
        <v>101</v>
      </c>
      <c r="AE266" s="30" t="s">
        <v>102</v>
      </c>
      <c r="AF266" s="61">
        <v>0</v>
      </c>
      <c r="AG266" s="30">
        <v>1</v>
      </c>
      <c r="AH266" s="30">
        <v>0</v>
      </c>
      <c r="AI266" s="30">
        <f>AJ266</f>
        <v>1</v>
      </c>
      <c r="AJ266" s="62">
        <v>1</v>
      </c>
      <c r="AK266" s="30">
        <v>0</v>
      </c>
      <c r="AL266" s="23"/>
    </row>
    <row r="267" spans="1:38" s="25" customFormat="1" x14ac:dyDescent="0.25">
      <c r="A267" s="4">
        <v>258</v>
      </c>
      <c r="B267" s="23" t="s">
        <v>81</v>
      </c>
      <c r="C267" s="23" t="s">
        <v>115</v>
      </c>
      <c r="D267" s="40" t="s">
        <v>177</v>
      </c>
      <c r="E267" s="30">
        <v>55</v>
      </c>
      <c r="F267" s="30">
        <v>1</v>
      </c>
      <c r="G267" s="30"/>
      <c r="H267" s="30">
        <v>342168</v>
      </c>
      <c r="I267" s="28" t="s">
        <v>333</v>
      </c>
      <c r="J267" s="30"/>
      <c r="K267" s="30" t="s">
        <v>117</v>
      </c>
      <c r="L267" s="50" t="s">
        <v>117</v>
      </c>
      <c r="M267" s="52" t="s">
        <v>133</v>
      </c>
      <c r="N267" s="30" t="s">
        <v>119</v>
      </c>
      <c r="O267" s="43" t="s">
        <v>141</v>
      </c>
      <c r="P267" s="30">
        <v>0</v>
      </c>
      <c r="Q267" s="43">
        <v>3</v>
      </c>
      <c r="R267" s="44">
        <v>18</v>
      </c>
      <c r="S267" s="44">
        <v>1704.1</v>
      </c>
      <c r="T267" s="61">
        <f t="shared" si="4"/>
        <v>1704.1</v>
      </c>
      <c r="U267" s="44">
        <v>1369.1</v>
      </c>
      <c r="V267" s="44">
        <v>133.6</v>
      </c>
      <c r="W267" s="24" t="s">
        <v>101</v>
      </c>
      <c r="X267" s="24" t="s">
        <v>101</v>
      </c>
      <c r="Y267" s="44" t="s">
        <v>101</v>
      </c>
      <c r="Z267" s="24" t="s">
        <v>101</v>
      </c>
      <c r="AA267" s="24" t="s">
        <v>101</v>
      </c>
      <c r="AB267" s="24" t="s">
        <v>101</v>
      </c>
      <c r="AC267" s="30" t="s">
        <v>102</v>
      </c>
      <c r="AD267" s="30" t="s">
        <v>101</v>
      </c>
      <c r="AE267" s="30" t="s">
        <v>102</v>
      </c>
      <c r="AF267" s="61">
        <v>0</v>
      </c>
      <c r="AG267" s="30">
        <v>1</v>
      </c>
      <c r="AH267" s="30">
        <v>0</v>
      </c>
      <c r="AI267" s="30">
        <v>0</v>
      </c>
      <c r="AJ267" s="62">
        <v>0</v>
      </c>
      <c r="AK267" s="30">
        <v>0</v>
      </c>
      <c r="AL267" s="23"/>
    </row>
    <row r="268" spans="1:38" s="25" customFormat="1" x14ac:dyDescent="0.25">
      <c r="A268" s="4">
        <v>259</v>
      </c>
      <c r="B268" s="23" t="s">
        <v>81</v>
      </c>
      <c r="C268" s="23" t="s">
        <v>115</v>
      </c>
      <c r="D268" s="40" t="s">
        <v>177</v>
      </c>
      <c r="E268" s="30">
        <v>55</v>
      </c>
      <c r="F268" s="30">
        <v>2</v>
      </c>
      <c r="G268" s="30"/>
      <c r="H268" s="30">
        <v>342169</v>
      </c>
      <c r="I268" s="28" t="s">
        <v>333</v>
      </c>
      <c r="J268" s="30"/>
      <c r="K268" s="30" t="s">
        <v>117</v>
      </c>
      <c r="L268" s="50" t="s">
        <v>117</v>
      </c>
      <c r="M268" s="52" t="s">
        <v>133</v>
      </c>
      <c r="N268" s="30" t="s">
        <v>119</v>
      </c>
      <c r="O268" s="43" t="s">
        <v>141</v>
      </c>
      <c r="P268" s="30">
        <v>0</v>
      </c>
      <c r="Q268" s="43">
        <v>2</v>
      </c>
      <c r="R268" s="44">
        <v>12</v>
      </c>
      <c r="S268" s="44">
        <v>963.6</v>
      </c>
      <c r="T268" s="61">
        <f t="shared" si="4"/>
        <v>963.6</v>
      </c>
      <c r="U268" s="44">
        <v>834.6</v>
      </c>
      <c r="V268" s="44">
        <v>227.1</v>
      </c>
      <c r="W268" s="24" t="s">
        <v>101</v>
      </c>
      <c r="X268" s="24" t="s">
        <v>101</v>
      </c>
      <c r="Y268" s="44" t="s">
        <v>101</v>
      </c>
      <c r="Z268" s="24" t="s">
        <v>101</v>
      </c>
      <c r="AA268" s="24" t="s">
        <v>101</v>
      </c>
      <c r="AB268" s="24" t="s">
        <v>101</v>
      </c>
      <c r="AC268" s="30" t="s">
        <v>102</v>
      </c>
      <c r="AD268" s="30" t="s">
        <v>101</v>
      </c>
      <c r="AE268" s="30" t="s">
        <v>102</v>
      </c>
      <c r="AF268" s="61">
        <v>0</v>
      </c>
      <c r="AG268" s="30">
        <v>1</v>
      </c>
      <c r="AH268" s="30">
        <v>0</v>
      </c>
      <c r="AI268" s="30">
        <v>0</v>
      </c>
      <c r="AJ268" s="62">
        <v>0</v>
      </c>
      <c r="AK268" s="30">
        <v>0</v>
      </c>
      <c r="AL268" s="23"/>
    </row>
    <row r="269" spans="1:38" s="25" customFormat="1" x14ac:dyDescent="0.25">
      <c r="A269" s="4">
        <v>260</v>
      </c>
      <c r="B269" s="23" t="s">
        <v>81</v>
      </c>
      <c r="C269" s="23" t="s">
        <v>115</v>
      </c>
      <c r="D269" s="40" t="s">
        <v>177</v>
      </c>
      <c r="E269" s="30">
        <v>57</v>
      </c>
      <c r="F269" s="30">
        <v>1</v>
      </c>
      <c r="G269" s="30"/>
      <c r="H269" s="30">
        <v>342170</v>
      </c>
      <c r="I269" s="28" t="s">
        <v>333</v>
      </c>
      <c r="J269" s="30"/>
      <c r="K269" s="30" t="s">
        <v>117</v>
      </c>
      <c r="L269" s="50" t="s">
        <v>117</v>
      </c>
      <c r="M269" s="52" t="s">
        <v>128</v>
      </c>
      <c r="N269" s="30" t="s">
        <v>119</v>
      </c>
      <c r="O269" s="43" t="s">
        <v>141</v>
      </c>
      <c r="P269" s="30">
        <v>0</v>
      </c>
      <c r="Q269" s="43">
        <v>3</v>
      </c>
      <c r="R269" s="44">
        <v>18</v>
      </c>
      <c r="S269" s="44">
        <v>1700.1</v>
      </c>
      <c r="T269" s="61">
        <f t="shared" si="4"/>
        <v>1700.1</v>
      </c>
      <c r="U269" s="44">
        <v>1357.1</v>
      </c>
      <c r="V269" s="44">
        <v>253.3</v>
      </c>
      <c r="W269" s="24" t="s">
        <v>101</v>
      </c>
      <c r="X269" s="24" t="s">
        <v>101</v>
      </c>
      <c r="Y269" s="44" t="s">
        <v>101</v>
      </c>
      <c r="Z269" s="24" t="s">
        <v>101</v>
      </c>
      <c r="AA269" s="24" t="s">
        <v>101</v>
      </c>
      <c r="AB269" s="24" t="s">
        <v>101</v>
      </c>
      <c r="AC269" s="30" t="s">
        <v>102</v>
      </c>
      <c r="AD269" s="30" t="s">
        <v>101</v>
      </c>
      <c r="AE269" s="30" t="s">
        <v>102</v>
      </c>
      <c r="AF269" s="61">
        <v>0</v>
      </c>
      <c r="AG269" s="30">
        <v>0</v>
      </c>
      <c r="AH269" s="30">
        <v>0</v>
      </c>
      <c r="AI269" s="30">
        <v>0</v>
      </c>
      <c r="AJ269" s="62">
        <v>0</v>
      </c>
      <c r="AK269" s="30">
        <v>0</v>
      </c>
      <c r="AL269" s="23"/>
    </row>
    <row r="270" spans="1:38" s="25" customFormat="1" x14ac:dyDescent="0.25">
      <c r="A270" s="4">
        <v>261</v>
      </c>
      <c r="B270" s="23" t="s">
        <v>81</v>
      </c>
      <c r="C270" s="23" t="s">
        <v>115</v>
      </c>
      <c r="D270" s="40" t="s">
        <v>177</v>
      </c>
      <c r="E270" s="30">
        <v>57</v>
      </c>
      <c r="F270" s="30">
        <v>2</v>
      </c>
      <c r="G270" s="30"/>
      <c r="H270" s="30">
        <v>342171</v>
      </c>
      <c r="I270" s="28" t="s">
        <v>333</v>
      </c>
      <c r="J270" s="30"/>
      <c r="K270" s="30" t="s">
        <v>117</v>
      </c>
      <c r="L270" s="50" t="s">
        <v>117</v>
      </c>
      <c r="M270" s="52" t="s">
        <v>128</v>
      </c>
      <c r="N270" s="30" t="s">
        <v>119</v>
      </c>
      <c r="O270" s="43" t="s">
        <v>141</v>
      </c>
      <c r="P270" s="30">
        <v>0</v>
      </c>
      <c r="Q270" s="43">
        <v>2</v>
      </c>
      <c r="R270" s="44">
        <v>12</v>
      </c>
      <c r="S270" s="44">
        <v>997.3</v>
      </c>
      <c r="T270" s="61">
        <f t="shared" si="4"/>
        <v>997.3</v>
      </c>
      <c r="U270" s="44">
        <v>871.3</v>
      </c>
      <c r="V270" s="44">
        <v>0</v>
      </c>
      <c r="W270" s="24" t="s">
        <v>101</v>
      </c>
      <c r="X270" s="24" t="s">
        <v>101</v>
      </c>
      <c r="Y270" s="44" t="s">
        <v>101</v>
      </c>
      <c r="Z270" s="24" t="s">
        <v>101</v>
      </c>
      <c r="AA270" s="24" t="s">
        <v>101</v>
      </c>
      <c r="AB270" s="24" t="s">
        <v>101</v>
      </c>
      <c r="AC270" s="30" t="s">
        <v>102</v>
      </c>
      <c r="AD270" s="30" t="s">
        <v>101</v>
      </c>
      <c r="AE270" s="30" t="s">
        <v>102</v>
      </c>
      <c r="AF270" s="61">
        <v>0</v>
      </c>
      <c r="AG270" s="30">
        <v>0</v>
      </c>
      <c r="AH270" s="30">
        <v>1</v>
      </c>
      <c r="AI270" s="30">
        <v>0</v>
      </c>
      <c r="AJ270" s="62">
        <v>0</v>
      </c>
      <c r="AK270" s="30">
        <v>0</v>
      </c>
      <c r="AL270" s="23"/>
    </row>
    <row r="271" spans="1:38" s="25" customFormat="1" x14ac:dyDescent="0.25">
      <c r="A271" s="4">
        <v>262</v>
      </c>
      <c r="B271" s="23" t="s">
        <v>81</v>
      </c>
      <c r="C271" s="23" t="s">
        <v>115</v>
      </c>
      <c r="D271" s="40" t="s">
        <v>177</v>
      </c>
      <c r="E271" s="30">
        <v>61</v>
      </c>
      <c r="F271" s="30"/>
      <c r="G271" s="30"/>
      <c r="H271" s="30">
        <v>342172</v>
      </c>
      <c r="I271" s="28" t="s">
        <v>333</v>
      </c>
      <c r="J271" s="30"/>
      <c r="K271" s="30" t="s">
        <v>117</v>
      </c>
      <c r="L271" s="50" t="s">
        <v>117</v>
      </c>
      <c r="M271" s="52" t="s">
        <v>128</v>
      </c>
      <c r="N271" s="30" t="s">
        <v>119</v>
      </c>
      <c r="O271" s="43" t="s">
        <v>141</v>
      </c>
      <c r="P271" s="30">
        <v>0</v>
      </c>
      <c r="Q271" s="43">
        <v>4</v>
      </c>
      <c r="R271" s="44">
        <v>27</v>
      </c>
      <c r="S271" s="44">
        <v>2440.9</v>
      </c>
      <c r="T271" s="61">
        <f t="shared" si="4"/>
        <v>2440.9</v>
      </c>
      <c r="U271" s="44">
        <v>2157.9</v>
      </c>
      <c r="V271" s="44">
        <v>0</v>
      </c>
      <c r="W271" s="24" t="s">
        <v>101</v>
      </c>
      <c r="X271" s="24" t="s">
        <v>101</v>
      </c>
      <c r="Y271" s="44" t="s">
        <v>101</v>
      </c>
      <c r="Z271" s="24" t="s">
        <v>101</v>
      </c>
      <c r="AA271" s="24" t="s">
        <v>101</v>
      </c>
      <c r="AB271" s="24" t="s">
        <v>101</v>
      </c>
      <c r="AC271" s="30" t="s">
        <v>102</v>
      </c>
      <c r="AD271" s="30" t="s">
        <v>101</v>
      </c>
      <c r="AE271" s="30" t="s">
        <v>102</v>
      </c>
      <c r="AF271" s="61">
        <v>0</v>
      </c>
      <c r="AG271" s="30">
        <v>0</v>
      </c>
      <c r="AH271" s="30">
        <v>1</v>
      </c>
      <c r="AI271" s="30">
        <f>AJ271</f>
        <v>1</v>
      </c>
      <c r="AJ271" s="62">
        <v>1</v>
      </c>
      <c r="AK271" s="30">
        <v>0</v>
      </c>
      <c r="AL271" s="23"/>
    </row>
    <row r="272" spans="1:38" s="25" customFormat="1" x14ac:dyDescent="0.25">
      <c r="A272" s="4">
        <v>263</v>
      </c>
      <c r="B272" s="23" t="s">
        <v>81</v>
      </c>
      <c r="C272" s="23" t="s">
        <v>115</v>
      </c>
      <c r="D272" s="40" t="s">
        <v>177</v>
      </c>
      <c r="E272" s="30">
        <v>65</v>
      </c>
      <c r="F272" s="30"/>
      <c r="G272" s="30"/>
      <c r="H272" s="30">
        <v>342173</v>
      </c>
      <c r="I272" s="28" t="s">
        <v>333</v>
      </c>
      <c r="J272" s="30"/>
      <c r="K272" s="30" t="s">
        <v>117</v>
      </c>
      <c r="L272" s="50" t="s">
        <v>117</v>
      </c>
      <c r="M272" s="52" t="s">
        <v>133</v>
      </c>
      <c r="N272" s="30" t="s">
        <v>119</v>
      </c>
      <c r="O272" s="43" t="s">
        <v>141</v>
      </c>
      <c r="P272" s="30">
        <v>0</v>
      </c>
      <c r="Q272" s="43">
        <v>3</v>
      </c>
      <c r="R272" s="44">
        <v>18</v>
      </c>
      <c r="S272" s="44">
        <v>1540</v>
      </c>
      <c r="T272" s="61">
        <f t="shared" si="4"/>
        <v>1540</v>
      </c>
      <c r="U272" s="44">
        <v>1361</v>
      </c>
      <c r="V272" s="44">
        <v>0</v>
      </c>
      <c r="W272" s="24" t="s">
        <v>101</v>
      </c>
      <c r="X272" s="24" t="s">
        <v>101</v>
      </c>
      <c r="Y272" s="44" t="s">
        <v>102</v>
      </c>
      <c r="Z272" s="24" t="s">
        <v>101</v>
      </c>
      <c r="AA272" s="24" t="s">
        <v>101</v>
      </c>
      <c r="AB272" s="24" t="s">
        <v>101</v>
      </c>
      <c r="AC272" s="30" t="s">
        <v>101</v>
      </c>
      <c r="AD272" s="30" t="s">
        <v>101</v>
      </c>
      <c r="AE272" s="30" t="s">
        <v>102</v>
      </c>
      <c r="AF272" s="61">
        <v>0</v>
      </c>
      <c r="AG272" s="30">
        <v>1</v>
      </c>
      <c r="AH272" s="30">
        <v>0</v>
      </c>
      <c r="AI272" s="30">
        <v>0</v>
      </c>
      <c r="AJ272" s="62">
        <v>0</v>
      </c>
      <c r="AK272" s="30">
        <v>0</v>
      </c>
      <c r="AL272" s="23"/>
    </row>
    <row r="273" spans="1:38" s="25" customFormat="1" x14ac:dyDescent="0.25">
      <c r="A273" s="4">
        <v>264</v>
      </c>
      <c r="B273" s="23" t="s">
        <v>81</v>
      </c>
      <c r="C273" s="23" t="s">
        <v>115</v>
      </c>
      <c r="D273" s="40" t="s">
        <v>177</v>
      </c>
      <c r="E273" s="30">
        <v>7</v>
      </c>
      <c r="F273" s="30"/>
      <c r="G273" s="30"/>
      <c r="H273" s="30">
        <v>342174</v>
      </c>
      <c r="I273" s="28" t="s">
        <v>333</v>
      </c>
      <c r="J273" s="30"/>
      <c r="K273" s="30" t="s">
        <v>117</v>
      </c>
      <c r="L273" s="50" t="s">
        <v>117</v>
      </c>
      <c r="M273" s="52" t="s">
        <v>180</v>
      </c>
      <c r="N273" s="30" t="s">
        <v>119</v>
      </c>
      <c r="O273" s="43" t="s">
        <v>137</v>
      </c>
      <c r="P273" s="30">
        <v>0</v>
      </c>
      <c r="Q273" s="43">
        <v>1</v>
      </c>
      <c r="R273" s="44">
        <v>11</v>
      </c>
      <c r="S273" s="44">
        <v>995</v>
      </c>
      <c r="T273" s="61">
        <f t="shared" si="4"/>
        <v>995</v>
      </c>
      <c r="U273" s="44">
        <v>862</v>
      </c>
      <c r="V273" s="44">
        <v>0</v>
      </c>
      <c r="W273" s="24" t="s">
        <v>101</v>
      </c>
      <c r="X273" s="24" t="s">
        <v>101</v>
      </c>
      <c r="Y273" s="44" t="s">
        <v>101</v>
      </c>
      <c r="Z273" s="24" t="s">
        <v>101</v>
      </c>
      <c r="AA273" s="24" t="s">
        <v>101</v>
      </c>
      <c r="AB273" s="24" t="s">
        <v>101</v>
      </c>
      <c r="AC273" s="30" t="s">
        <v>102</v>
      </c>
      <c r="AD273" s="30" t="s">
        <v>101</v>
      </c>
      <c r="AE273" s="30" t="s">
        <v>102</v>
      </c>
      <c r="AF273" s="61">
        <v>0</v>
      </c>
      <c r="AG273" s="30">
        <v>1</v>
      </c>
      <c r="AH273" s="30">
        <v>1</v>
      </c>
      <c r="AI273" s="30">
        <v>0</v>
      </c>
      <c r="AJ273" s="62">
        <v>0</v>
      </c>
      <c r="AK273" s="30">
        <v>0</v>
      </c>
      <c r="AL273" s="23"/>
    </row>
    <row r="274" spans="1:38" s="25" customFormat="1" x14ac:dyDescent="0.25">
      <c r="A274" s="4">
        <v>265</v>
      </c>
      <c r="B274" s="23" t="s">
        <v>81</v>
      </c>
      <c r="C274" s="23" t="s">
        <v>115</v>
      </c>
      <c r="D274" s="40" t="s">
        <v>177</v>
      </c>
      <c r="E274" s="30">
        <v>9</v>
      </c>
      <c r="F274" s="30"/>
      <c r="G274" s="30"/>
      <c r="H274" s="30">
        <v>342175</v>
      </c>
      <c r="I274" s="28" t="s">
        <v>333</v>
      </c>
      <c r="J274" s="30"/>
      <c r="K274" s="30" t="s">
        <v>117</v>
      </c>
      <c r="L274" s="50" t="s">
        <v>117</v>
      </c>
      <c r="M274" s="52" t="s">
        <v>180</v>
      </c>
      <c r="N274" s="30" t="s">
        <v>119</v>
      </c>
      <c r="O274" s="43" t="s">
        <v>137</v>
      </c>
      <c r="P274" s="30">
        <v>0</v>
      </c>
      <c r="Q274" s="43">
        <v>2</v>
      </c>
      <c r="R274" s="44">
        <v>21</v>
      </c>
      <c r="S274" s="44">
        <v>1689</v>
      </c>
      <c r="T274" s="61">
        <f t="shared" si="4"/>
        <v>1689</v>
      </c>
      <c r="U274" s="44">
        <v>1451</v>
      </c>
      <c r="V274" s="44">
        <v>0</v>
      </c>
      <c r="W274" s="24" t="s">
        <v>101</v>
      </c>
      <c r="X274" s="24" t="s">
        <v>101</v>
      </c>
      <c r="Y274" s="44" t="s">
        <v>101</v>
      </c>
      <c r="Z274" s="24" t="s">
        <v>101</v>
      </c>
      <c r="AA274" s="24" t="s">
        <v>101</v>
      </c>
      <c r="AB274" s="24" t="s">
        <v>101</v>
      </c>
      <c r="AC274" s="30" t="s">
        <v>102</v>
      </c>
      <c r="AD274" s="30" t="s">
        <v>101</v>
      </c>
      <c r="AE274" s="30" t="s">
        <v>102</v>
      </c>
      <c r="AF274" s="61">
        <v>0</v>
      </c>
      <c r="AG274" s="30">
        <v>1</v>
      </c>
      <c r="AH274" s="30">
        <v>0</v>
      </c>
      <c r="AI274" s="30">
        <v>0</v>
      </c>
      <c r="AJ274" s="62">
        <v>0</v>
      </c>
      <c r="AK274" s="30">
        <v>0</v>
      </c>
      <c r="AL274" s="23"/>
    </row>
    <row r="275" spans="1:38" s="25" customFormat="1" x14ac:dyDescent="0.25">
      <c r="A275" s="4">
        <v>266</v>
      </c>
      <c r="B275" s="23" t="s">
        <v>81</v>
      </c>
      <c r="C275" s="23" t="s">
        <v>115</v>
      </c>
      <c r="D275" s="40" t="s">
        <v>177</v>
      </c>
      <c r="E275" s="30">
        <v>93</v>
      </c>
      <c r="F275" s="30"/>
      <c r="G275" s="30"/>
      <c r="H275" s="30">
        <v>342176</v>
      </c>
      <c r="I275" s="28" t="s">
        <v>333</v>
      </c>
      <c r="J275" s="30"/>
      <c r="K275" s="30" t="s">
        <v>117</v>
      </c>
      <c r="L275" s="50" t="s">
        <v>117</v>
      </c>
      <c r="M275" s="52" t="s">
        <v>159</v>
      </c>
      <c r="N275" s="30" t="s">
        <v>119</v>
      </c>
      <c r="O275" s="43" t="s">
        <v>137</v>
      </c>
      <c r="P275" s="30">
        <v>0</v>
      </c>
      <c r="Q275" s="43">
        <v>1</v>
      </c>
      <c r="R275" s="44">
        <v>11</v>
      </c>
      <c r="S275" s="44">
        <v>735.7</v>
      </c>
      <c r="T275" s="61">
        <f t="shared" si="4"/>
        <v>735.7</v>
      </c>
      <c r="U275" s="44">
        <v>593</v>
      </c>
      <c r="V275" s="44">
        <v>0</v>
      </c>
      <c r="W275" s="24" t="s">
        <v>101</v>
      </c>
      <c r="X275" s="24" t="s">
        <v>101</v>
      </c>
      <c r="Y275" s="44" t="s">
        <v>101</v>
      </c>
      <c r="Z275" s="24" t="s">
        <v>101</v>
      </c>
      <c r="AA275" s="24" t="s">
        <v>101</v>
      </c>
      <c r="AB275" s="24" t="s">
        <v>101</v>
      </c>
      <c r="AC275" s="30" t="s">
        <v>102</v>
      </c>
      <c r="AD275" s="30" t="s">
        <v>101</v>
      </c>
      <c r="AE275" s="30" t="s">
        <v>102</v>
      </c>
      <c r="AF275" s="61">
        <v>0</v>
      </c>
      <c r="AG275" s="30">
        <v>1</v>
      </c>
      <c r="AH275" s="30">
        <v>1</v>
      </c>
      <c r="AI275" s="30">
        <f>AJ275</f>
        <v>1</v>
      </c>
      <c r="AJ275" s="62">
        <v>1</v>
      </c>
      <c r="AK275" s="30">
        <v>0</v>
      </c>
      <c r="AL275" s="23"/>
    </row>
    <row r="276" spans="1:38" s="25" customFormat="1" x14ac:dyDescent="0.25">
      <c r="A276" s="4">
        <v>267</v>
      </c>
      <c r="B276" s="23" t="s">
        <v>81</v>
      </c>
      <c r="C276" s="23" t="s">
        <v>115</v>
      </c>
      <c r="D276" s="40" t="s">
        <v>184</v>
      </c>
      <c r="E276" s="30">
        <v>11</v>
      </c>
      <c r="F276" s="30"/>
      <c r="G276" s="30"/>
      <c r="H276" s="30">
        <v>342177</v>
      </c>
      <c r="I276" s="28" t="s">
        <v>333</v>
      </c>
      <c r="J276" s="30"/>
      <c r="K276" s="30" t="s">
        <v>124</v>
      </c>
      <c r="L276" s="52" t="s">
        <v>160</v>
      </c>
      <c r="M276" s="52" t="s">
        <v>136</v>
      </c>
      <c r="N276" s="30" t="s">
        <v>119</v>
      </c>
      <c r="O276" s="43" t="s">
        <v>120</v>
      </c>
      <c r="P276" s="30">
        <v>0</v>
      </c>
      <c r="Q276" s="43">
        <v>6</v>
      </c>
      <c r="R276" s="44">
        <v>120</v>
      </c>
      <c r="S276" s="44">
        <v>5593</v>
      </c>
      <c r="T276" s="61">
        <f t="shared" si="4"/>
        <v>5593</v>
      </c>
      <c r="U276" s="44">
        <v>5053</v>
      </c>
      <c r="V276" s="44">
        <v>0</v>
      </c>
      <c r="W276" s="24" t="s">
        <v>101</v>
      </c>
      <c r="X276" s="24" t="s">
        <v>101</v>
      </c>
      <c r="Y276" s="44" t="s">
        <v>101</v>
      </c>
      <c r="Z276" s="24" t="s">
        <v>101</v>
      </c>
      <c r="AA276" s="24" t="s">
        <v>101</v>
      </c>
      <c r="AB276" s="24" t="s">
        <v>101</v>
      </c>
      <c r="AC276" s="30" t="s">
        <v>102</v>
      </c>
      <c r="AD276" s="30" t="s">
        <v>101</v>
      </c>
      <c r="AE276" s="30" t="s">
        <v>102</v>
      </c>
      <c r="AF276" s="61">
        <v>0</v>
      </c>
      <c r="AG276" s="30">
        <v>1</v>
      </c>
      <c r="AH276" s="30">
        <v>1</v>
      </c>
      <c r="AI276" s="30">
        <f>AJ276</f>
        <v>2</v>
      </c>
      <c r="AJ276" s="62">
        <v>2</v>
      </c>
      <c r="AK276" s="30">
        <v>0</v>
      </c>
      <c r="AL276" s="23"/>
    </row>
    <row r="277" spans="1:38" s="25" customFormat="1" x14ac:dyDescent="0.25">
      <c r="A277" s="4">
        <v>268</v>
      </c>
      <c r="B277" s="23" t="s">
        <v>81</v>
      </c>
      <c r="C277" s="23" t="s">
        <v>115</v>
      </c>
      <c r="D277" s="40" t="s">
        <v>184</v>
      </c>
      <c r="E277" s="30">
        <v>13</v>
      </c>
      <c r="F277" s="30"/>
      <c r="G277" s="30"/>
      <c r="H277" s="30">
        <v>342178</v>
      </c>
      <c r="I277" s="28" t="s">
        <v>333</v>
      </c>
      <c r="J277" s="30"/>
      <c r="K277" s="30" t="s">
        <v>124</v>
      </c>
      <c r="L277" s="52" t="s">
        <v>125</v>
      </c>
      <c r="M277" s="52" t="s">
        <v>136</v>
      </c>
      <c r="N277" s="30" t="s">
        <v>119</v>
      </c>
      <c r="O277" s="43" t="s">
        <v>120</v>
      </c>
      <c r="P277" s="30">
        <v>0</v>
      </c>
      <c r="Q277" s="43">
        <v>3</v>
      </c>
      <c r="R277" s="44">
        <v>60</v>
      </c>
      <c r="S277" s="44">
        <v>2985.77</v>
      </c>
      <c r="T277" s="61">
        <f t="shared" si="4"/>
        <v>2985.77</v>
      </c>
      <c r="U277" s="44">
        <v>2530.77</v>
      </c>
      <c r="V277" s="44">
        <v>174.1</v>
      </c>
      <c r="W277" s="24" t="s">
        <v>101</v>
      </c>
      <c r="X277" s="24" t="s">
        <v>101</v>
      </c>
      <c r="Y277" s="44" t="s">
        <v>101</v>
      </c>
      <c r="Z277" s="24" t="s">
        <v>101</v>
      </c>
      <c r="AA277" s="24" t="s">
        <v>101</v>
      </c>
      <c r="AB277" s="24" t="s">
        <v>101</v>
      </c>
      <c r="AC277" s="30" t="s">
        <v>102</v>
      </c>
      <c r="AD277" s="30" t="s">
        <v>101</v>
      </c>
      <c r="AE277" s="30" t="s">
        <v>102</v>
      </c>
      <c r="AF277" s="61">
        <v>0</v>
      </c>
      <c r="AG277" s="30">
        <v>0</v>
      </c>
      <c r="AH277" s="30">
        <v>1</v>
      </c>
      <c r="AI277" s="30">
        <f>AJ277</f>
        <v>1</v>
      </c>
      <c r="AJ277" s="62">
        <v>1</v>
      </c>
      <c r="AK277" s="30">
        <v>0</v>
      </c>
      <c r="AL277" s="23"/>
    </row>
    <row r="278" spans="1:38" s="25" customFormat="1" x14ac:dyDescent="0.25">
      <c r="A278" s="4">
        <v>269</v>
      </c>
      <c r="B278" s="23" t="s">
        <v>81</v>
      </c>
      <c r="C278" s="23" t="s">
        <v>115</v>
      </c>
      <c r="D278" s="40" t="s">
        <v>184</v>
      </c>
      <c r="E278" s="30">
        <v>31</v>
      </c>
      <c r="F278" s="30"/>
      <c r="G278" s="30"/>
      <c r="H278" s="30">
        <v>342179</v>
      </c>
      <c r="I278" s="28" t="s">
        <v>333</v>
      </c>
      <c r="J278" s="30"/>
      <c r="K278" s="30" t="s">
        <v>117</v>
      </c>
      <c r="L278" s="50" t="s">
        <v>117</v>
      </c>
      <c r="M278" s="52" t="s">
        <v>185</v>
      </c>
      <c r="N278" s="30" t="s">
        <v>119</v>
      </c>
      <c r="O278" s="43" t="s">
        <v>122</v>
      </c>
      <c r="P278" s="30">
        <v>0</v>
      </c>
      <c r="Q278" s="43">
        <v>2</v>
      </c>
      <c r="R278" s="44">
        <v>59</v>
      </c>
      <c r="S278" s="44">
        <v>3249</v>
      </c>
      <c r="T278" s="61">
        <f t="shared" si="4"/>
        <v>3249</v>
      </c>
      <c r="U278" s="44">
        <v>2704</v>
      </c>
      <c r="V278" s="44">
        <v>0</v>
      </c>
      <c r="W278" s="24" t="s">
        <v>101</v>
      </c>
      <c r="X278" s="24" t="s">
        <v>101</v>
      </c>
      <c r="Y278" s="44" t="s">
        <v>101</v>
      </c>
      <c r="Z278" s="24" t="s">
        <v>101</v>
      </c>
      <c r="AA278" s="24" t="s">
        <v>101</v>
      </c>
      <c r="AB278" s="24" t="s">
        <v>101</v>
      </c>
      <c r="AC278" s="30" t="s">
        <v>102</v>
      </c>
      <c r="AD278" s="30" t="s">
        <v>101</v>
      </c>
      <c r="AE278" s="30" t="s">
        <v>102</v>
      </c>
      <c r="AF278" s="30">
        <v>2</v>
      </c>
      <c r="AG278" s="30">
        <v>1</v>
      </c>
      <c r="AH278" s="30">
        <v>1</v>
      </c>
      <c r="AI278" s="30">
        <f>AJ278</f>
        <v>1</v>
      </c>
      <c r="AJ278" s="62">
        <v>1</v>
      </c>
      <c r="AK278" s="30">
        <v>0</v>
      </c>
      <c r="AL278" s="23"/>
    </row>
    <row r="279" spans="1:38" s="25" customFormat="1" x14ac:dyDescent="0.25">
      <c r="A279" s="4">
        <v>270</v>
      </c>
      <c r="B279" s="23" t="s">
        <v>81</v>
      </c>
      <c r="C279" s="23" t="s">
        <v>115</v>
      </c>
      <c r="D279" s="40" t="s">
        <v>184</v>
      </c>
      <c r="E279" s="30">
        <v>35</v>
      </c>
      <c r="F279" s="30"/>
      <c r="G279" s="30"/>
      <c r="H279" s="30">
        <v>342180</v>
      </c>
      <c r="I279" s="28" t="s">
        <v>333</v>
      </c>
      <c r="J279" s="30"/>
      <c r="K279" s="30" t="s">
        <v>117</v>
      </c>
      <c r="L279" s="50" t="s">
        <v>117</v>
      </c>
      <c r="M279" s="52" t="s">
        <v>167</v>
      </c>
      <c r="N279" s="30" t="s">
        <v>119</v>
      </c>
      <c r="O279" s="43" t="s">
        <v>120</v>
      </c>
      <c r="P279" s="30">
        <v>0</v>
      </c>
      <c r="Q279" s="43">
        <v>2</v>
      </c>
      <c r="R279" s="44">
        <v>39</v>
      </c>
      <c r="S279" s="44">
        <v>2572.9</v>
      </c>
      <c r="T279" s="61">
        <f t="shared" si="4"/>
        <v>2572.9</v>
      </c>
      <c r="U279" s="44">
        <v>2011.6</v>
      </c>
      <c r="V279" s="44">
        <v>0</v>
      </c>
      <c r="W279" s="24" t="s">
        <v>101</v>
      </c>
      <c r="X279" s="24" t="s">
        <v>101</v>
      </c>
      <c r="Y279" s="44" t="s">
        <v>101</v>
      </c>
      <c r="Z279" s="24" t="s">
        <v>101</v>
      </c>
      <c r="AA279" s="24" t="s">
        <v>101</v>
      </c>
      <c r="AB279" s="24" t="s">
        <v>101</v>
      </c>
      <c r="AC279" s="30" t="s">
        <v>102</v>
      </c>
      <c r="AD279" s="30" t="s">
        <v>101</v>
      </c>
      <c r="AE279" s="30" t="s">
        <v>102</v>
      </c>
      <c r="AF279" s="30">
        <v>1</v>
      </c>
      <c r="AG279" s="30">
        <v>1</v>
      </c>
      <c r="AH279" s="30">
        <v>1</v>
      </c>
      <c r="AI279" s="30">
        <v>0</v>
      </c>
      <c r="AJ279" s="62">
        <v>0</v>
      </c>
      <c r="AK279" s="30">
        <v>0</v>
      </c>
      <c r="AL279" s="23"/>
    </row>
    <row r="280" spans="1:38" s="25" customFormat="1" x14ac:dyDescent="0.25">
      <c r="A280" s="4">
        <v>271</v>
      </c>
      <c r="B280" s="23" t="s">
        <v>81</v>
      </c>
      <c r="C280" s="23" t="s">
        <v>115</v>
      </c>
      <c r="D280" s="40" t="s">
        <v>184</v>
      </c>
      <c r="E280" s="30">
        <v>37</v>
      </c>
      <c r="F280" s="30"/>
      <c r="G280" s="30"/>
      <c r="H280" s="30">
        <v>342181</v>
      </c>
      <c r="I280" s="28" t="s">
        <v>333</v>
      </c>
      <c r="J280" s="30"/>
      <c r="K280" s="30" t="s">
        <v>117</v>
      </c>
      <c r="L280" s="50" t="s">
        <v>117</v>
      </c>
      <c r="M280" s="52" t="s">
        <v>167</v>
      </c>
      <c r="N280" s="30" t="s">
        <v>119</v>
      </c>
      <c r="O280" s="43" t="s">
        <v>120</v>
      </c>
      <c r="P280" s="30">
        <v>0</v>
      </c>
      <c r="Q280" s="43">
        <v>1</v>
      </c>
      <c r="R280" s="44">
        <v>20</v>
      </c>
      <c r="S280" s="44">
        <v>1990.2</v>
      </c>
      <c r="T280" s="61">
        <f t="shared" si="4"/>
        <v>1990.2</v>
      </c>
      <c r="U280" s="44">
        <v>1676.3</v>
      </c>
      <c r="V280" s="44">
        <v>0</v>
      </c>
      <c r="W280" s="24" t="s">
        <v>101</v>
      </c>
      <c r="X280" s="24" t="s">
        <v>101</v>
      </c>
      <c r="Y280" s="44" t="s">
        <v>102</v>
      </c>
      <c r="Z280" s="24" t="s">
        <v>101</v>
      </c>
      <c r="AA280" s="24" t="s">
        <v>101</v>
      </c>
      <c r="AB280" s="24" t="s">
        <v>101</v>
      </c>
      <c r="AC280" s="30" t="s">
        <v>101</v>
      </c>
      <c r="AD280" s="30" t="s">
        <v>101</v>
      </c>
      <c r="AE280" s="30" t="s">
        <v>102</v>
      </c>
      <c r="AF280" s="30">
        <v>1</v>
      </c>
      <c r="AG280" s="30">
        <v>1</v>
      </c>
      <c r="AH280" s="30">
        <v>1</v>
      </c>
      <c r="AI280" s="30">
        <v>0</v>
      </c>
      <c r="AJ280" s="62">
        <v>1</v>
      </c>
      <c r="AK280" s="30">
        <v>0</v>
      </c>
      <c r="AL280" s="23"/>
    </row>
    <row r="281" spans="1:38" s="25" customFormat="1" x14ac:dyDescent="0.25">
      <c r="A281" s="4">
        <v>272</v>
      </c>
      <c r="B281" s="23" t="s">
        <v>81</v>
      </c>
      <c r="C281" s="23" t="s">
        <v>115</v>
      </c>
      <c r="D281" s="40" t="s">
        <v>184</v>
      </c>
      <c r="E281" s="30">
        <v>37</v>
      </c>
      <c r="F281" s="30">
        <v>2</v>
      </c>
      <c r="G281" s="30"/>
      <c r="H281" s="30">
        <v>342182</v>
      </c>
      <c r="I281" s="28" t="s">
        <v>333</v>
      </c>
      <c r="J281" s="30"/>
      <c r="K281" s="30" t="s">
        <v>124</v>
      </c>
      <c r="L281" s="52" t="s">
        <v>125</v>
      </c>
      <c r="M281" s="52" t="s">
        <v>143</v>
      </c>
      <c r="N281" s="30" t="s">
        <v>119</v>
      </c>
      <c r="O281" s="43" t="s">
        <v>120</v>
      </c>
      <c r="P281" s="30">
        <v>0</v>
      </c>
      <c r="Q281" s="43">
        <v>3</v>
      </c>
      <c r="R281" s="44">
        <v>60</v>
      </c>
      <c r="S281" s="44">
        <v>2773.8</v>
      </c>
      <c r="T281" s="61">
        <f t="shared" si="4"/>
        <v>2773.8</v>
      </c>
      <c r="U281" s="44">
        <v>2539.8000000000002</v>
      </c>
      <c r="V281" s="44">
        <v>0</v>
      </c>
      <c r="W281" s="24" t="s">
        <v>101</v>
      </c>
      <c r="X281" s="24" t="s">
        <v>101</v>
      </c>
      <c r="Y281" s="44" t="s">
        <v>101</v>
      </c>
      <c r="Z281" s="24" t="s">
        <v>101</v>
      </c>
      <c r="AA281" s="24" t="s">
        <v>101</v>
      </c>
      <c r="AB281" s="24" t="s">
        <v>101</v>
      </c>
      <c r="AC281" s="30" t="s">
        <v>102</v>
      </c>
      <c r="AD281" s="30" t="s">
        <v>101</v>
      </c>
      <c r="AE281" s="30" t="s">
        <v>102</v>
      </c>
      <c r="AF281" s="61">
        <v>0</v>
      </c>
      <c r="AG281" s="30">
        <v>1</v>
      </c>
      <c r="AH281" s="30">
        <v>0</v>
      </c>
      <c r="AI281" s="30">
        <v>0</v>
      </c>
      <c r="AJ281" s="62">
        <v>0</v>
      </c>
      <c r="AK281" s="30">
        <v>0</v>
      </c>
      <c r="AL281" s="23"/>
    </row>
    <row r="282" spans="1:38" s="25" customFormat="1" x14ac:dyDescent="0.25">
      <c r="A282" s="4">
        <v>273</v>
      </c>
      <c r="B282" s="23" t="s">
        <v>81</v>
      </c>
      <c r="C282" s="23" t="s">
        <v>115</v>
      </c>
      <c r="D282" s="40" t="s">
        <v>184</v>
      </c>
      <c r="E282" s="30">
        <v>41</v>
      </c>
      <c r="F282" s="30"/>
      <c r="G282" s="30"/>
      <c r="H282" s="30">
        <v>342183</v>
      </c>
      <c r="I282" s="28" t="s">
        <v>333</v>
      </c>
      <c r="J282" s="30"/>
      <c r="K282" s="30" t="s">
        <v>124</v>
      </c>
      <c r="L282" s="52" t="s">
        <v>125</v>
      </c>
      <c r="M282" s="52" t="s">
        <v>126</v>
      </c>
      <c r="N282" s="30" t="s">
        <v>119</v>
      </c>
      <c r="O282" s="43" t="s">
        <v>120</v>
      </c>
      <c r="P282" s="30">
        <v>0</v>
      </c>
      <c r="Q282" s="43">
        <v>4</v>
      </c>
      <c r="R282" s="44">
        <v>80</v>
      </c>
      <c r="S282" s="44">
        <v>3753.6</v>
      </c>
      <c r="T282" s="61">
        <f t="shared" si="4"/>
        <v>3753.6</v>
      </c>
      <c r="U282" s="44">
        <v>3445.6</v>
      </c>
      <c r="V282" s="44">
        <v>0</v>
      </c>
      <c r="W282" s="24" t="s">
        <v>101</v>
      </c>
      <c r="X282" s="24" t="s">
        <v>101</v>
      </c>
      <c r="Y282" s="44" t="s">
        <v>101</v>
      </c>
      <c r="Z282" s="24" t="s">
        <v>101</v>
      </c>
      <c r="AA282" s="24" t="s">
        <v>101</v>
      </c>
      <c r="AB282" s="24" t="s">
        <v>101</v>
      </c>
      <c r="AC282" s="30" t="s">
        <v>102</v>
      </c>
      <c r="AD282" s="30" t="s">
        <v>101</v>
      </c>
      <c r="AE282" s="30" t="s">
        <v>102</v>
      </c>
      <c r="AF282" s="61">
        <v>0</v>
      </c>
      <c r="AG282" s="30">
        <v>0</v>
      </c>
      <c r="AH282" s="30">
        <v>1</v>
      </c>
      <c r="AI282" s="30">
        <f>AJ282</f>
        <v>1</v>
      </c>
      <c r="AJ282" s="62">
        <v>1</v>
      </c>
      <c r="AK282" s="30">
        <v>0</v>
      </c>
      <c r="AL282" s="23"/>
    </row>
    <row r="283" spans="1:38" s="25" customFormat="1" x14ac:dyDescent="0.25">
      <c r="A283" s="4">
        <v>274</v>
      </c>
      <c r="B283" s="23" t="s">
        <v>81</v>
      </c>
      <c r="C283" s="23" t="s">
        <v>115</v>
      </c>
      <c r="D283" s="40" t="s">
        <v>184</v>
      </c>
      <c r="E283" s="30">
        <v>5</v>
      </c>
      <c r="F283" s="30"/>
      <c r="G283" s="30"/>
      <c r="H283" s="30">
        <v>342184</v>
      </c>
      <c r="I283" s="28" t="s">
        <v>333</v>
      </c>
      <c r="J283" s="30"/>
      <c r="K283" s="30" t="s">
        <v>117</v>
      </c>
      <c r="L283" s="50" t="s">
        <v>117</v>
      </c>
      <c r="M283" s="52" t="s">
        <v>186</v>
      </c>
      <c r="N283" s="30" t="s">
        <v>119</v>
      </c>
      <c r="O283" s="43" t="s">
        <v>137</v>
      </c>
      <c r="P283" s="30">
        <v>0</v>
      </c>
      <c r="Q283" s="43">
        <v>2</v>
      </c>
      <c r="R283" s="44">
        <v>4</v>
      </c>
      <c r="S283" s="44">
        <v>2321.9</v>
      </c>
      <c r="T283" s="61">
        <f t="shared" si="4"/>
        <v>2321.9</v>
      </c>
      <c r="U283" s="44">
        <v>2138.8000000000002</v>
      </c>
      <c r="V283" s="44">
        <v>0</v>
      </c>
      <c r="W283" s="24" t="s">
        <v>101</v>
      </c>
      <c r="X283" s="24" t="s">
        <v>101</v>
      </c>
      <c r="Y283" s="44" t="s">
        <v>101</v>
      </c>
      <c r="Z283" s="24" t="s">
        <v>101</v>
      </c>
      <c r="AA283" s="24" t="s">
        <v>101</v>
      </c>
      <c r="AB283" s="24" t="s">
        <v>102</v>
      </c>
      <c r="AC283" s="30" t="s">
        <v>102</v>
      </c>
      <c r="AD283" s="30" t="s">
        <v>102</v>
      </c>
      <c r="AE283" s="30" t="s">
        <v>101</v>
      </c>
      <c r="AF283" s="61">
        <v>0</v>
      </c>
      <c r="AG283" s="30">
        <v>1</v>
      </c>
      <c r="AH283" s="30">
        <v>1</v>
      </c>
      <c r="AI283" s="30">
        <v>0</v>
      </c>
      <c r="AJ283" s="62">
        <v>0</v>
      </c>
      <c r="AK283" s="30">
        <v>0</v>
      </c>
      <c r="AL283" s="23"/>
    </row>
    <row r="284" spans="1:38" s="25" customFormat="1" x14ac:dyDescent="0.25">
      <c r="A284" s="4">
        <v>275</v>
      </c>
      <c r="B284" s="23" t="s">
        <v>81</v>
      </c>
      <c r="C284" s="23" t="s">
        <v>115</v>
      </c>
      <c r="D284" s="40" t="s">
        <v>184</v>
      </c>
      <c r="E284" s="30">
        <v>71</v>
      </c>
      <c r="F284" s="30"/>
      <c r="G284" s="30"/>
      <c r="H284" s="30">
        <v>342185</v>
      </c>
      <c r="I284" s="28" t="s">
        <v>333</v>
      </c>
      <c r="J284" s="30"/>
      <c r="K284" s="30" t="s">
        <v>161</v>
      </c>
      <c r="L284" s="52" t="s">
        <v>162</v>
      </c>
      <c r="M284" s="52" t="s">
        <v>163</v>
      </c>
      <c r="N284" s="30" t="s">
        <v>119</v>
      </c>
      <c r="O284" s="43" t="s">
        <v>120</v>
      </c>
      <c r="P284" s="30">
        <v>0</v>
      </c>
      <c r="Q284" s="43">
        <v>3</v>
      </c>
      <c r="R284" s="44">
        <v>45</v>
      </c>
      <c r="S284" s="44">
        <v>2895</v>
      </c>
      <c r="T284" s="61">
        <f t="shared" si="4"/>
        <v>2895</v>
      </c>
      <c r="U284" s="44">
        <v>2648</v>
      </c>
      <c r="V284" s="44">
        <v>20</v>
      </c>
      <c r="W284" s="24" t="s">
        <v>101</v>
      </c>
      <c r="X284" s="24" t="s">
        <v>101</v>
      </c>
      <c r="Y284" s="44" t="s">
        <v>102</v>
      </c>
      <c r="Z284" s="24" t="s">
        <v>101</v>
      </c>
      <c r="AA284" s="24" t="s">
        <v>101</v>
      </c>
      <c r="AB284" s="24" t="s">
        <v>101</v>
      </c>
      <c r="AC284" s="30" t="s">
        <v>101</v>
      </c>
      <c r="AD284" s="30" t="s">
        <v>101</v>
      </c>
      <c r="AE284" s="30" t="s">
        <v>102</v>
      </c>
      <c r="AF284" s="61">
        <v>0</v>
      </c>
      <c r="AG284" s="30">
        <v>0</v>
      </c>
      <c r="AH284" s="30">
        <v>1</v>
      </c>
      <c r="AI284" s="30">
        <v>0</v>
      </c>
      <c r="AJ284" s="62">
        <v>1</v>
      </c>
      <c r="AK284" s="30">
        <v>0</v>
      </c>
      <c r="AL284" s="23"/>
    </row>
    <row r="285" spans="1:38" s="25" customFormat="1" x14ac:dyDescent="0.25">
      <c r="A285" s="4">
        <v>276</v>
      </c>
      <c r="B285" s="23" t="s">
        <v>81</v>
      </c>
      <c r="C285" s="23" t="s">
        <v>115</v>
      </c>
      <c r="D285" s="40" t="s">
        <v>184</v>
      </c>
      <c r="E285" s="30" t="s">
        <v>187</v>
      </c>
      <c r="F285" s="30"/>
      <c r="G285" s="30"/>
      <c r="H285" s="30">
        <v>342186</v>
      </c>
      <c r="I285" s="28" t="s">
        <v>333</v>
      </c>
      <c r="J285" s="30"/>
      <c r="K285" s="30" t="s">
        <v>161</v>
      </c>
      <c r="L285" s="52" t="s">
        <v>162</v>
      </c>
      <c r="M285" s="52" t="s">
        <v>163</v>
      </c>
      <c r="N285" s="30" t="s">
        <v>119</v>
      </c>
      <c r="O285" s="43" t="s">
        <v>120</v>
      </c>
      <c r="P285" s="30">
        <v>0</v>
      </c>
      <c r="Q285" s="43">
        <v>5</v>
      </c>
      <c r="R285" s="44">
        <v>68</v>
      </c>
      <c r="S285" s="44">
        <v>5257.1</v>
      </c>
      <c r="T285" s="61">
        <f t="shared" si="4"/>
        <v>5257.1</v>
      </c>
      <c r="U285" s="44">
        <v>4334</v>
      </c>
      <c r="V285" s="44">
        <v>0</v>
      </c>
      <c r="W285" s="24" t="s">
        <v>101</v>
      </c>
      <c r="X285" s="24" t="s">
        <v>101</v>
      </c>
      <c r="Y285" s="44" t="s">
        <v>102</v>
      </c>
      <c r="Z285" s="24" t="s">
        <v>101</v>
      </c>
      <c r="AA285" s="24" t="s">
        <v>101</v>
      </c>
      <c r="AB285" s="24" t="s">
        <v>101</v>
      </c>
      <c r="AC285" s="30" t="s">
        <v>101</v>
      </c>
      <c r="AD285" s="30" t="s">
        <v>101</v>
      </c>
      <c r="AE285" s="30" t="s">
        <v>102</v>
      </c>
      <c r="AF285" s="61">
        <v>0</v>
      </c>
      <c r="AG285" s="30">
        <v>1</v>
      </c>
      <c r="AH285" s="30">
        <v>1</v>
      </c>
      <c r="AI285" s="30">
        <v>0</v>
      </c>
      <c r="AJ285" s="62">
        <v>1</v>
      </c>
      <c r="AK285" s="30">
        <v>0</v>
      </c>
      <c r="AL285" s="23"/>
    </row>
    <row r="286" spans="1:38" s="25" customFormat="1" x14ac:dyDescent="0.25">
      <c r="A286" s="4">
        <v>277</v>
      </c>
      <c r="B286" s="23" t="s">
        <v>81</v>
      </c>
      <c r="C286" s="23" t="s">
        <v>115</v>
      </c>
      <c r="D286" s="40" t="s">
        <v>184</v>
      </c>
      <c r="E286" s="30">
        <v>9</v>
      </c>
      <c r="F286" s="30"/>
      <c r="G286" s="30"/>
      <c r="H286" s="30">
        <v>342187</v>
      </c>
      <c r="I286" s="28" t="s">
        <v>333</v>
      </c>
      <c r="J286" s="30"/>
      <c r="K286" s="30" t="s">
        <v>124</v>
      </c>
      <c r="L286" s="52" t="s">
        <v>125</v>
      </c>
      <c r="M286" s="52" t="s">
        <v>136</v>
      </c>
      <c r="N286" s="30" t="s">
        <v>119</v>
      </c>
      <c r="O286" s="43" t="s">
        <v>120</v>
      </c>
      <c r="P286" s="30">
        <v>0</v>
      </c>
      <c r="Q286" s="43">
        <v>4</v>
      </c>
      <c r="R286" s="44">
        <v>80</v>
      </c>
      <c r="S286" s="44">
        <v>3768.4</v>
      </c>
      <c r="T286" s="61">
        <f t="shared" si="4"/>
        <v>3768.4</v>
      </c>
      <c r="U286" s="44">
        <v>3464.4</v>
      </c>
      <c r="V286" s="44">
        <v>62.7</v>
      </c>
      <c r="W286" s="24" t="s">
        <v>101</v>
      </c>
      <c r="X286" s="24" t="s">
        <v>101</v>
      </c>
      <c r="Y286" s="44" t="s">
        <v>101</v>
      </c>
      <c r="Z286" s="24" t="s">
        <v>101</v>
      </c>
      <c r="AA286" s="24" t="s">
        <v>101</v>
      </c>
      <c r="AB286" s="24" t="s">
        <v>101</v>
      </c>
      <c r="AC286" s="30" t="s">
        <v>102</v>
      </c>
      <c r="AD286" s="30" t="s">
        <v>101</v>
      </c>
      <c r="AE286" s="30" t="s">
        <v>102</v>
      </c>
      <c r="AF286" s="61">
        <v>0</v>
      </c>
      <c r="AG286" s="30">
        <v>0</v>
      </c>
      <c r="AH286" s="30">
        <v>0</v>
      </c>
      <c r="AI286" s="30">
        <f>AJ286</f>
        <v>1</v>
      </c>
      <c r="AJ286" s="62">
        <v>1</v>
      </c>
      <c r="AK286" s="30">
        <v>0</v>
      </c>
      <c r="AL286" s="23"/>
    </row>
    <row r="287" spans="1:38" s="25" customFormat="1" x14ac:dyDescent="0.25">
      <c r="A287" s="4">
        <v>278</v>
      </c>
      <c r="B287" s="23" t="s">
        <v>81</v>
      </c>
      <c r="C287" s="23" t="s">
        <v>115</v>
      </c>
      <c r="D287" s="40" t="s">
        <v>188</v>
      </c>
      <c r="E287" s="30">
        <v>3</v>
      </c>
      <c r="F287" s="30"/>
      <c r="G287" s="30"/>
      <c r="H287" s="30">
        <v>342188</v>
      </c>
      <c r="I287" s="28" t="s">
        <v>333</v>
      </c>
      <c r="J287" s="30"/>
      <c r="K287" s="30" t="s">
        <v>117</v>
      </c>
      <c r="L287" s="50" t="s">
        <v>117</v>
      </c>
      <c r="M287" s="52" t="s">
        <v>128</v>
      </c>
      <c r="N287" s="30" t="s">
        <v>130</v>
      </c>
      <c r="O287" s="43" t="s">
        <v>129</v>
      </c>
      <c r="P287" s="30">
        <v>0</v>
      </c>
      <c r="Q287" s="63">
        <v>0</v>
      </c>
      <c r="R287" s="44">
        <v>12</v>
      </c>
      <c r="S287" s="44">
        <v>606.1</v>
      </c>
      <c r="T287" s="61">
        <f t="shared" si="4"/>
        <v>606.1</v>
      </c>
      <c r="U287" s="44">
        <v>493.8</v>
      </c>
      <c r="V287" s="44">
        <v>0</v>
      </c>
      <c r="W287" s="24" t="s">
        <v>101</v>
      </c>
      <c r="X287" s="24" t="s">
        <v>101</v>
      </c>
      <c r="Y287" s="44" t="s">
        <v>101</v>
      </c>
      <c r="Z287" s="24" t="s">
        <v>101</v>
      </c>
      <c r="AA287" s="24" t="s">
        <v>101</v>
      </c>
      <c r="AB287" s="24" t="s">
        <v>101</v>
      </c>
      <c r="AC287" s="30" t="s">
        <v>102</v>
      </c>
      <c r="AD287" s="30" t="s">
        <v>101</v>
      </c>
      <c r="AE287" s="30" t="s">
        <v>102</v>
      </c>
      <c r="AF287" s="61">
        <v>0</v>
      </c>
      <c r="AG287" s="30">
        <v>0</v>
      </c>
      <c r="AH287" s="30">
        <v>1</v>
      </c>
      <c r="AI287" s="30">
        <v>0</v>
      </c>
      <c r="AJ287" s="62">
        <v>0</v>
      </c>
      <c r="AK287" s="30">
        <v>0</v>
      </c>
      <c r="AL287" s="23"/>
    </row>
    <row r="288" spans="1:38" s="25" customFormat="1" x14ac:dyDescent="0.25">
      <c r="A288" s="4">
        <v>279</v>
      </c>
      <c r="B288" s="23" t="s">
        <v>81</v>
      </c>
      <c r="C288" s="23" t="s">
        <v>115</v>
      </c>
      <c r="D288" s="40" t="s">
        <v>188</v>
      </c>
      <c r="E288" s="64" t="s">
        <v>189</v>
      </c>
      <c r="F288" s="30"/>
      <c r="G288" s="30"/>
      <c r="H288" s="30">
        <v>342189</v>
      </c>
      <c r="I288" s="28" t="s">
        <v>333</v>
      </c>
      <c r="J288" s="30"/>
      <c r="K288" s="30" t="s">
        <v>117</v>
      </c>
      <c r="L288" s="50" t="s">
        <v>117</v>
      </c>
      <c r="M288" s="52" t="s">
        <v>128</v>
      </c>
      <c r="N288" s="30" t="s">
        <v>119</v>
      </c>
      <c r="O288" s="43" t="s">
        <v>129</v>
      </c>
      <c r="P288" s="30">
        <v>0</v>
      </c>
      <c r="Q288" s="63">
        <v>0</v>
      </c>
      <c r="R288" s="44">
        <v>7</v>
      </c>
      <c r="S288" s="44">
        <v>1152.2</v>
      </c>
      <c r="T288" s="61">
        <f t="shared" si="4"/>
        <v>1152.2</v>
      </c>
      <c r="U288" s="44">
        <v>1152.2</v>
      </c>
      <c r="V288" s="44">
        <v>76.3</v>
      </c>
      <c r="W288" s="24" t="s">
        <v>101</v>
      </c>
      <c r="X288" s="24" t="s">
        <v>101</v>
      </c>
      <c r="Y288" s="44" t="s">
        <v>101</v>
      </c>
      <c r="Z288" s="24" t="s">
        <v>101</v>
      </c>
      <c r="AA288" s="24" t="s">
        <v>101</v>
      </c>
      <c r="AB288" s="24" t="s">
        <v>101</v>
      </c>
      <c r="AC288" s="30" t="s">
        <v>102</v>
      </c>
      <c r="AD288" s="30" t="s">
        <v>101</v>
      </c>
      <c r="AE288" s="30" t="s">
        <v>102</v>
      </c>
      <c r="AF288" s="61">
        <v>0</v>
      </c>
      <c r="AG288" s="30">
        <v>1</v>
      </c>
      <c r="AH288" s="30">
        <v>0</v>
      </c>
      <c r="AI288" s="30">
        <v>0</v>
      </c>
      <c r="AJ288" s="62">
        <v>0</v>
      </c>
      <c r="AK288" s="30">
        <v>0</v>
      </c>
      <c r="AL288" s="23"/>
    </row>
    <row r="289" spans="1:38" s="25" customFormat="1" x14ac:dyDescent="0.25">
      <c r="A289" s="4">
        <v>280</v>
      </c>
      <c r="B289" s="23" t="s">
        <v>81</v>
      </c>
      <c r="C289" s="23" t="s">
        <v>115</v>
      </c>
      <c r="D289" s="40" t="s">
        <v>188</v>
      </c>
      <c r="E289" s="30">
        <v>9</v>
      </c>
      <c r="F289" s="30"/>
      <c r="G289" s="30"/>
      <c r="H289" s="30">
        <v>342190</v>
      </c>
      <c r="I289" s="28" t="s">
        <v>333</v>
      </c>
      <c r="J289" s="30"/>
      <c r="K289" s="30" t="s">
        <v>117</v>
      </c>
      <c r="L289" s="50" t="s">
        <v>117</v>
      </c>
      <c r="M289" s="52" t="s">
        <v>131</v>
      </c>
      <c r="N289" s="30" t="s">
        <v>130</v>
      </c>
      <c r="O289" s="43" t="s">
        <v>129</v>
      </c>
      <c r="P289" s="30">
        <v>0</v>
      </c>
      <c r="Q289" s="63">
        <v>0</v>
      </c>
      <c r="R289" s="44">
        <v>8</v>
      </c>
      <c r="S289" s="44">
        <v>522</v>
      </c>
      <c r="T289" s="61">
        <f t="shared" si="4"/>
        <v>522</v>
      </c>
      <c r="U289" s="44">
        <v>522</v>
      </c>
      <c r="V289" s="44">
        <v>0</v>
      </c>
      <c r="W289" s="24" t="s">
        <v>101</v>
      </c>
      <c r="X289" s="24" t="s">
        <v>101</v>
      </c>
      <c r="Y289" s="44" t="s">
        <v>101</v>
      </c>
      <c r="Z289" s="24" t="s">
        <v>101</v>
      </c>
      <c r="AA289" s="24" t="s">
        <v>101</v>
      </c>
      <c r="AB289" s="24" t="s">
        <v>101</v>
      </c>
      <c r="AC289" s="30" t="s">
        <v>102</v>
      </c>
      <c r="AD289" s="30" t="s">
        <v>101</v>
      </c>
      <c r="AE289" s="30" t="s">
        <v>102</v>
      </c>
      <c r="AF289" s="61">
        <v>0</v>
      </c>
      <c r="AG289" s="30">
        <v>1</v>
      </c>
      <c r="AH289" s="30">
        <v>0</v>
      </c>
      <c r="AI289" s="30">
        <v>0</v>
      </c>
      <c r="AJ289" s="62">
        <v>0</v>
      </c>
      <c r="AK289" s="30">
        <v>0</v>
      </c>
      <c r="AL289" s="23"/>
    </row>
    <row r="290" spans="1:38" s="25" customFormat="1" x14ac:dyDescent="0.25">
      <c r="A290" s="4">
        <v>281</v>
      </c>
      <c r="B290" s="23" t="s">
        <v>81</v>
      </c>
      <c r="C290" s="23" t="s">
        <v>115</v>
      </c>
      <c r="D290" s="40" t="s">
        <v>190</v>
      </c>
      <c r="E290" s="30">
        <v>1</v>
      </c>
      <c r="F290" s="30"/>
      <c r="G290" s="30"/>
      <c r="H290" s="30">
        <v>342191</v>
      </c>
      <c r="I290" s="28" t="s">
        <v>333</v>
      </c>
      <c r="J290" s="30"/>
      <c r="K290" s="30" t="s">
        <v>161</v>
      </c>
      <c r="L290" s="52" t="s">
        <v>162</v>
      </c>
      <c r="M290" s="52" t="s">
        <v>145</v>
      </c>
      <c r="N290" s="30" t="s">
        <v>119</v>
      </c>
      <c r="O290" s="43" t="s">
        <v>120</v>
      </c>
      <c r="P290" s="30">
        <v>0</v>
      </c>
      <c r="Q290" s="43">
        <v>5</v>
      </c>
      <c r="R290" s="44">
        <v>69</v>
      </c>
      <c r="S290" s="44">
        <v>5732.6</v>
      </c>
      <c r="T290" s="61">
        <f t="shared" si="4"/>
        <v>5732.6</v>
      </c>
      <c r="U290" s="44">
        <v>4459</v>
      </c>
      <c r="V290" s="44">
        <v>749.6</v>
      </c>
      <c r="W290" s="24" t="s">
        <v>101</v>
      </c>
      <c r="X290" s="24" t="s">
        <v>101</v>
      </c>
      <c r="Y290" s="44" t="s">
        <v>102</v>
      </c>
      <c r="Z290" s="24" t="s">
        <v>101</v>
      </c>
      <c r="AA290" s="24" t="s">
        <v>101</v>
      </c>
      <c r="AB290" s="24" t="s">
        <v>101</v>
      </c>
      <c r="AC290" s="30" t="s">
        <v>101</v>
      </c>
      <c r="AD290" s="30" t="s">
        <v>101</v>
      </c>
      <c r="AE290" s="30" t="s">
        <v>102</v>
      </c>
      <c r="AF290" s="61">
        <v>0</v>
      </c>
      <c r="AG290" s="30">
        <v>1</v>
      </c>
      <c r="AH290" s="30">
        <v>1</v>
      </c>
      <c r="AI290" s="30">
        <v>0</v>
      </c>
      <c r="AJ290" s="62">
        <v>1</v>
      </c>
      <c r="AK290" s="30">
        <v>0</v>
      </c>
      <c r="AL290" s="23"/>
    </row>
    <row r="291" spans="1:38" s="25" customFormat="1" x14ac:dyDescent="0.25">
      <c r="A291" s="4">
        <v>282</v>
      </c>
      <c r="B291" s="23" t="s">
        <v>81</v>
      </c>
      <c r="C291" s="23" t="s">
        <v>115</v>
      </c>
      <c r="D291" s="40" t="s">
        <v>190</v>
      </c>
      <c r="E291" s="30">
        <v>2</v>
      </c>
      <c r="F291" s="30"/>
      <c r="G291" s="30"/>
      <c r="H291" s="30">
        <v>342192</v>
      </c>
      <c r="I291" s="28" t="s">
        <v>333</v>
      </c>
      <c r="J291" s="30"/>
      <c r="K291" s="30" t="s">
        <v>161</v>
      </c>
      <c r="L291" s="52" t="s">
        <v>162</v>
      </c>
      <c r="M291" s="52" t="s">
        <v>191</v>
      </c>
      <c r="N291" s="30" t="s">
        <v>119</v>
      </c>
      <c r="O291" s="43" t="s">
        <v>137</v>
      </c>
      <c r="P291" s="30">
        <v>0</v>
      </c>
      <c r="Q291" s="43">
        <v>5</v>
      </c>
      <c r="R291" s="44">
        <v>13</v>
      </c>
      <c r="S291" s="44">
        <v>10155.1</v>
      </c>
      <c r="T291" s="61">
        <f t="shared" si="4"/>
        <v>10155.1</v>
      </c>
      <c r="U291" s="44">
        <v>8445.6</v>
      </c>
      <c r="V291" s="44">
        <v>1216.8</v>
      </c>
      <c r="W291" s="24" t="s">
        <v>101</v>
      </c>
      <c r="X291" s="24" t="s">
        <v>101</v>
      </c>
      <c r="Y291" s="44" t="s">
        <v>101</v>
      </c>
      <c r="Z291" s="24" t="s">
        <v>101</v>
      </c>
      <c r="AA291" s="24" t="s">
        <v>101</v>
      </c>
      <c r="AB291" s="24" t="s">
        <v>101</v>
      </c>
      <c r="AC291" s="30" t="s">
        <v>102</v>
      </c>
      <c r="AD291" s="30" t="s">
        <v>101</v>
      </c>
      <c r="AE291" s="30" t="s">
        <v>102</v>
      </c>
      <c r="AF291" s="61">
        <v>0</v>
      </c>
      <c r="AG291" s="30">
        <v>1</v>
      </c>
      <c r="AH291" s="30">
        <v>1</v>
      </c>
      <c r="AI291" s="30">
        <f>AJ291</f>
        <v>3</v>
      </c>
      <c r="AJ291" s="62">
        <v>3</v>
      </c>
      <c r="AK291" s="30">
        <v>0</v>
      </c>
      <c r="AL291" s="23"/>
    </row>
    <row r="292" spans="1:38" s="25" customFormat="1" x14ac:dyDescent="0.25">
      <c r="A292" s="4">
        <v>283</v>
      </c>
      <c r="B292" s="23" t="s">
        <v>81</v>
      </c>
      <c r="C292" s="23" t="s">
        <v>115</v>
      </c>
      <c r="D292" s="40" t="s">
        <v>190</v>
      </c>
      <c r="E292" s="30">
        <v>3</v>
      </c>
      <c r="F292" s="30"/>
      <c r="G292" s="30"/>
      <c r="H292" s="30">
        <v>342193</v>
      </c>
      <c r="I292" s="28" t="s">
        <v>333</v>
      </c>
      <c r="J292" s="30"/>
      <c r="K292" s="30" t="s">
        <v>161</v>
      </c>
      <c r="L292" s="52" t="s">
        <v>162</v>
      </c>
      <c r="M292" s="52" t="s">
        <v>192</v>
      </c>
      <c r="N292" s="30" t="s">
        <v>119</v>
      </c>
      <c r="O292" s="43" t="s">
        <v>193</v>
      </c>
      <c r="P292" s="30">
        <v>0</v>
      </c>
      <c r="Q292" s="43">
        <v>12</v>
      </c>
      <c r="R292" s="44">
        <v>143</v>
      </c>
      <c r="S292" s="44">
        <v>11790.1</v>
      </c>
      <c r="T292" s="61">
        <f t="shared" si="4"/>
        <v>11790.1</v>
      </c>
      <c r="U292" s="44">
        <v>9134</v>
      </c>
      <c r="V292" s="44">
        <v>1478.1</v>
      </c>
      <c r="W292" s="24" t="s">
        <v>101</v>
      </c>
      <c r="X292" s="24" t="s">
        <v>101</v>
      </c>
      <c r="Y292" s="44" t="s">
        <v>102</v>
      </c>
      <c r="Z292" s="24" t="s">
        <v>101</v>
      </c>
      <c r="AA292" s="24" t="s">
        <v>101</v>
      </c>
      <c r="AB292" s="24" t="s">
        <v>101</v>
      </c>
      <c r="AC292" s="30" t="s">
        <v>101</v>
      </c>
      <c r="AD292" s="30" t="s">
        <v>101</v>
      </c>
      <c r="AE292" s="30" t="s">
        <v>102</v>
      </c>
      <c r="AF292" s="61">
        <v>0</v>
      </c>
      <c r="AG292" s="30">
        <v>0</v>
      </c>
      <c r="AH292" s="30">
        <v>2</v>
      </c>
      <c r="AI292" s="30">
        <v>0</v>
      </c>
      <c r="AJ292" s="62">
        <v>4</v>
      </c>
      <c r="AK292" s="30">
        <v>0</v>
      </c>
      <c r="AL292" s="23"/>
    </row>
    <row r="293" spans="1:38" s="25" customFormat="1" x14ac:dyDescent="0.25">
      <c r="A293" s="4">
        <v>284</v>
      </c>
      <c r="B293" s="23" t="s">
        <v>81</v>
      </c>
      <c r="C293" s="23" t="s">
        <v>115</v>
      </c>
      <c r="D293" s="40" t="s">
        <v>190</v>
      </c>
      <c r="E293" s="30">
        <v>4</v>
      </c>
      <c r="F293" s="30"/>
      <c r="G293" s="30"/>
      <c r="H293" s="30">
        <v>342194</v>
      </c>
      <c r="I293" s="28" t="s">
        <v>333</v>
      </c>
      <c r="J293" s="30"/>
      <c r="K293" s="30" t="s">
        <v>161</v>
      </c>
      <c r="L293" s="52" t="s">
        <v>162</v>
      </c>
      <c r="M293" s="52" t="s">
        <v>164</v>
      </c>
      <c r="N293" s="30" t="s">
        <v>119</v>
      </c>
      <c r="O293" s="43" t="s">
        <v>137</v>
      </c>
      <c r="P293" s="30">
        <v>0</v>
      </c>
      <c r="Q293" s="43">
        <v>7</v>
      </c>
      <c r="R293" s="44">
        <v>79</v>
      </c>
      <c r="S293" s="44">
        <v>5939.9</v>
      </c>
      <c r="T293" s="61">
        <f t="shared" ref="T293:T356" si="5">S293</f>
        <v>5939.9</v>
      </c>
      <c r="U293" s="44">
        <v>4834</v>
      </c>
      <c r="V293" s="44">
        <v>471.9</v>
      </c>
      <c r="W293" s="24" t="s">
        <v>101</v>
      </c>
      <c r="X293" s="24" t="s">
        <v>101</v>
      </c>
      <c r="Y293" s="44" t="s">
        <v>102</v>
      </c>
      <c r="Z293" s="24" t="s">
        <v>101</v>
      </c>
      <c r="AA293" s="24" t="s">
        <v>101</v>
      </c>
      <c r="AB293" s="24" t="s">
        <v>101</v>
      </c>
      <c r="AC293" s="30" t="s">
        <v>101</v>
      </c>
      <c r="AD293" s="30" t="s">
        <v>101</v>
      </c>
      <c r="AE293" s="30" t="s">
        <v>102</v>
      </c>
      <c r="AF293" s="61">
        <v>0</v>
      </c>
      <c r="AG293" s="30">
        <v>0</v>
      </c>
      <c r="AH293" s="30">
        <v>1</v>
      </c>
      <c r="AI293" s="30">
        <v>0</v>
      </c>
      <c r="AJ293" s="62">
        <v>2</v>
      </c>
      <c r="AK293" s="30">
        <v>0</v>
      </c>
      <c r="AL293" s="23"/>
    </row>
    <row r="294" spans="1:38" s="25" customFormat="1" x14ac:dyDescent="0.25">
      <c r="A294" s="4">
        <v>285</v>
      </c>
      <c r="B294" s="23" t="s">
        <v>81</v>
      </c>
      <c r="C294" s="23" t="s">
        <v>115</v>
      </c>
      <c r="D294" s="40" t="s">
        <v>190</v>
      </c>
      <c r="E294" s="30">
        <v>5</v>
      </c>
      <c r="F294" s="30"/>
      <c r="G294" s="30"/>
      <c r="H294" s="30">
        <v>342195</v>
      </c>
      <c r="I294" s="28" t="s">
        <v>333</v>
      </c>
      <c r="J294" s="30"/>
      <c r="K294" s="30" t="s">
        <v>161</v>
      </c>
      <c r="L294" s="52" t="s">
        <v>162</v>
      </c>
      <c r="M294" s="52" t="s">
        <v>192</v>
      </c>
      <c r="N294" s="30" t="s">
        <v>119</v>
      </c>
      <c r="O294" s="43" t="s">
        <v>137</v>
      </c>
      <c r="P294" s="30">
        <v>0</v>
      </c>
      <c r="Q294" s="43">
        <v>7</v>
      </c>
      <c r="R294" s="44">
        <v>82</v>
      </c>
      <c r="S294" s="44">
        <v>6745.4</v>
      </c>
      <c r="T294" s="61">
        <f t="shared" si="5"/>
        <v>6745.4</v>
      </c>
      <c r="U294" s="44">
        <v>5278</v>
      </c>
      <c r="V294" s="44">
        <v>711.4</v>
      </c>
      <c r="W294" s="24" t="s">
        <v>101</v>
      </c>
      <c r="X294" s="24" t="s">
        <v>101</v>
      </c>
      <c r="Y294" s="44" t="s">
        <v>102</v>
      </c>
      <c r="Z294" s="24" t="s">
        <v>101</v>
      </c>
      <c r="AA294" s="24" t="s">
        <v>101</v>
      </c>
      <c r="AB294" s="24" t="s">
        <v>101</v>
      </c>
      <c r="AC294" s="30" t="s">
        <v>101</v>
      </c>
      <c r="AD294" s="30" t="s">
        <v>101</v>
      </c>
      <c r="AE294" s="30" t="s">
        <v>102</v>
      </c>
      <c r="AF294" s="61">
        <v>0</v>
      </c>
      <c r="AG294" s="30">
        <v>0</v>
      </c>
      <c r="AH294" s="30">
        <v>2</v>
      </c>
      <c r="AI294" s="30">
        <v>0</v>
      </c>
      <c r="AJ294" s="62">
        <v>2</v>
      </c>
      <c r="AK294" s="30">
        <v>0</v>
      </c>
      <c r="AL294" s="23"/>
    </row>
    <row r="295" spans="1:38" s="25" customFormat="1" x14ac:dyDescent="0.25">
      <c r="A295" s="4">
        <v>286</v>
      </c>
      <c r="B295" s="23" t="s">
        <v>81</v>
      </c>
      <c r="C295" s="23" t="s">
        <v>115</v>
      </c>
      <c r="D295" s="40" t="s">
        <v>190</v>
      </c>
      <c r="E295" s="30">
        <v>6</v>
      </c>
      <c r="F295" s="30"/>
      <c r="G295" s="30"/>
      <c r="H295" s="30">
        <v>342196</v>
      </c>
      <c r="I295" s="28" t="s">
        <v>333</v>
      </c>
      <c r="J295" s="30"/>
      <c r="K295" s="30" t="s">
        <v>161</v>
      </c>
      <c r="L295" s="52" t="s">
        <v>162</v>
      </c>
      <c r="M295" s="52" t="s">
        <v>181</v>
      </c>
      <c r="N295" s="30" t="s">
        <v>119</v>
      </c>
      <c r="O295" s="43" t="s">
        <v>137</v>
      </c>
      <c r="P295" s="30">
        <v>0</v>
      </c>
      <c r="Q295" s="43">
        <v>5</v>
      </c>
      <c r="R295" s="44">
        <v>8</v>
      </c>
      <c r="S295" s="44">
        <v>8437.4</v>
      </c>
      <c r="T295" s="61">
        <f t="shared" si="5"/>
        <v>8437.4</v>
      </c>
      <c r="U295" s="44">
        <v>4994.1000000000004</v>
      </c>
      <c r="V295" s="44">
        <v>3116.6</v>
      </c>
      <c r="W295" s="24" t="s">
        <v>101</v>
      </c>
      <c r="X295" s="24" t="s">
        <v>101</v>
      </c>
      <c r="Y295" s="44" t="s">
        <v>101</v>
      </c>
      <c r="Z295" s="24" t="s">
        <v>101</v>
      </c>
      <c r="AA295" s="24" t="s">
        <v>101</v>
      </c>
      <c r="AB295" s="24" t="s">
        <v>101</v>
      </c>
      <c r="AC295" s="30" t="s">
        <v>102</v>
      </c>
      <c r="AD295" s="30" t="s">
        <v>101</v>
      </c>
      <c r="AE295" s="30" t="s">
        <v>102</v>
      </c>
      <c r="AF295" s="61">
        <v>0</v>
      </c>
      <c r="AG295" s="30">
        <v>1</v>
      </c>
      <c r="AH295" s="30">
        <v>1</v>
      </c>
      <c r="AI295" s="30">
        <f>AJ295</f>
        <v>2</v>
      </c>
      <c r="AJ295" s="62">
        <v>2</v>
      </c>
      <c r="AK295" s="30">
        <v>0</v>
      </c>
      <c r="AL295" s="23"/>
    </row>
    <row r="296" spans="1:38" s="25" customFormat="1" x14ac:dyDescent="0.25">
      <c r="A296" s="4">
        <v>287</v>
      </c>
      <c r="B296" s="23" t="s">
        <v>81</v>
      </c>
      <c r="C296" s="23" t="s">
        <v>115</v>
      </c>
      <c r="D296" s="40" t="s">
        <v>190</v>
      </c>
      <c r="E296" s="30">
        <v>7</v>
      </c>
      <c r="F296" s="30"/>
      <c r="G296" s="30"/>
      <c r="H296" s="30">
        <v>342197</v>
      </c>
      <c r="I296" s="28" t="s">
        <v>333</v>
      </c>
      <c r="J296" s="30"/>
      <c r="K296" s="30" t="s">
        <v>161</v>
      </c>
      <c r="L296" s="52" t="s">
        <v>162</v>
      </c>
      <c r="M296" s="52" t="s">
        <v>170</v>
      </c>
      <c r="N296" s="30" t="s">
        <v>119</v>
      </c>
      <c r="O296" s="43" t="s">
        <v>137</v>
      </c>
      <c r="P296" s="30">
        <v>0</v>
      </c>
      <c r="Q296" s="43">
        <v>12</v>
      </c>
      <c r="R296" s="44">
        <v>141</v>
      </c>
      <c r="S296" s="44">
        <v>11503.3</v>
      </c>
      <c r="T296" s="61">
        <f t="shared" si="5"/>
        <v>11503.3</v>
      </c>
      <c r="U296" s="44">
        <v>9036</v>
      </c>
      <c r="V296" s="44">
        <v>1289.3</v>
      </c>
      <c r="W296" s="24" t="s">
        <v>101</v>
      </c>
      <c r="X296" s="24" t="s">
        <v>101</v>
      </c>
      <c r="Y296" s="44" t="s">
        <v>102</v>
      </c>
      <c r="Z296" s="24" t="s">
        <v>101</v>
      </c>
      <c r="AA296" s="24" t="s">
        <v>101</v>
      </c>
      <c r="AB296" s="24" t="s">
        <v>101</v>
      </c>
      <c r="AC296" s="30" t="s">
        <v>101</v>
      </c>
      <c r="AD296" s="30" t="s">
        <v>101</v>
      </c>
      <c r="AE296" s="30" t="s">
        <v>102</v>
      </c>
      <c r="AF296" s="61">
        <v>0</v>
      </c>
      <c r="AG296" s="30">
        <v>0</v>
      </c>
      <c r="AH296" s="30">
        <v>2</v>
      </c>
      <c r="AI296" s="30">
        <v>0</v>
      </c>
      <c r="AJ296" s="62">
        <v>4</v>
      </c>
      <c r="AK296" s="30">
        <v>0</v>
      </c>
      <c r="AL296" s="23"/>
    </row>
    <row r="297" spans="1:38" s="25" customFormat="1" x14ac:dyDescent="0.25">
      <c r="A297" s="4">
        <v>288</v>
      </c>
      <c r="B297" s="23" t="s">
        <v>81</v>
      </c>
      <c r="C297" s="23" t="s">
        <v>115</v>
      </c>
      <c r="D297" s="40" t="s">
        <v>190</v>
      </c>
      <c r="E297" s="30">
        <v>8</v>
      </c>
      <c r="F297" s="30"/>
      <c r="G297" s="30"/>
      <c r="H297" s="30">
        <v>342198</v>
      </c>
      <c r="I297" s="28" t="s">
        <v>333</v>
      </c>
      <c r="J297" s="30"/>
      <c r="K297" s="30" t="s">
        <v>161</v>
      </c>
      <c r="L297" s="52" t="s">
        <v>162</v>
      </c>
      <c r="M297" s="52" t="s">
        <v>181</v>
      </c>
      <c r="N297" s="30" t="s">
        <v>119</v>
      </c>
      <c r="O297" s="43" t="s">
        <v>137</v>
      </c>
      <c r="P297" s="30">
        <v>0</v>
      </c>
      <c r="Q297" s="43">
        <v>5</v>
      </c>
      <c r="R297" s="44">
        <v>8</v>
      </c>
      <c r="S297" s="44">
        <v>10239.9</v>
      </c>
      <c r="T297" s="61">
        <f t="shared" si="5"/>
        <v>10239.9</v>
      </c>
      <c r="U297" s="44">
        <v>3928.1</v>
      </c>
      <c r="V297" s="44">
        <v>6023.8</v>
      </c>
      <c r="W297" s="24" t="s">
        <v>101</v>
      </c>
      <c r="X297" s="24" t="s">
        <v>101</v>
      </c>
      <c r="Y297" s="44" t="s">
        <v>101</v>
      </c>
      <c r="Z297" s="24" t="s">
        <v>101</v>
      </c>
      <c r="AA297" s="24" t="s">
        <v>101</v>
      </c>
      <c r="AB297" s="24" t="s">
        <v>101</v>
      </c>
      <c r="AC297" s="30" t="s">
        <v>102</v>
      </c>
      <c r="AD297" s="30" t="s">
        <v>101</v>
      </c>
      <c r="AE297" s="30" t="s">
        <v>102</v>
      </c>
      <c r="AF297" s="61">
        <v>0</v>
      </c>
      <c r="AG297" s="30">
        <v>1</v>
      </c>
      <c r="AH297" s="30">
        <v>1</v>
      </c>
      <c r="AI297" s="30">
        <f>AJ297</f>
        <v>3</v>
      </c>
      <c r="AJ297" s="62">
        <v>3</v>
      </c>
      <c r="AK297" s="30">
        <v>0</v>
      </c>
      <c r="AL297" s="23"/>
    </row>
    <row r="298" spans="1:38" s="25" customFormat="1" x14ac:dyDescent="0.25">
      <c r="A298" s="4">
        <v>289</v>
      </c>
      <c r="B298" s="23" t="s">
        <v>81</v>
      </c>
      <c r="C298" s="23" t="s">
        <v>115</v>
      </c>
      <c r="D298" s="40" t="s">
        <v>190</v>
      </c>
      <c r="E298" s="30">
        <v>9</v>
      </c>
      <c r="F298" s="30"/>
      <c r="G298" s="30"/>
      <c r="H298" s="30">
        <v>342199</v>
      </c>
      <c r="I298" s="28" t="s">
        <v>333</v>
      </c>
      <c r="J298" s="30"/>
      <c r="K298" s="30" t="s">
        <v>124</v>
      </c>
      <c r="L298" s="52" t="s">
        <v>125</v>
      </c>
      <c r="M298" s="52" t="s">
        <v>136</v>
      </c>
      <c r="N298" s="30" t="s">
        <v>119</v>
      </c>
      <c r="O298" s="43" t="s">
        <v>120</v>
      </c>
      <c r="P298" s="30">
        <v>0</v>
      </c>
      <c r="Q298" s="43">
        <v>2</v>
      </c>
      <c r="R298" s="44">
        <v>40</v>
      </c>
      <c r="S298" s="44">
        <v>1891</v>
      </c>
      <c r="T298" s="61">
        <f t="shared" si="5"/>
        <v>1891</v>
      </c>
      <c r="U298" s="44">
        <v>1742</v>
      </c>
      <c r="V298" s="44">
        <v>0</v>
      </c>
      <c r="W298" s="24" t="s">
        <v>101</v>
      </c>
      <c r="X298" s="24" t="s">
        <v>101</v>
      </c>
      <c r="Y298" s="44" t="s">
        <v>102</v>
      </c>
      <c r="Z298" s="24" t="s">
        <v>101</v>
      </c>
      <c r="AA298" s="24" t="s">
        <v>101</v>
      </c>
      <c r="AB298" s="24" t="s">
        <v>101</v>
      </c>
      <c r="AC298" s="30" t="s">
        <v>101</v>
      </c>
      <c r="AD298" s="30" t="s">
        <v>101</v>
      </c>
      <c r="AE298" s="30" t="s">
        <v>102</v>
      </c>
      <c r="AF298" s="61">
        <v>0</v>
      </c>
      <c r="AG298" s="30">
        <v>1</v>
      </c>
      <c r="AH298" s="30">
        <v>1</v>
      </c>
      <c r="AI298" s="30">
        <v>0</v>
      </c>
      <c r="AJ298" s="62">
        <v>0</v>
      </c>
      <c r="AK298" s="30">
        <v>0</v>
      </c>
      <c r="AL298" s="23"/>
    </row>
    <row r="299" spans="1:38" s="25" customFormat="1" x14ac:dyDescent="0.25">
      <c r="A299" s="4">
        <v>290</v>
      </c>
      <c r="B299" s="23" t="s">
        <v>81</v>
      </c>
      <c r="C299" s="23" t="s">
        <v>115</v>
      </c>
      <c r="D299" s="40" t="s">
        <v>194</v>
      </c>
      <c r="E299" s="30">
        <v>1</v>
      </c>
      <c r="F299" s="30"/>
      <c r="G299" s="30"/>
      <c r="H299" s="30">
        <v>342200</v>
      </c>
      <c r="I299" s="28" t="s">
        <v>333</v>
      </c>
      <c r="J299" s="30"/>
      <c r="K299" s="30" t="s">
        <v>117</v>
      </c>
      <c r="L299" s="52" t="s">
        <v>117</v>
      </c>
      <c r="M299" s="52" t="s">
        <v>195</v>
      </c>
      <c r="N299" s="30" t="s">
        <v>119</v>
      </c>
      <c r="O299" s="43" t="s">
        <v>196</v>
      </c>
      <c r="P299" s="30">
        <v>0</v>
      </c>
      <c r="Q299" s="43">
        <v>1</v>
      </c>
      <c r="R299" s="44">
        <v>99</v>
      </c>
      <c r="S299" s="44">
        <v>7505.1</v>
      </c>
      <c r="T299" s="61">
        <f t="shared" si="5"/>
        <v>7505.1</v>
      </c>
      <c r="U299" s="44">
        <v>5256.1</v>
      </c>
      <c r="V299" s="44">
        <v>988</v>
      </c>
      <c r="W299" s="24" t="s">
        <v>101</v>
      </c>
      <c r="X299" s="24" t="s">
        <v>101</v>
      </c>
      <c r="Y299" s="44" t="s">
        <v>101</v>
      </c>
      <c r="Z299" s="24" t="s">
        <v>101</v>
      </c>
      <c r="AA299" s="24" t="s">
        <v>101</v>
      </c>
      <c r="AB299" s="24" t="s">
        <v>101</v>
      </c>
      <c r="AC299" s="30" t="s">
        <v>102</v>
      </c>
      <c r="AD299" s="30" t="s">
        <v>101</v>
      </c>
      <c r="AE299" s="30" t="s">
        <v>102</v>
      </c>
      <c r="AF299" s="30">
        <v>2</v>
      </c>
      <c r="AG299" s="30">
        <v>1</v>
      </c>
      <c r="AH299" s="30">
        <v>1</v>
      </c>
      <c r="AI299" s="30">
        <f>AJ299</f>
        <v>1</v>
      </c>
      <c r="AJ299" s="62">
        <v>1</v>
      </c>
      <c r="AK299" s="30">
        <v>0</v>
      </c>
      <c r="AL299" s="23"/>
    </row>
    <row r="300" spans="1:38" s="25" customFormat="1" x14ac:dyDescent="0.25">
      <c r="A300" s="4">
        <v>291</v>
      </c>
      <c r="B300" s="23" t="s">
        <v>81</v>
      </c>
      <c r="C300" s="23" t="s">
        <v>115</v>
      </c>
      <c r="D300" s="40" t="s">
        <v>194</v>
      </c>
      <c r="E300" s="30">
        <v>11</v>
      </c>
      <c r="F300" s="30"/>
      <c r="G300" s="30"/>
      <c r="H300" s="30">
        <v>342201</v>
      </c>
      <c r="I300" s="28" t="s">
        <v>333</v>
      </c>
      <c r="J300" s="30"/>
      <c r="K300" s="30" t="s">
        <v>124</v>
      </c>
      <c r="L300" s="52" t="s">
        <v>197</v>
      </c>
      <c r="M300" s="52" t="s">
        <v>143</v>
      </c>
      <c r="N300" s="30" t="s">
        <v>119</v>
      </c>
      <c r="O300" s="43" t="s">
        <v>198</v>
      </c>
      <c r="P300" s="30">
        <v>0</v>
      </c>
      <c r="Q300" s="43">
        <v>4</v>
      </c>
      <c r="R300" s="44">
        <v>210</v>
      </c>
      <c r="S300" s="44">
        <v>12532</v>
      </c>
      <c r="T300" s="61">
        <f t="shared" si="5"/>
        <v>12532</v>
      </c>
      <c r="U300" s="44">
        <v>10206.700000000001</v>
      </c>
      <c r="V300" s="44">
        <v>1545.2</v>
      </c>
      <c r="W300" s="24" t="s">
        <v>101</v>
      </c>
      <c r="X300" s="24" t="s">
        <v>101</v>
      </c>
      <c r="Y300" s="44" t="s">
        <v>101</v>
      </c>
      <c r="Z300" s="24" t="s">
        <v>101</v>
      </c>
      <c r="AA300" s="24" t="s">
        <v>101</v>
      </c>
      <c r="AB300" s="24" t="s">
        <v>101</v>
      </c>
      <c r="AC300" s="30" t="s">
        <v>102</v>
      </c>
      <c r="AD300" s="30" t="s">
        <v>101</v>
      </c>
      <c r="AE300" s="30" t="s">
        <v>102</v>
      </c>
      <c r="AF300" s="30">
        <v>4</v>
      </c>
      <c r="AG300" s="30">
        <v>1</v>
      </c>
      <c r="AH300" s="30">
        <v>1</v>
      </c>
      <c r="AI300" s="30">
        <f>AJ300</f>
        <v>2</v>
      </c>
      <c r="AJ300" s="62">
        <v>2</v>
      </c>
      <c r="AK300" s="30">
        <v>0</v>
      </c>
      <c r="AL300" s="23"/>
    </row>
    <row r="301" spans="1:38" s="25" customFormat="1" x14ac:dyDescent="0.25">
      <c r="A301" s="4">
        <v>292</v>
      </c>
      <c r="B301" s="23" t="s">
        <v>81</v>
      </c>
      <c r="C301" s="23" t="s">
        <v>115</v>
      </c>
      <c r="D301" s="40" t="s">
        <v>194</v>
      </c>
      <c r="E301" s="30">
        <v>12</v>
      </c>
      <c r="F301" s="30"/>
      <c r="G301" s="30"/>
      <c r="H301" s="30">
        <v>342202</v>
      </c>
      <c r="I301" s="28" t="s">
        <v>333</v>
      </c>
      <c r="J301" s="30"/>
      <c r="K301" s="30" t="s">
        <v>124</v>
      </c>
      <c r="L301" s="52" t="s">
        <v>155</v>
      </c>
      <c r="M301" s="52" t="s">
        <v>136</v>
      </c>
      <c r="N301" s="30" t="s">
        <v>156</v>
      </c>
      <c r="O301" s="43" t="s">
        <v>120</v>
      </c>
      <c r="P301" s="30">
        <v>0</v>
      </c>
      <c r="Q301" s="43">
        <v>3</v>
      </c>
      <c r="R301" s="44">
        <v>60</v>
      </c>
      <c r="S301" s="44">
        <v>2791.3</v>
      </c>
      <c r="T301" s="61">
        <f t="shared" si="5"/>
        <v>2791.3</v>
      </c>
      <c r="U301" s="44">
        <v>2565.3000000000002</v>
      </c>
      <c r="V301" s="44">
        <v>0</v>
      </c>
      <c r="W301" s="24" t="s">
        <v>101</v>
      </c>
      <c r="X301" s="24" t="s">
        <v>101</v>
      </c>
      <c r="Y301" s="44" t="s">
        <v>101</v>
      </c>
      <c r="Z301" s="24" t="s">
        <v>101</v>
      </c>
      <c r="AA301" s="24" t="s">
        <v>101</v>
      </c>
      <c r="AB301" s="24" t="s">
        <v>101</v>
      </c>
      <c r="AC301" s="30" t="s">
        <v>102</v>
      </c>
      <c r="AD301" s="30" t="s">
        <v>101</v>
      </c>
      <c r="AE301" s="30" t="s">
        <v>102</v>
      </c>
      <c r="AF301" s="61">
        <v>0</v>
      </c>
      <c r="AG301" s="30">
        <v>1</v>
      </c>
      <c r="AH301" s="30">
        <v>1</v>
      </c>
      <c r="AI301" s="30">
        <f>AJ301</f>
        <v>1</v>
      </c>
      <c r="AJ301" s="62">
        <v>1</v>
      </c>
      <c r="AK301" s="30">
        <v>0</v>
      </c>
      <c r="AL301" s="23"/>
    </row>
    <row r="302" spans="1:38" s="25" customFormat="1" x14ac:dyDescent="0.25">
      <c r="A302" s="4">
        <v>293</v>
      </c>
      <c r="B302" s="23" t="s">
        <v>81</v>
      </c>
      <c r="C302" s="23" t="s">
        <v>115</v>
      </c>
      <c r="D302" s="40" t="s">
        <v>194</v>
      </c>
      <c r="E302" s="30">
        <v>2</v>
      </c>
      <c r="F302" s="30">
        <v>3</v>
      </c>
      <c r="G302" s="30"/>
      <c r="H302" s="30">
        <v>342203</v>
      </c>
      <c r="I302" s="28" t="s">
        <v>333</v>
      </c>
      <c r="J302" s="30"/>
      <c r="K302" s="30" t="s">
        <v>161</v>
      </c>
      <c r="L302" s="52" t="s">
        <v>162</v>
      </c>
      <c r="M302" s="52" t="s">
        <v>163</v>
      </c>
      <c r="N302" s="30" t="s">
        <v>119</v>
      </c>
      <c r="O302" s="43" t="s">
        <v>120</v>
      </c>
      <c r="P302" s="30">
        <v>0</v>
      </c>
      <c r="Q302" s="43">
        <v>5</v>
      </c>
      <c r="R302" s="44">
        <v>71</v>
      </c>
      <c r="S302" s="44">
        <v>5618.4</v>
      </c>
      <c r="T302" s="61">
        <f t="shared" si="5"/>
        <v>5618.4</v>
      </c>
      <c r="U302" s="44">
        <v>4524.8999999999996</v>
      </c>
      <c r="V302" s="44">
        <v>514.5</v>
      </c>
      <c r="W302" s="24" t="s">
        <v>101</v>
      </c>
      <c r="X302" s="24" t="s">
        <v>101</v>
      </c>
      <c r="Y302" s="44" t="s">
        <v>102</v>
      </c>
      <c r="Z302" s="24" t="s">
        <v>101</v>
      </c>
      <c r="AA302" s="24" t="s">
        <v>101</v>
      </c>
      <c r="AB302" s="24" t="s">
        <v>101</v>
      </c>
      <c r="AC302" s="30" t="s">
        <v>101</v>
      </c>
      <c r="AD302" s="30" t="s">
        <v>101</v>
      </c>
      <c r="AE302" s="30" t="s">
        <v>102</v>
      </c>
      <c r="AF302" s="61">
        <v>0</v>
      </c>
      <c r="AG302" s="30">
        <v>1</v>
      </c>
      <c r="AH302" s="30">
        <v>1</v>
      </c>
      <c r="AI302" s="30">
        <v>0</v>
      </c>
      <c r="AJ302" s="62">
        <v>1</v>
      </c>
      <c r="AK302" s="30">
        <v>0</v>
      </c>
      <c r="AL302" s="23"/>
    </row>
    <row r="303" spans="1:38" s="25" customFormat="1" x14ac:dyDescent="0.25">
      <c r="A303" s="4">
        <v>294</v>
      </c>
      <c r="B303" s="23" t="s">
        <v>81</v>
      </c>
      <c r="C303" s="23" t="s">
        <v>115</v>
      </c>
      <c r="D303" s="40" t="s">
        <v>194</v>
      </c>
      <c r="E303" s="30">
        <v>24</v>
      </c>
      <c r="F303" s="30"/>
      <c r="G303" s="30"/>
      <c r="H303" s="30">
        <v>342204</v>
      </c>
      <c r="I303" s="28" t="s">
        <v>333</v>
      </c>
      <c r="J303" s="30"/>
      <c r="K303" s="30" t="s">
        <v>124</v>
      </c>
      <c r="L303" s="52" t="s">
        <v>155</v>
      </c>
      <c r="M303" s="52" t="s">
        <v>199</v>
      </c>
      <c r="N303" s="30" t="s">
        <v>156</v>
      </c>
      <c r="O303" s="43" t="s">
        <v>120</v>
      </c>
      <c r="P303" s="30">
        <v>0</v>
      </c>
      <c r="Q303" s="43">
        <v>4</v>
      </c>
      <c r="R303" s="44">
        <v>60</v>
      </c>
      <c r="S303" s="44">
        <v>2841.9</v>
      </c>
      <c r="T303" s="61">
        <f t="shared" si="5"/>
        <v>2841.9</v>
      </c>
      <c r="U303" s="44">
        <v>2220</v>
      </c>
      <c r="V303" s="44">
        <v>327.9</v>
      </c>
      <c r="W303" s="24" t="s">
        <v>101</v>
      </c>
      <c r="X303" s="24" t="s">
        <v>101</v>
      </c>
      <c r="Y303" s="44" t="s">
        <v>101</v>
      </c>
      <c r="Z303" s="24" t="s">
        <v>101</v>
      </c>
      <c r="AA303" s="24" t="s">
        <v>101</v>
      </c>
      <c r="AB303" s="24" t="s">
        <v>101</v>
      </c>
      <c r="AC303" s="30" t="s">
        <v>102</v>
      </c>
      <c r="AD303" s="30" t="s">
        <v>101</v>
      </c>
      <c r="AE303" s="30" t="s">
        <v>102</v>
      </c>
      <c r="AF303" s="61">
        <v>0</v>
      </c>
      <c r="AG303" s="30">
        <v>1</v>
      </c>
      <c r="AH303" s="30">
        <v>1</v>
      </c>
      <c r="AI303" s="30">
        <f>AJ303</f>
        <v>1</v>
      </c>
      <c r="AJ303" s="62">
        <v>1</v>
      </c>
      <c r="AK303" s="30">
        <v>0</v>
      </c>
      <c r="AL303" s="23"/>
    </row>
    <row r="304" spans="1:38" s="25" customFormat="1" x14ac:dyDescent="0.25">
      <c r="A304" s="4">
        <v>295</v>
      </c>
      <c r="B304" s="23" t="s">
        <v>81</v>
      </c>
      <c r="C304" s="23" t="s">
        <v>115</v>
      </c>
      <c r="D304" s="40" t="s">
        <v>194</v>
      </c>
      <c r="E304" s="30">
        <v>26</v>
      </c>
      <c r="F304" s="30"/>
      <c r="G304" s="30"/>
      <c r="H304" s="30">
        <v>342205</v>
      </c>
      <c r="I304" s="28" t="s">
        <v>333</v>
      </c>
      <c r="J304" s="30"/>
      <c r="K304" s="30" t="s">
        <v>124</v>
      </c>
      <c r="L304" s="52" t="s">
        <v>155</v>
      </c>
      <c r="M304" s="52" t="s">
        <v>145</v>
      </c>
      <c r="N304" s="30" t="s">
        <v>156</v>
      </c>
      <c r="O304" s="43" t="s">
        <v>120</v>
      </c>
      <c r="P304" s="30">
        <v>0</v>
      </c>
      <c r="Q304" s="43">
        <v>3</v>
      </c>
      <c r="R304" s="44">
        <v>60</v>
      </c>
      <c r="S304" s="44">
        <v>2772.5</v>
      </c>
      <c r="T304" s="61">
        <f t="shared" si="5"/>
        <v>2772.5</v>
      </c>
      <c r="U304" s="44">
        <v>2546.5</v>
      </c>
      <c r="V304" s="44">
        <v>0</v>
      </c>
      <c r="W304" s="24" t="s">
        <v>101</v>
      </c>
      <c r="X304" s="24" t="s">
        <v>101</v>
      </c>
      <c r="Y304" s="44" t="s">
        <v>101</v>
      </c>
      <c r="Z304" s="24" t="s">
        <v>101</v>
      </c>
      <c r="AA304" s="24" t="s">
        <v>101</v>
      </c>
      <c r="AB304" s="24" t="s">
        <v>101</v>
      </c>
      <c r="AC304" s="30" t="s">
        <v>102</v>
      </c>
      <c r="AD304" s="30" t="s">
        <v>101</v>
      </c>
      <c r="AE304" s="30" t="s">
        <v>102</v>
      </c>
      <c r="AF304" s="61">
        <v>0</v>
      </c>
      <c r="AG304" s="30">
        <v>1</v>
      </c>
      <c r="AH304" s="30">
        <v>1</v>
      </c>
      <c r="AI304" s="30">
        <f>AJ304</f>
        <v>1</v>
      </c>
      <c r="AJ304" s="62">
        <v>1</v>
      </c>
      <c r="AK304" s="30">
        <v>0</v>
      </c>
      <c r="AL304" s="23"/>
    </row>
    <row r="305" spans="1:38" s="25" customFormat="1" x14ac:dyDescent="0.25">
      <c r="A305" s="4">
        <v>296</v>
      </c>
      <c r="B305" s="23" t="s">
        <v>81</v>
      </c>
      <c r="C305" s="23" t="s">
        <v>115</v>
      </c>
      <c r="D305" s="40" t="s">
        <v>194</v>
      </c>
      <c r="E305" s="30">
        <v>28</v>
      </c>
      <c r="F305" s="30"/>
      <c r="G305" s="30"/>
      <c r="H305" s="30">
        <v>342206</v>
      </c>
      <c r="I305" s="28" t="s">
        <v>333</v>
      </c>
      <c r="J305" s="30"/>
      <c r="K305" s="30" t="s">
        <v>124</v>
      </c>
      <c r="L305" s="52" t="s">
        <v>155</v>
      </c>
      <c r="M305" s="52" t="s">
        <v>145</v>
      </c>
      <c r="N305" s="30" t="s">
        <v>156</v>
      </c>
      <c r="O305" s="43" t="s">
        <v>120</v>
      </c>
      <c r="P305" s="30">
        <v>0</v>
      </c>
      <c r="Q305" s="43">
        <v>3</v>
      </c>
      <c r="R305" s="44">
        <v>60</v>
      </c>
      <c r="S305" s="44">
        <v>2766.8</v>
      </c>
      <c r="T305" s="61">
        <f t="shared" si="5"/>
        <v>2766.8</v>
      </c>
      <c r="U305" s="44">
        <v>2542.8000000000002</v>
      </c>
      <c r="V305" s="44">
        <v>0</v>
      </c>
      <c r="W305" s="24" t="s">
        <v>101</v>
      </c>
      <c r="X305" s="24" t="s">
        <v>101</v>
      </c>
      <c r="Y305" s="44" t="s">
        <v>101</v>
      </c>
      <c r="Z305" s="24" t="s">
        <v>101</v>
      </c>
      <c r="AA305" s="24" t="s">
        <v>101</v>
      </c>
      <c r="AB305" s="24" t="s">
        <v>101</v>
      </c>
      <c r="AC305" s="30" t="s">
        <v>102</v>
      </c>
      <c r="AD305" s="30" t="s">
        <v>101</v>
      </c>
      <c r="AE305" s="30" t="s">
        <v>102</v>
      </c>
      <c r="AF305" s="61">
        <v>0</v>
      </c>
      <c r="AG305" s="30">
        <v>1</v>
      </c>
      <c r="AH305" s="30">
        <v>1</v>
      </c>
      <c r="AI305" s="30">
        <v>0</v>
      </c>
      <c r="AJ305" s="62">
        <v>0</v>
      </c>
      <c r="AK305" s="30">
        <v>0</v>
      </c>
      <c r="AL305" s="23"/>
    </row>
    <row r="306" spans="1:38" s="25" customFormat="1" x14ac:dyDescent="0.25">
      <c r="A306" s="4">
        <v>297</v>
      </c>
      <c r="B306" s="23" t="s">
        <v>81</v>
      </c>
      <c r="C306" s="23" t="s">
        <v>115</v>
      </c>
      <c r="D306" s="40" t="s">
        <v>194</v>
      </c>
      <c r="E306" s="30">
        <v>32</v>
      </c>
      <c r="F306" s="30"/>
      <c r="G306" s="30"/>
      <c r="H306" s="30">
        <v>342207</v>
      </c>
      <c r="I306" s="28" t="s">
        <v>333</v>
      </c>
      <c r="J306" s="30"/>
      <c r="K306" s="30" t="s">
        <v>124</v>
      </c>
      <c r="L306" s="52" t="s">
        <v>155</v>
      </c>
      <c r="M306" s="52" t="s">
        <v>164</v>
      </c>
      <c r="N306" s="30" t="s">
        <v>156</v>
      </c>
      <c r="O306" s="43" t="s">
        <v>120</v>
      </c>
      <c r="P306" s="30">
        <v>0</v>
      </c>
      <c r="Q306" s="43">
        <v>3</v>
      </c>
      <c r="R306" s="44">
        <v>60</v>
      </c>
      <c r="S306" s="44">
        <v>2788.9</v>
      </c>
      <c r="T306" s="61">
        <f t="shared" si="5"/>
        <v>2788.9</v>
      </c>
      <c r="U306" s="44">
        <v>2562.9</v>
      </c>
      <c r="V306" s="44">
        <v>0</v>
      </c>
      <c r="W306" s="24" t="s">
        <v>101</v>
      </c>
      <c r="X306" s="24" t="s">
        <v>101</v>
      </c>
      <c r="Y306" s="44" t="s">
        <v>101</v>
      </c>
      <c r="Z306" s="24" t="s">
        <v>101</v>
      </c>
      <c r="AA306" s="24" t="s">
        <v>101</v>
      </c>
      <c r="AB306" s="24" t="s">
        <v>101</v>
      </c>
      <c r="AC306" s="30" t="s">
        <v>102</v>
      </c>
      <c r="AD306" s="30" t="s">
        <v>101</v>
      </c>
      <c r="AE306" s="30" t="s">
        <v>102</v>
      </c>
      <c r="AF306" s="61">
        <v>0</v>
      </c>
      <c r="AG306" s="30">
        <v>1</v>
      </c>
      <c r="AH306" s="30">
        <v>0</v>
      </c>
      <c r="AI306" s="30">
        <f>AJ306</f>
        <v>1</v>
      </c>
      <c r="AJ306" s="62">
        <v>1</v>
      </c>
      <c r="AK306" s="30">
        <v>0</v>
      </c>
      <c r="AL306" s="23"/>
    </row>
    <row r="307" spans="1:38" s="25" customFormat="1" x14ac:dyDescent="0.25">
      <c r="A307" s="4">
        <v>298</v>
      </c>
      <c r="B307" s="23" t="s">
        <v>81</v>
      </c>
      <c r="C307" s="23" t="s">
        <v>115</v>
      </c>
      <c r="D307" s="40" t="s">
        <v>194</v>
      </c>
      <c r="E307" s="30">
        <v>6</v>
      </c>
      <c r="F307" s="30"/>
      <c r="G307" s="30"/>
      <c r="H307" s="30">
        <v>342208</v>
      </c>
      <c r="I307" s="28" t="s">
        <v>333</v>
      </c>
      <c r="J307" s="30"/>
      <c r="K307" s="30" t="s">
        <v>161</v>
      </c>
      <c r="L307" s="52" t="s">
        <v>162</v>
      </c>
      <c r="M307" s="52" t="s">
        <v>164</v>
      </c>
      <c r="N307" s="30" t="s">
        <v>119</v>
      </c>
      <c r="O307" s="43" t="s">
        <v>120</v>
      </c>
      <c r="P307" s="30">
        <v>0</v>
      </c>
      <c r="Q307" s="43">
        <v>5</v>
      </c>
      <c r="R307" s="44">
        <v>70</v>
      </c>
      <c r="S307" s="44">
        <v>6246.2</v>
      </c>
      <c r="T307" s="61">
        <f t="shared" si="5"/>
        <v>6246.2</v>
      </c>
      <c r="U307" s="44">
        <v>4439.7</v>
      </c>
      <c r="V307" s="44">
        <v>1138.5</v>
      </c>
      <c r="W307" s="24" t="s">
        <v>101</v>
      </c>
      <c r="X307" s="24" t="s">
        <v>101</v>
      </c>
      <c r="Y307" s="44" t="s">
        <v>102</v>
      </c>
      <c r="Z307" s="24" t="s">
        <v>101</v>
      </c>
      <c r="AA307" s="24" t="s">
        <v>101</v>
      </c>
      <c r="AB307" s="24" t="s">
        <v>101</v>
      </c>
      <c r="AC307" s="30" t="s">
        <v>101</v>
      </c>
      <c r="AD307" s="30" t="s">
        <v>101</v>
      </c>
      <c r="AE307" s="30" t="s">
        <v>102</v>
      </c>
      <c r="AF307" s="61">
        <v>0</v>
      </c>
      <c r="AG307" s="30">
        <v>1</v>
      </c>
      <c r="AH307" s="30">
        <v>1</v>
      </c>
      <c r="AI307" s="30">
        <v>0</v>
      </c>
      <c r="AJ307" s="62">
        <v>1</v>
      </c>
      <c r="AK307" s="30">
        <v>0</v>
      </c>
      <c r="AL307" s="23"/>
    </row>
    <row r="308" spans="1:38" s="25" customFormat="1" x14ac:dyDescent="0.25">
      <c r="A308" s="4">
        <v>299</v>
      </c>
      <c r="B308" s="23" t="s">
        <v>81</v>
      </c>
      <c r="C308" s="23" t="s">
        <v>115</v>
      </c>
      <c r="D308" s="40" t="s">
        <v>194</v>
      </c>
      <c r="E308" s="30">
        <v>7</v>
      </c>
      <c r="F308" s="30"/>
      <c r="G308" s="30"/>
      <c r="H308" s="30">
        <v>342209</v>
      </c>
      <c r="I308" s="28" t="s">
        <v>333</v>
      </c>
      <c r="J308" s="30"/>
      <c r="K308" s="30" t="s">
        <v>124</v>
      </c>
      <c r="L308" s="52" t="s">
        <v>125</v>
      </c>
      <c r="M308" s="52" t="s">
        <v>146</v>
      </c>
      <c r="N308" s="30" t="s">
        <v>119</v>
      </c>
      <c r="O308" s="43" t="s">
        <v>120</v>
      </c>
      <c r="P308" s="30">
        <v>0</v>
      </c>
      <c r="Q308" s="43">
        <v>6</v>
      </c>
      <c r="R308" s="44">
        <v>86</v>
      </c>
      <c r="S308" s="44">
        <v>5502.8</v>
      </c>
      <c r="T308" s="61">
        <f t="shared" si="5"/>
        <v>5502.8</v>
      </c>
      <c r="U308" s="44">
        <v>3818.1</v>
      </c>
      <c r="V308" s="44">
        <v>1199.7</v>
      </c>
      <c r="W308" s="24" t="s">
        <v>101</v>
      </c>
      <c r="X308" s="24" t="s">
        <v>101</v>
      </c>
      <c r="Y308" s="44" t="s">
        <v>101</v>
      </c>
      <c r="Z308" s="24" t="s">
        <v>101</v>
      </c>
      <c r="AA308" s="24" t="s">
        <v>101</v>
      </c>
      <c r="AB308" s="24" t="s">
        <v>101</v>
      </c>
      <c r="AC308" s="30" t="s">
        <v>102</v>
      </c>
      <c r="AD308" s="30" t="s">
        <v>101</v>
      </c>
      <c r="AE308" s="30" t="s">
        <v>102</v>
      </c>
      <c r="AF308" s="61">
        <v>0</v>
      </c>
      <c r="AG308" s="30">
        <v>1</v>
      </c>
      <c r="AH308" s="30">
        <v>1</v>
      </c>
      <c r="AI308" s="30">
        <f>AJ308</f>
        <v>1</v>
      </c>
      <c r="AJ308" s="62">
        <v>1</v>
      </c>
      <c r="AK308" s="30">
        <v>0</v>
      </c>
      <c r="AL308" s="23"/>
    </row>
    <row r="309" spans="1:38" s="25" customFormat="1" x14ac:dyDescent="0.25">
      <c r="A309" s="4">
        <v>300</v>
      </c>
      <c r="B309" s="23" t="s">
        <v>81</v>
      </c>
      <c r="C309" s="23" t="s">
        <v>115</v>
      </c>
      <c r="D309" s="40" t="s">
        <v>194</v>
      </c>
      <c r="E309" s="30">
        <v>8</v>
      </c>
      <c r="F309" s="30"/>
      <c r="G309" s="30"/>
      <c r="H309" s="30">
        <v>342210</v>
      </c>
      <c r="I309" s="28" t="s">
        <v>333</v>
      </c>
      <c r="J309" s="30"/>
      <c r="K309" s="30" t="s">
        <v>124</v>
      </c>
      <c r="L309" s="52" t="s">
        <v>155</v>
      </c>
      <c r="M309" s="52" t="s">
        <v>136</v>
      </c>
      <c r="N309" s="30" t="s">
        <v>156</v>
      </c>
      <c r="O309" s="43" t="s">
        <v>120</v>
      </c>
      <c r="P309" s="30">
        <v>0</v>
      </c>
      <c r="Q309" s="43">
        <v>3</v>
      </c>
      <c r="R309" s="44">
        <v>60</v>
      </c>
      <c r="S309" s="44">
        <v>2822.3</v>
      </c>
      <c r="T309" s="61">
        <f t="shared" si="5"/>
        <v>2822.3</v>
      </c>
      <c r="U309" s="44">
        <v>2593.3000000000002</v>
      </c>
      <c r="V309" s="44">
        <v>0</v>
      </c>
      <c r="W309" s="24" t="s">
        <v>101</v>
      </c>
      <c r="X309" s="24" t="s">
        <v>101</v>
      </c>
      <c r="Y309" s="44" t="s">
        <v>101</v>
      </c>
      <c r="Z309" s="24" t="s">
        <v>101</v>
      </c>
      <c r="AA309" s="24" t="s">
        <v>101</v>
      </c>
      <c r="AB309" s="24" t="s">
        <v>101</v>
      </c>
      <c r="AC309" s="30" t="s">
        <v>102</v>
      </c>
      <c r="AD309" s="30" t="s">
        <v>101</v>
      </c>
      <c r="AE309" s="30" t="s">
        <v>102</v>
      </c>
      <c r="AF309" s="61">
        <v>0</v>
      </c>
      <c r="AG309" s="30">
        <v>1</v>
      </c>
      <c r="AH309" s="30">
        <v>1</v>
      </c>
      <c r="AI309" s="30">
        <f>AJ309</f>
        <v>1</v>
      </c>
      <c r="AJ309" s="62">
        <v>1</v>
      </c>
      <c r="AK309" s="30">
        <v>0</v>
      </c>
      <c r="AL309" s="23"/>
    </row>
    <row r="310" spans="1:38" s="25" customFormat="1" x14ac:dyDescent="0.25">
      <c r="A310" s="4">
        <v>301</v>
      </c>
      <c r="B310" s="23" t="s">
        <v>81</v>
      </c>
      <c r="C310" s="23" t="s">
        <v>115</v>
      </c>
      <c r="D310" s="40" t="s">
        <v>194</v>
      </c>
      <c r="E310" s="30">
        <v>9</v>
      </c>
      <c r="F310" s="30"/>
      <c r="G310" s="30"/>
      <c r="H310" s="30">
        <v>342211</v>
      </c>
      <c r="I310" s="28" t="s">
        <v>333</v>
      </c>
      <c r="J310" s="30"/>
      <c r="K310" s="30" t="s">
        <v>124</v>
      </c>
      <c r="L310" s="52" t="s">
        <v>125</v>
      </c>
      <c r="M310" s="52" t="s">
        <v>146</v>
      </c>
      <c r="N310" s="30" t="s">
        <v>119</v>
      </c>
      <c r="O310" s="43" t="s">
        <v>120</v>
      </c>
      <c r="P310" s="30">
        <v>0</v>
      </c>
      <c r="Q310" s="43">
        <v>4</v>
      </c>
      <c r="R310" s="44">
        <v>80</v>
      </c>
      <c r="S310" s="44">
        <v>3786.5</v>
      </c>
      <c r="T310" s="61">
        <f t="shared" si="5"/>
        <v>3786.5</v>
      </c>
      <c r="U310" s="44">
        <v>3435.5</v>
      </c>
      <c r="V310" s="44">
        <v>0</v>
      </c>
      <c r="W310" s="24" t="s">
        <v>101</v>
      </c>
      <c r="X310" s="24" t="s">
        <v>101</v>
      </c>
      <c r="Y310" s="44" t="s">
        <v>101</v>
      </c>
      <c r="Z310" s="24" t="s">
        <v>101</v>
      </c>
      <c r="AA310" s="24" t="s">
        <v>101</v>
      </c>
      <c r="AB310" s="24" t="s">
        <v>101</v>
      </c>
      <c r="AC310" s="30" t="s">
        <v>102</v>
      </c>
      <c r="AD310" s="30" t="s">
        <v>101</v>
      </c>
      <c r="AE310" s="30" t="s">
        <v>102</v>
      </c>
      <c r="AF310" s="61">
        <v>0</v>
      </c>
      <c r="AG310" s="30">
        <v>1</v>
      </c>
      <c r="AH310" s="30">
        <v>1</v>
      </c>
      <c r="AI310" s="30">
        <f>AJ310</f>
        <v>1</v>
      </c>
      <c r="AJ310" s="62">
        <v>1</v>
      </c>
      <c r="AK310" s="30">
        <v>0</v>
      </c>
      <c r="AL310" s="23"/>
    </row>
    <row r="311" spans="1:38" s="25" customFormat="1" x14ac:dyDescent="0.25">
      <c r="A311" s="4">
        <v>302</v>
      </c>
      <c r="B311" s="23" t="s">
        <v>81</v>
      </c>
      <c r="C311" s="23" t="s">
        <v>115</v>
      </c>
      <c r="D311" s="40" t="s">
        <v>200</v>
      </c>
      <c r="E311" s="30">
        <v>9</v>
      </c>
      <c r="F311" s="30"/>
      <c r="G311" s="30"/>
      <c r="H311" s="30">
        <v>342212</v>
      </c>
      <c r="I311" s="28" t="s">
        <v>333</v>
      </c>
      <c r="J311" s="30"/>
      <c r="K311" s="30" t="s">
        <v>124</v>
      </c>
      <c r="L311" s="52" t="s">
        <v>125</v>
      </c>
      <c r="M311" s="52" t="s">
        <v>143</v>
      </c>
      <c r="N311" s="30" t="s">
        <v>119</v>
      </c>
      <c r="O311" s="43" t="s">
        <v>120</v>
      </c>
      <c r="P311" s="30">
        <v>0</v>
      </c>
      <c r="Q311" s="43">
        <v>5</v>
      </c>
      <c r="R311" s="44">
        <v>100</v>
      </c>
      <c r="S311" s="44">
        <v>4518.3999999999996</v>
      </c>
      <c r="T311" s="61">
        <f t="shared" si="5"/>
        <v>4518.3999999999996</v>
      </c>
      <c r="U311" s="44">
        <v>4154.3999999999996</v>
      </c>
      <c r="V311" s="44">
        <v>0</v>
      </c>
      <c r="W311" s="24" t="s">
        <v>101</v>
      </c>
      <c r="X311" s="24" t="s">
        <v>101</v>
      </c>
      <c r="Y311" s="44" t="s">
        <v>102</v>
      </c>
      <c r="Z311" s="24" t="s">
        <v>101</v>
      </c>
      <c r="AA311" s="24" t="s">
        <v>101</v>
      </c>
      <c r="AB311" s="24" t="s">
        <v>101</v>
      </c>
      <c r="AC311" s="30" t="s">
        <v>101</v>
      </c>
      <c r="AD311" s="30" t="s">
        <v>101</v>
      </c>
      <c r="AE311" s="30" t="s">
        <v>102</v>
      </c>
      <c r="AF311" s="61">
        <v>0</v>
      </c>
      <c r="AG311" s="30">
        <v>1</v>
      </c>
      <c r="AH311" s="30">
        <v>1</v>
      </c>
      <c r="AI311" s="30">
        <v>0</v>
      </c>
      <c r="AJ311" s="62">
        <v>1</v>
      </c>
      <c r="AK311" s="30">
        <v>0</v>
      </c>
      <c r="AL311" s="23"/>
    </row>
    <row r="312" spans="1:38" s="25" customFormat="1" x14ac:dyDescent="0.25">
      <c r="A312" s="4">
        <v>303</v>
      </c>
      <c r="B312" s="23" t="s">
        <v>81</v>
      </c>
      <c r="C312" s="23" t="s">
        <v>115</v>
      </c>
      <c r="D312" s="40" t="s">
        <v>201</v>
      </c>
      <c r="E312" s="30">
        <v>2</v>
      </c>
      <c r="F312" s="30"/>
      <c r="G312" s="30"/>
      <c r="H312" s="30">
        <v>342213</v>
      </c>
      <c r="I312" s="28" t="s">
        <v>333</v>
      </c>
      <c r="J312" s="30"/>
      <c r="K312" s="30" t="s">
        <v>161</v>
      </c>
      <c r="L312" s="52" t="s">
        <v>162</v>
      </c>
      <c r="M312" s="52" t="s">
        <v>163</v>
      </c>
      <c r="N312" s="30" t="s">
        <v>119</v>
      </c>
      <c r="O312" s="43" t="s">
        <v>120</v>
      </c>
      <c r="P312" s="30">
        <v>0</v>
      </c>
      <c r="Q312" s="43">
        <v>3</v>
      </c>
      <c r="R312" s="44">
        <v>45</v>
      </c>
      <c r="S312" s="44">
        <v>2878</v>
      </c>
      <c r="T312" s="61">
        <f t="shared" si="5"/>
        <v>2878</v>
      </c>
      <c r="U312" s="44">
        <v>2631</v>
      </c>
      <c r="V312" s="44">
        <v>0</v>
      </c>
      <c r="W312" s="24" t="s">
        <v>101</v>
      </c>
      <c r="X312" s="24" t="s">
        <v>101</v>
      </c>
      <c r="Y312" s="44" t="s">
        <v>102</v>
      </c>
      <c r="Z312" s="24" t="s">
        <v>101</v>
      </c>
      <c r="AA312" s="24" t="s">
        <v>101</v>
      </c>
      <c r="AB312" s="24" t="s">
        <v>101</v>
      </c>
      <c r="AC312" s="30" t="s">
        <v>101</v>
      </c>
      <c r="AD312" s="30" t="s">
        <v>101</v>
      </c>
      <c r="AE312" s="30" t="s">
        <v>102</v>
      </c>
      <c r="AF312" s="61">
        <v>0</v>
      </c>
      <c r="AG312" s="30">
        <v>0</v>
      </c>
      <c r="AH312" s="30">
        <v>1</v>
      </c>
      <c r="AI312" s="30">
        <v>0</v>
      </c>
      <c r="AJ312" s="62">
        <v>1</v>
      </c>
      <c r="AK312" s="30">
        <v>0</v>
      </c>
      <c r="AL312" s="23"/>
    </row>
    <row r="313" spans="1:38" s="25" customFormat="1" x14ac:dyDescent="0.25">
      <c r="A313" s="4">
        <v>304</v>
      </c>
      <c r="B313" s="23" t="s">
        <v>81</v>
      </c>
      <c r="C313" s="23" t="s">
        <v>115</v>
      </c>
      <c r="D313" s="40" t="s">
        <v>202</v>
      </c>
      <c r="E313" s="30">
        <v>1</v>
      </c>
      <c r="F313" s="30"/>
      <c r="G313" s="30"/>
      <c r="H313" s="30">
        <v>342214</v>
      </c>
      <c r="I313" s="28" t="s">
        <v>333</v>
      </c>
      <c r="J313" s="30"/>
      <c r="K313" s="30" t="s">
        <v>124</v>
      </c>
      <c r="L313" s="52" t="s">
        <v>173</v>
      </c>
      <c r="M313" s="52" t="s">
        <v>146</v>
      </c>
      <c r="N313" s="30" t="s">
        <v>119</v>
      </c>
      <c r="O313" s="43" t="s">
        <v>120</v>
      </c>
      <c r="P313" s="30">
        <v>0</v>
      </c>
      <c r="Q313" s="43">
        <v>4</v>
      </c>
      <c r="R313" s="44">
        <v>40</v>
      </c>
      <c r="S313" s="44">
        <v>3774.9</v>
      </c>
      <c r="T313" s="61">
        <f t="shared" si="5"/>
        <v>3774.9</v>
      </c>
      <c r="U313" s="44">
        <v>3530.9</v>
      </c>
      <c r="V313" s="44">
        <v>0</v>
      </c>
      <c r="W313" s="24" t="s">
        <v>101</v>
      </c>
      <c r="X313" s="24" t="s">
        <v>101</v>
      </c>
      <c r="Y313" s="44" t="s">
        <v>101</v>
      </c>
      <c r="Z313" s="24" t="s">
        <v>101</v>
      </c>
      <c r="AA313" s="24" t="s">
        <v>101</v>
      </c>
      <c r="AB313" s="24" t="s">
        <v>101</v>
      </c>
      <c r="AC313" s="30" t="s">
        <v>102</v>
      </c>
      <c r="AD313" s="30" t="s">
        <v>101</v>
      </c>
      <c r="AE313" s="30" t="s">
        <v>102</v>
      </c>
      <c r="AF313" s="61">
        <v>0</v>
      </c>
      <c r="AG313" s="30">
        <v>1</v>
      </c>
      <c r="AH313" s="30">
        <v>1</v>
      </c>
      <c r="AI313" s="30">
        <f t="shared" ref="AI313:AI331" si="6">AJ313</f>
        <v>1</v>
      </c>
      <c r="AJ313" s="62">
        <v>1</v>
      </c>
      <c r="AK313" s="30">
        <v>0</v>
      </c>
      <c r="AL313" s="23"/>
    </row>
    <row r="314" spans="1:38" s="25" customFormat="1" x14ac:dyDescent="0.25">
      <c r="A314" s="4">
        <v>305</v>
      </c>
      <c r="B314" s="23" t="s">
        <v>81</v>
      </c>
      <c r="C314" s="23" t="s">
        <v>115</v>
      </c>
      <c r="D314" s="40" t="s">
        <v>202</v>
      </c>
      <c r="E314" s="30">
        <v>11</v>
      </c>
      <c r="F314" s="30"/>
      <c r="G314" s="30"/>
      <c r="H314" s="30">
        <v>342215</v>
      </c>
      <c r="I314" s="28" t="s">
        <v>333</v>
      </c>
      <c r="J314" s="30"/>
      <c r="K314" s="30" t="s">
        <v>124</v>
      </c>
      <c r="L314" s="52" t="s">
        <v>155</v>
      </c>
      <c r="M314" s="52" t="s">
        <v>146</v>
      </c>
      <c r="N314" s="30" t="s">
        <v>156</v>
      </c>
      <c r="O314" s="43" t="s">
        <v>120</v>
      </c>
      <c r="P314" s="30">
        <v>0</v>
      </c>
      <c r="Q314" s="43">
        <v>5</v>
      </c>
      <c r="R314" s="44">
        <v>100</v>
      </c>
      <c r="S314" s="44">
        <v>4853.3999999999996</v>
      </c>
      <c r="T314" s="61">
        <f t="shared" si="5"/>
        <v>4853.3999999999996</v>
      </c>
      <c r="U314" s="44">
        <v>4473.3999999999996</v>
      </c>
      <c r="V314" s="44">
        <v>0</v>
      </c>
      <c r="W314" s="24" t="s">
        <v>101</v>
      </c>
      <c r="X314" s="24" t="s">
        <v>101</v>
      </c>
      <c r="Y314" s="44" t="s">
        <v>101</v>
      </c>
      <c r="Z314" s="24" t="s">
        <v>101</v>
      </c>
      <c r="AA314" s="24" t="s">
        <v>101</v>
      </c>
      <c r="AB314" s="24" t="s">
        <v>101</v>
      </c>
      <c r="AC314" s="30" t="s">
        <v>102</v>
      </c>
      <c r="AD314" s="30" t="s">
        <v>101</v>
      </c>
      <c r="AE314" s="30" t="s">
        <v>102</v>
      </c>
      <c r="AF314" s="61">
        <v>0</v>
      </c>
      <c r="AG314" s="30">
        <v>1</v>
      </c>
      <c r="AH314" s="30">
        <v>1</v>
      </c>
      <c r="AI314" s="30">
        <f t="shared" si="6"/>
        <v>1</v>
      </c>
      <c r="AJ314" s="62">
        <v>1</v>
      </c>
      <c r="AK314" s="30">
        <v>0</v>
      </c>
      <c r="AL314" s="23"/>
    </row>
    <row r="315" spans="1:38" s="25" customFormat="1" x14ac:dyDescent="0.25">
      <c r="A315" s="4">
        <v>306</v>
      </c>
      <c r="B315" s="23" t="s">
        <v>81</v>
      </c>
      <c r="C315" s="23" t="s">
        <v>115</v>
      </c>
      <c r="D315" s="40" t="s">
        <v>202</v>
      </c>
      <c r="E315" s="30">
        <v>15</v>
      </c>
      <c r="F315" s="30"/>
      <c r="G315" s="30"/>
      <c r="H315" s="30">
        <v>342216</v>
      </c>
      <c r="I315" s="28" t="s">
        <v>333</v>
      </c>
      <c r="J315" s="30"/>
      <c r="K315" s="30" t="s">
        <v>124</v>
      </c>
      <c r="L315" s="52" t="s">
        <v>155</v>
      </c>
      <c r="M315" s="52" t="s">
        <v>146</v>
      </c>
      <c r="N315" s="30" t="s">
        <v>156</v>
      </c>
      <c r="O315" s="43" t="s">
        <v>120</v>
      </c>
      <c r="P315" s="30">
        <v>0</v>
      </c>
      <c r="Q315" s="43">
        <v>5</v>
      </c>
      <c r="R315" s="44">
        <v>100</v>
      </c>
      <c r="S315" s="44">
        <v>4883</v>
      </c>
      <c r="T315" s="61">
        <f t="shared" si="5"/>
        <v>4883</v>
      </c>
      <c r="U315" s="44">
        <v>4503</v>
      </c>
      <c r="V315" s="44">
        <v>0</v>
      </c>
      <c r="W315" s="24" t="s">
        <v>101</v>
      </c>
      <c r="X315" s="24" t="s">
        <v>101</v>
      </c>
      <c r="Y315" s="44" t="s">
        <v>101</v>
      </c>
      <c r="Z315" s="24" t="s">
        <v>101</v>
      </c>
      <c r="AA315" s="24" t="s">
        <v>101</v>
      </c>
      <c r="AB315" s="24" t="s">
        <v>101</v>
      </c>
      <c r="AC315" s="30" t="s">
        <v>102</v>
      </c>
      <c r="AD315" s="30" t="s">
        <v>101</v>
      </c>
      <c r="AE315" s="30" t="s">
        <v>102</v>
      </c>
      <c r="AF315" s="61">
        <v>0</v>
      </c>
      <c r="AG315" s="30">
        <v>1</v>
      </c>
      <c r="AH315" s="30">
        <v>1</v>
      </c>
      <c r="AI315" s="30">
        <f t="shared" si="6"/>
        <v>1</v>
      </c>
      <c r="AJ315" s="62">
        <v>1</v>
      </c>
      <c r="AK315" s="30">
        <v>0</v>
      </c>
      <c r="AL315" s="23"/>
    </row>
    <row r="316" spans="1:38" s="25" customFormat="1" x14ac:dyDescent="0.25">
      <c r="A316" s="4">
        <v>307</v>
      </c>
      <c r="B316" s="23" t="s">
        <v>81</v>
      </c>
      <c r="C316" s="23" t="s">
        <v>115</v>
      </c>
      <c r="D316" s="40" t="s">
        <v>202</v>
      </c>
      <c r="E316" s="30">
        <v>17</v>
      </c>
      <c r="F316" s="30"/>
      <c r="G316" s="30"/>
      <c r="H316" s="30">
        <v>342217</v>
      </c>
      <c r="I316" s="28" t="s">
        <v>333</v>
      </c>
      <c r="J316" s="30"/>
      <c r="K316" s="30" t="s">
        <v>124</v>
      </c>
      <c r="L316" s="52" t="s">
        <v>155</v>
      </c>
      <c r="M316" s="52" t="s">
        <v>146</v>
      </c>
      <c r="N316" s="30" t="s">
        <v>156</v>
      </c>
      <c r="O316" s="43" t="s">
        <v>120</v>
      </c>
      <c r="P316" s="30">
        <v>0</v>
      </c>
      <c r="Q316" s="43">
        <v>4</v>
      </c>
      <c r="R316" s="44">
        <v>80</v>
      </c>
      <c r="S316" s="44">
        <v>3794.8</v>
      </c>
      <c r="T316" s="61">
        <f t="shared" si="5"/>
        <v>3794.8</v>
      </c>
      <c r="U316" s="44">
        <v>3490.8</v>
      </c>
      <c r="V316" s="44">
        <v>0</v>
      </c>
      <c r="W316" s="24" t="s">
        <v>101</v>
      </c>
      <c r="X316" s="24" t="s">
        <v>101</v>
      </c>
      <c r="Y316" s="44" t="s">
        <v>101</v>
      </c>
      <c r="Z316" s="24" t="s">
        <v>101</v>
      </c>
      <c r="AA316" s="24" t="s">
        <v>101</v>
      </c>
      <c r="AB316" s="24" t="s">
        <v>101</v>
      </c>
      <c r="AC316" s="30" t="s">
        <v>102</v>
      </c>
      <c r="AD316" s="30" t="s">
        <v>101</v>
      </c>
      <c r="AE316" s="30" t="s">
        <v>102</v>
      </c>
      <c r="AF316" s="61">
        <v>0</v>
      </c>
      <c r="AG316" s="30">
        <v>1</v>
      </c>
      <c r="AH316" s="30">
        <v>1</v>
      </c>
      <c r="AI316" s="30">
        <f t="shared" si="6"/>
        <v>1</v>
      </c>
      <c r="AJ316" s="62">
        <v>1</v>
      </c>
      <c r="AK316" s="30">
        <v>0</v>
      </c>
      <c r="AL316" s="23"/>
    </row>
    <row r="317" spans="1:38" s="25" customFormat="1" x14ac:dyDescent="0.25">
      <c r="A317" s="4">
        <v>308</v>
      </c>
      <c r="B317" s="23" t="s">
        <v>81</v>
      </c>
      <c r="C317" s="23" t="s">
        <v>115</v>
      </c>
      <c r="D317" s="40" t="s">
        <v>202</v>
      </c>
      <c r="E317" s="30">
        <v>21</v>
      </c>
      <c r="F317" s="30"/>
      <c r="G317" s="30"/>
      <c r="H317" s="30">
        <v>342218</v>
      </c>
      <c r="I317" s="28" t="s">
        <v>333</v>
      </c>
      <c r="J317" s="30"/>
      <c r="K317" s="30" t="s">
        <v>124</v>
      </c>
      <c r="L317" s="52" t="s">
        <v>155</v>
      </c>
      <c r="M317" s="52" t="s">
        <v>146</v>
      </c>
      <c r="N317" s="30" t="s">
        <v>156</v>
      </c>
      <c r="O317" s="43" t="s">
        <v>120</v>
      </c>
      <c r="P317" s="30">
        <v>0</v>
      </c>
      <c r="Q317" s="43">
        <v>5</v>
      </c>
      <c r="R317" s="44">
        <v>100</v>
      </c>
      <c r="S317" s="44">
        <v>4832.5</v>
      </c>
      <c r="T317" s="61">
        <f t="shared" si="5"/>
        <v>4832.5</v>
      </c>
      <c r="U317" s="44">
        <v>4459.5</v>
      </c>
      <c r="V317" s="44">
        <v>0</v>
      </c>
      <c r="W317" s="24" t="s">
        <v>101</v>
      </c>
      <c r="X317" s="24" t="s">
        <v>101</v>
      </c>
      <c r="Y317" s="44" t="s">
        <v>101</v>
      </c>
      <c r="Z317" s="24" t="s">
        <v>101</v>
      </c>
      <c r="AA317" s="24" t="s">
        <v>101</v>
      </c>
      <c r="AB317" s="24" t="s">
        <v>101</v>
      </c>
      <c r="AC317" s="30" t="s">
        <v>102</v>
      </c>
      <c r="AD317" s="30" t="s">
        <v>101</v>
      </c>
      <c r="AE317" s="30" t="s">
        <v>102</v>
      </c>
      <c r="AF317" s="61">
        <v>0</v>
      </c>
      <c r="AG317" s="30">
        <v>1</v>
      </c>
      <c r="AH317" s="30">
        <v>1</v>
      </c>
      <c r="AI317" s="30">
        <f t="shared" si="6"/>
        <v>1</v>
      </c>
      <c r="AJ317" s="62">
        <v>1</v>
      </c>
      <c r="AK317" s="30">
        <v>0</v>
      </c>
      <c r="AL317" s="23"/>
    </row>
    <row r="318" spans="1:38" s="25" customFormat="1" x14ac:dyDescent="0.25">
      <c r="A318" s="4">
        <v>309</v>
      </c>
      <c r="B318" s="23" t="s">
        <v>81</v>
      </c>
      <c r="C318" s="23" t="s">
        <v>115</v>
      </c>
      <c r="D318" s="40" t="s">
        <v>202</v>
      </c>
      <c r="E318" s="30">
        <v>23</v>
      </c>
      <c r="F318" s="30"/>
      <c r="G318" s="30"/>
      <c r="H318" s="30">
        <v>342219</v>
      </c>
      <c r="I318" s="28" t="s">
        <v>333</v>
      </c>
      <c r="J318" s="30"/>
      <c r="K318" s="30" t="s">
        <v>124</v>
      </c>
      <c r="L318" s="52" t="s">
        <v>155</v>
      </c>
      <c r="M318" s="52" t="s">
        <v>146</v>
      </c>
      <c r="N318" s="30" t="s">
        <v>156</v>
      </c>
      <c r="O318" s="43" t="s">
        <v>120</v>
      </c>
      <c r="P318" s="30">
        <v>0</v>
      </c>
      <c r="Q318" s="43">
        <v>4</v>
      </c>
      <c r="R318" s="44">
        <v>80</v>
      </c>
      <c r="S318" s="44">
        <v>3816.2</v>
      </c>
      <c r="T318" s="61">
        <f t="shared" si="5"/>
        <v>3816.2</v>
      </c>
      <c r="U318" s="44">
        <v>3512.2</v>
      </c>
      <c r="V318" s="44">
        <v>0</v>
      </c>
      <c r="W318" s="24" t="s">
        <v>101</v>
      </c>
      <c r="X318" s="24" t="s">
        <v>101</v>
      </c>
      <c r="Y318" s="44" t="s">
        <v>101</v>
      </c>
      <c r="Z318" s="24" t="s">
        <v>101</v>
      </c>
      <c r="AA318" s="24" t="s">
        <v>101</v>
      </c>
      <c r="AB318" s="24" t="s">
        <v>101</v>
      </c>
      <c r="AC318" s="30" t="s">
        <v>102</v>
      </c>
      <c r="AD318" s="30" t="s">
        <v>101</v>
      </c>
      <c r="AE318" s="30" t="s">
        <v>102</v>
      </c>
      <c r="AF318" s="61">
        <v>0</v>
      </c>
      <c r="AG318" s="30">
        <v>1</v>
      </c>
      <c r="AH318" s="30">
        <v>1</v>
      </c>
      <c r="AI318" s="30">
        <f t="shared" si="6"/>
        <v>1</v>
      </c>
      <c r="AJ318" s="62">
        <v>1</v>
      </c>
      <c r="AK318" s="30">
        <v>0</v>
      </c>
      <c r="AL318" s="23"/>
    </row>
    <row r="319" spans="1:38" s="25" customFormat="1" x14ac:dyDescent="0.25">
      <c r="A319" s="4">
        <v>310</v>
      </c>
      <c r="B319" s="23" t="s">
        <v>81</v>
      </c>
      <c r="C319" s="23" t="s">
        <v>115</v>
      </c>
      <c r="D319" s="40" t="s">
        <v>202</v>
      </c>
      <c r="E319" s="30">
        <v>27</v>
      </c>
      <c r="F319" s="30"/>
      <c r="G319" s="30"/>
      <c r="H319" s="30">
        <v>342220</v>
      </c>
      <c r="I319" s="28" t="s">
        <v>333</v>
      </c>
      <c r="J319" s="30"/>
      <c r="K319" s="30" t="s">
        <v>124</v>
      </c>
      <c r="L319" s="52" t="s">
        <v>155</v>
      </c>
      <c r="M319" s="52" t="s">
        <v>146</v>
      </c>
      <c r="N319" s="30" t="s">
        <v>156</v>
      </c>
      <c r="O319" s="43" t="s">
        <v>120</v>
      </c>
      <c r="P319" s="30">
        <v>0</v>
      </c>
      <c r="Q319" s="43">
        <v>5</v>
      </c>
      <c r="R319" s="44">
        <v>100</v>
      </c>
      <c r="S319" s="44">
        <v>4848.5</v>
      </c>
      <c r="T319" s="61">
        <f t="shared" si="5"/>
        <v>4848.5</v>
      </c>
      <c r="U319" s="44">
        <v>4468.5</v>
      </c>
      <c r="V319" s="44">
        <v>0</v>
      </c>
      <c r="W319" s="24" t="s">
        <v>101</v>
      </c>
      <c r="X319" s="24" t="s">
        <v>101</v>
      </c>
      <c r="Y319" s="44" t="s">
        <v>101</v>
      </c>
      <c r="Z319" s="24" t="s">
        <v>101</v>
      </c>
      <c r="AA319" s="24" t="s">
        <v>101</v>
      </c>
      <c r="AB319" s="24" t="s">
        <v>101</v>
      </c>
      <c r="AC319" s="30" t="s">
        <v>102</v>
      </c>
      <c r="AD319" s="30" t="s">
        <v>101</v>
      </c>
      <c r="AE319" s="30" t="s">
        <v>102</v>
      </c>
      <c r="AF319" s="61">
        <v>0</v>
      </c>
      <c r="AG319" s="30">
        <v>1</v>
      </c>
      <c r="AH319" s="30">
        <v>1</v>
      </c>
      <c r="AI319" s="30">
        <f t="shared" si="6"/>
        <v>1</v>
      </c>
      <c r="AJ319" s="62">
        <v>1</v>
      </c>
      <c r="AK319" s="30">
        <v>0</v>
      </c>
      <c r="AL319" s="23"/>
    </row>
    <row r="320" spans="1:38" s="25" customFormat="1" x14ac:dyDescent="0.25">
      <c r="A320" s="4">
        <v>311</v>
      </c>
      <c r="B320" s="23" t="s">
        <v>81</v>
      </c>
      <c r="C320" s="23" t="s">
        <v>115</v>
      </c>
      <c r="D320" s="40" t="s">
        <v>202</v>
      </c>
      <c r="E320" s="30">
        <v>3</v>
      </c>
      <c r="F320" s="30"/>
      <c r="G320" s="30"/>
      <c r="H320" s="30">
        <v>342221</v>
      </c>
      <c r="I320" s="28" t="s">
        <v>333</v>
      </c>
      <c r="J320" s="30"/>
      <c r="K320" s="30" t="s">
        <v>124</v>
      </c>
      <c r="L320" s="52" t="s">
        <v>173</v>
      </c>
      <c r="M320" s="52" t="s">
        <v>136</v>
      </c>
      <c r="N320" s="30" t="s">
        <v>119</v>
      </c>
      <c r="O320" s="43" t="s">
        <v>120</v>
      </c>
      <c r="P320" s="30">
        <v>0</v>
      </c>
      <c r="Q320" s="43">
        <v>4</v>
      </c>
      <c r="R320" s="44">
        <v>40</v>
      </c>
      <c r="S320" s="44">
        <v>3741.9</v>
      </c>
      <c r="T320" s="61">
        <f t="shared" si="5"/>
        <v>3741.9</v>
      </c>
      <c r="U320" s="44">
        <v>3496.9</v>
      </c>
      <c r="V320" s="44">
        <v>0</v>
      </c>
      <c r="W320" s="24" t="s">
        <v>101</v>
      </c>
      <c r="X320" s="24" t="s">
        <v>101</v>
      </c>
      <c r="Y320" s="44" t="s">
        <v>101</v>
      </c>
      <c r="Z320" s="24" t="s">
        <v>101</v>
      </c>
      <c r="AA320" s="24" t="s">
        <v>101</v>
      </c>
      <c r="AB320" s="24" t="s">
        <v>101</v>
      </c>
      <c r="AC320" s="30" t="s">
        <v>102</v>
      </c>
      <c r="AD320" s="30" t="s">
        <v>101</v>
      </c>
      <c r="AE320" s="30" t="s">
        <v>102</v>
      </c>
      <c r="AF320" s="61">
        <v>0</v>
      </c>
      <c r="AG320" s="30">
        <v>1</v>
      </c>
      <c r="AH320" s="30">
        <v>0</v>
      </c>
      <c r="AI320" s="30">
        <f t="shared" si="6"/>
        <v>1</v>
      </c>
      <c r="AJ320" s="62">
        <v>1</v>
      </c>
      <c r="AK320" s="30">
        <v>0</v>
      </c>
      <c r="AL320" s="23"/>
    </row>
    <row r="321" spans="1:38" s="25" customFormat="1" x14ac:dyDescent="0.25">
      <c r="A321" s="4">
        <v>312</v>
      </c>
      <c r="B321" s="23" t="s">
        <v>81</v>
      </c>
      <c r="C321" s="23" t="s">
        <v>115</v>
      </c>
      <c r="D321" s="40" t="s">
        <v>202</v>
      </c>
      <c r="E321" s="30">
        <v>31</v>
      </c>
      <c r="F321" s="30"/>
      <c r="G321" s="30"/>
      <c r="H321" s="30">
        <v>342222</v>
      </c>
      <c r="I321" s="28" t="s">
        <v>333</v>
      </c>
      <c r="J321" s="30"/>
      <c r="K321" s="30" t="s">
        <v>124</v>
      </c>
      <c r="L321" s="52" t="s">
        <v>155</v>
      </c>
      <c r="M321" s="52" t="s">
        <v>146</v>
      </c>
      <c r="N321" s="30" t="s">
        <v>156</v>
      </c>
      <c r="O321" s="43" t="s">
        <v>120</v>
      </c>
      <c r="P321" s="30">
        <v>0</v>
      </c>
      <c r="Q321" s="43">
        <v>4</v>
      </c>
      <c r="R321" s="44">
        <v>80</v>
      </c>
      <c r="S321" s="44">
        <v>3794.1</v>
      </c>
      <c r="T321" s="61">
        <f t="shared" si="5"/>
        <v>3794.1</v>
      </c>
      <c r="U321" s="44">
        <v>3490.1</v>
      </c>
      <c r="V321" s="44">
        <v>0</v>
      </c>
      <c r="W321" s="24" t="s">
        <v>101</v>
      </c>
      <c r="X321" s="24" t="s">
        <v>101</v>
      </c>
      <c r="Y321" s="44" t="s">
        <v>101</v>
      </c>
      <c r="Z321" s="24" t="s">
        <v>101</v>
      </c>
      <c r="AA321" s="24" t="s">
        <v>101</v>
      </c>
      <c r="AB321" s="24" t="s">
        <v>101</v>
      </c>
      <c r="AC321" s="30" t="s">
        <v>102</v>
      </c>
      <c r="AD321" s="30" t="s">
        <v>101</v>
      </c>
      <c r="AE321" s="30" t="s">
        <v>102</v>
      </c>
      <c r="AF321" s="61">
        <v>0</v>
      </c>
      <c r="AG321" s="30">
        <v>1</v>
      </c>
      <c r="AH321" s="30">
        <v>1</v>
      </c>
      <c r="AI321" s="30">
        <f t="shared" si="6"/>
        <v>1</v>
      </c>
      <c r="AJ321" s="62">
        <v>1</v>
      </c>
      <c r="AK321" s="30">
        <v>0</v>
      </c>
      <c r="AL321" s="23"/>
    </row>
    <row r="322" spans="1:38" s="25" customFormat="1" x14ac:dyDescent="0.25">
      <c r="A322" s="4">
        <v>313</v>
      </c>
      <c r="B322" s="23" t="s">
        <v>81</v>
      </c>
      <c r="C322" s="23" t="s">
        <v>115</v>
      </c>
      <c r="D322" s="40" t="s">
        <v>202</v>
      </c>
      <c r="E322" s="30">
        <v>33</v>
      </c>
      <c r="F322" s="30"/>
      <c r="G322" s="30"/>
      <c r="H322" s="30">
        <v>342223</v>
      </c>
      <c r="I322" s="28" t="s">
        <v>333</v>
      </c>
      <c r="J322" s="30"/>
      <c r="K322" s="30" t="s">
        <v>124</v>
      </c>
      <c r="L322" s="52" t="s">
        <v>155</v>
      </c>
      <c r="M322" s="52" t="s">
        <v>146</v>
      </c>
      <c r="N322" s="30" t="s">
        <v>156</v>
      </c>
      <c r="O322" s="43" t="s">
        <v>120</v>
      </c>
      <c r="P322" s="30">
        <v>0</v>
      </c>
      <c r="Q322" s="43">
        <v>5</v>
      </c>
      <c r="R322" s="44">
        <v>100</v>
      </c>
      <c r="S322" s="44">
        <v>4840.5</v>
      </c>
      <c r="T322" s="61">
        <f t="shared" si="5"/>
        <v>4840.5</v>
      </c>
      <c r="U322" s="44">
        <v>4460.5</v>
      </c>
      <c r="V322" s="44">
        <v>0</v>
      </c>
      <c r="W322" s="24" t="s">
        <v>101</v>
      </c>
      <c r="X322" s="24" t="s">
        <v>101</v>
      </c>
      <c r="Y322" s="44" t="s">
        <v>101</v>
      </c>
      <c r="Z322" s="24" t="s">
        <v>101</v>
      </c>
      <c r="AA322" s="24" t="s">
        <v>101</v>
      </c>
      <c r="AB322" s="24" t="s">
        <v>101</v>
      </c>
      <c r="AC322" s="30" t="s">
        <v>102</v>
      </c>
      <c r="AD322" s="30" t="s">
        <v>101</v>
      </c>
      <c r="AE322" s="30" t="s">
        <v>102</v>
      </c>
      <c r="AF322" s="61">
        <v>0</v>
      </c>
      <c r="AG322" s="30">
        <v>1</v>
      </c>
      <c r="AH322" s="30">
        <v>1</v>
      </c>
      <c r="AI322" s="30">
        <f t="shared" si="6"/>
        <v>1</v>
      </c>
      <c r="AJ322" s="62">
        <v>1</v>
      </c>
      <c r="AK322" s="30">
        <v>0</v>
      </c>
      <c r="AL322" s="23"/>
    </row>
    <row r="323" spans="1:38" s="25" customFormat="1" x14ac:dyDescent="0.25">
      <c r="A323" s="4">
        <v>314</v>
      </c>
      <c r="B323" s="23" t="s">
        <v>81</v>
      </c>
      <c r="C323" s="23" t="s">
        <v>115</v>
      </c>
      <c r="D323" s="40" t="s">
        <v>202</v>
      </c>
      <c r="E323" s="30">
        <v>35</v>
      </c>
      <c r="F323" s="30"/>
      <c r="G323" s="30"/>
      <c r="H323" s="30">
        <v>342224</v>
      </c>
      <c r="I323" s="28" t="s">
        <v>333</v>
      </c>
      <c r="J323" s="30"/>
      <c r="K323" s="30" t="s">
        <v>124</v>
      </c>
      <c r="L323" s="52" t="s">
        <v>155</v>
      </c>
      <c r="M323" s="52" t="s">
        <v>146</v>
      </c>
      <c r="N323" s="30" t="s">
        <v>156</v>
      </c>
      <c r="O323" s="43" t="s">
        <v>120</v>
      </c>
      <c r="P323" s="30">
        <v>0</v>
      </c>
      <c r="Q323" s="43">
        <v>4</v>
      </c>
      <c r="R323" s="44">
        <v>80</v>
      </c>
      <c r="S323" s="44">
        <v>3796</v>
      </c>
      <c r="T323" s="61">
        <f t="shared" si="5"/>
        <v>3796</v>
      </c>
      <c r="U323" s="44">
        <v>3492</v>
      </c>
      <c r="V323" s="44">
        <v>0</v>
      </c>
      <c r="W323" s="24" t="s">
        <v>101</v>
      </c>
      <c r="X323" s="24" t="s">
        <v>101</v>
      </c>
      <c r="Y323" s="44" t="s">
        <v>101</v>
      </c>
      <c r="Z323" s="24" t="s">
        <v>101</v>
      </c>
      <c r="AA323" s="24" t="s">
        <v>101</v>
      </c>
      <c r="AB323" s="24" t="s">
        <v>101</v>
      </c>
      <c r="AC323" s="30" t="s">
        <v>102</v>
      </c>
      <c r="AD323" s="30" t="s">
        <v>101</v>
      </c>
      <c r="AE323" s="30" t="s">
        <v>102</v>
      </c>
      <c r="AF323" s="61">
        <v>0</v>
      </c>
      <c r="AG323" s="30">
        <v>1</v>
      </c>
      <c r="AH323" s="30">
        <v>1</v>
      </c>
      <c r="AI323" s="30">
        <f t="shared" si="6"/>
        <v>1</v>
      </c>
      <c r="AJ323" s="62">
        <v>1</v>
      </c>
      <c r="AK323" s="30">
        <v>0</v>
      </c>
      <c r="AL323" s="23"/>
    </row>
    <row r="324" spans="1:38" s="25" customFormat="1" x14ac:dyDescent="0.25">
      <c r="A324" s="4">
        <v>315</v>
      </c>
      <c r="B324" s="23" t="s">
        <v>81</v>
      </c>
      <c r="C324" s="23" t="s">
        <v>115</v>
      </c>
      <c r="D324" s="40" t="s">
        <v>202</v>
      </c>
      <c r="E324" s="30">
        <v>37</v>
      </c>
      <c r="F324" s="30"/>
      <c r="G324" s="30"/>
      <c r="H324" s="30">
        <v>342225</v>
      </c>
      <c r="I324" s="28" t="s">
        <v>333</v>
      </c>
      <c r="J324" s="30"/>
      <c r="K324" s="30" t="s">
        <v>124</v>
      </c>
      <c r="L324" s="52" t="s">
        <v>155</v>
      </c>
      <c r="M324" s="52" t="s">
        <v>146</v>
      </c>
      <c r="N324" s="30" t="s">
        <v>156</v>
      </c>
      <c r="O324" s="43" t="s">
        <v>120</v>
      </c>
      <c r="P324" s="30">
        <v>0</v>
      </c>
      <c r="Q324" s="43">
        <v>5</v>
      </c>
      <c r="R324" s="44">
        <v>100</v>
      </c>
      <c r="S324" s="44">
        <v>4859.5</v>
      </c>
      <c r="T324" s="61">
        <f t="shared" si="5"/>
        <v>4859.5</v>
      </c>
      <c r="U324" s="44">
        <v>4479.5</v>
      </c>
      <c r="V324" s="44">
        <v>0</v>
      </c>
      <c r="W324" s="24" t="s">
        <v>101</v>
      </c>
      <c r="X324" s="24" t="s">
        <v>101</v>
      </c>
      <c r="Y324" s="44" t="s">
        <v>101</v>
      </c>
      <c r="Z324" s="24" t="s">
        <v>101</v>
      </c>
      <c r="AA324" s="24" t="s">
        <v>101</v>
      </c>
      <c r="AB324" s="24" t="s">
        <v>101</v>
      </c>
      <c r="AC324" s="30" t="s">
        <v>102</v>
      </c>
      <c r="AD324" s="30" t="s">
        <v>101</v>
      </c>
      <c r="AE324" s="30" t="s">
        <v>102</v>
      </c>
      <c r="AF324" s="61">
        <v>0</v>
      </c>
      <c r="AG324" s="30">
        <v>1</v>
      </c>
      <c r="AH324" s="30">
        <v>1</v>
      </c>
      <c r="AI324" s="30">
        <f t="shared" si="6"/>
        <v>1</v>
      </c>
      <c r="AJ324" s="62">
        <v>1</v>
      </c>
      <c r="AK324" s="30">
        <v>0</v>
      </c>
      <c r="AL324" s="23"/>
    </row>
    <row r="325" spans="1:38" s="25" customFormat="1" x14ac:dyDescent="0.25">
      <c r="A325" s="4">
        <v>316</v>
      </c>
      <c r="B325" s="23" t="s">
        <v>81</v>
      </c>
      <c r="C325" s="23" t="s">
        <v>115</v>
      </c>
      <c r="D325" s="40" t="s">
        <v>202</v>
      </c>
      <c r="E325" s="30">
        <v>43</v>
      </c>
      <c r="F325" s="30"/>
      <c r="G325" s="30"/>
      <c r="H325" s="30">
        <v>342226</v>
      </c>
      <c r="I325" s="28" t="s">
        <v>333</v>
      </c>
      <c r="J325" s="30"/>
      <c r="K325" s="30" t="s">
        <v>124</v>
      </c>
      <c r="L325" s="52" t="s">
        <v>160</v>
      </c>
      <c r="M325" s="52" t="s">
        <v>146</v>
      </c>
      <c r="N325" s="30" t="s">
        <v>119</v>
      </c>
      <c r="O325" s="43" t="s">
        <v>120</v>
      </c>
      <c r="P325" s="30">
        <v>0</v>
      </c>
      <c r="Q325" s="43">
        <v>4</v>
      </c>
      <c r="R325" s="44">
        <v>80</v>
      </c>
      <c r="S325" s="44">
        <v>3709</v>
      </c>
      <c r="T325" s="61">
        <f t="shared" si="5"/>
        <v>3709</v>
      </c>
      <c r="U325" s="44">
        <v>3410</v>
      </c>
      <c r="V325" s="44">
        <v>0</v>
      </c>
      <c r="W325" s="24" t="s">
        <v>101</v>
      </c>
      <c r="X325" s="24" t="s">
        <v>101</v>
      </c>
      <c r="Y325" s="44" t="s">
        <v>101</v>
      </c>
      <c r="Z325" s="24" t="s">
        <v>101</v>
      </c>
      <c r="AA325" s="24" t="s">
        <v>101</v>
      </c>
      <c r="AB325" s="24" t="s">
        <v>101</v>
      </c>
      <c r="AC325" s="30" t="s">
        <v>102</v>
      </c>
      <c r="AD325" s="30" t="s">
        <v>101</v>
      </c>
      <c r="AE325" s="30" t="s">
        <v>102</v>
      </c>
      <c r="AF325" s="61">
        <v>0</v>
      </c>
      <c r="AG325" s="30">
        <v>1</v>
      </c>
      <c r="AH325" s="30">
        <v>1</v>
      </c>
      <c r="AI325" s="30">
        <f t="shared" si="6"/>
        <v>1</v>
      </c>
      <c r="AJ325" s="62">
        <v>1</v>
      </c>
      <c r="AK325" s="30">
        <v>0</v>
      </c>
      <c r="AL325" s="23"/>
    </row>
    <row r="326" spans="1:38" s="25" customFormat="1" x14ac:dyDescent="0.25">
      <c r="A326" s="4">
        <v>317</v>
      </c>
      <c r="B326" s="23" t="s">
        <v>81</v>
      </c>
      <c r="C326" s="23" t="s">
        <v>115</v>
      </c>
      <c r="D326" s="40" t="s">
        <v>202</v>
      </c>
      <c r="E326" s="30">
        <v>45</v>
      </c>
      <c r="F326" s="30"/>
      <c r="G326" s="30"/>
      <c r="H326" s="30">
        <v>342227</v>
      </c>
      <c r="I326" s="28" t="s">
        <v>333</v>
      </c>
      <c r="J326" s="30"/>
      <c r="K326" s="30" t="s">
        <v>124</v>
      </c>
      <c r="L326" s="52" t="s">
        <v>125</v>
      </c>
      <c r="M326" s="52" t="s">
        <v>146</v>
      </c>
      <c r="N326" s="30" t="s">
        <v>119</v>
      </c>
      <c r="O326" s="43" t="s">
        <v>120</v>
      </c>
      <c r="P326" s="30">
        <v>0</v>
      </c>
      <c r="Q326" s="43">
        <v>4</v>
      </c>
      <c r="R326" s="44">
        <v>80</v>
      </c>
      <c r="S326" s="44">
        <v>3828.4</v>
      </c>
      <c r="T326" s="61">
        <f t="shared" si="5"/>
        <v>3828.4</v>
      </c>
      <c r="U326" s="44">
        <v>3453.8</v>
      </c>
      <c r="V326" s="44">
        <v>62.6</v>
      </c>
      <c r="W326" s="24" t="s">
        <v>101</v>
      </c>
      <c r="X326" s="24" t="s">
        <v>101</v>
      </c>
      <c r="Y326" s="44" t="s">
        <v>101</v>
      </c>
      <c r="Z326" s="24" t="s">
        <v>101</v>
      </c>
      <c r="AA326" s="24" t="s">
        <v>101</v>
      </c>
      <c r="AB326" s="24" t="s">
        <v>101</v>
      </c>
      <c r="AC326" s="30" t="s">
        <v>102</v>
      </c>
      <c r="AD326" s="30" t="s">
        <v>101</v>
      </c>
      <c r="AE326" s="30" t="s">
        <v>102</v>
      </c>
      <c r="AF326" s="61">
        <v>0</v>
      </c>
      <c r="AG326" s="30">
        <v>1</v>
      </c>
      <c r="AH326" s="30">
        <v>1</v>
      </c>
      <c r="AI326" s="30">
        <f t="shared" si="6"/>
        <v>1</v>
      </c>
      <c r="AJ326" s="62">
        <v>1</v>
      </c>
      <c r="AK326" s="30">
        <v>0</v>
      </c>
      <c r="AL326" s="23"/>
    </row>
    <row r="327" spans="1:38" s="25" customFormat="1" x14ac:dyDescent="0.25">
      <c r="A327" s="4">
        <v>318</v>
      </c>
      <c r="B327" s="23" t="s">
        <v>81</v>
      </c>
      <c r="C327" s="23" t="s">
        <v>115</v>
      </c>
      <c r="D327" s="40" t="s">
        <v>202</v>
      </c>
      <c r="E327" s="30">
        <v>47</v>
      </c>
      <c r="F327" s="30"/>
      <c r="G327" s="30"/>
      <c r="H327" s="30">
        <v>342228</v>
      </c>
      <c r="I327" s="28" t="s">
        <v>333</v>
      </c>
      <c r="J327" s="30"/>
      <c r="K327" s="30" t="s">
        <v>124</v>
      </c>
      <c r="L327" s="52" t="s">
        <v>160</v>
      </c>
      <c r="M327" s="52" t="s">
        <v>146</v>
      </c>
      <c r="N327" s="30" t="s">
        <v>119</v>
      </c>
      <c r="O327" s="43" t="s">
        <v>120</v>
      </c>
      <c r="P327" s="30">
        <v>0</v>
      </c>
      <c r="Q327" s="43">
        <v>5</v>
      </c>
      <c r="R327" s="44">
        <v>100</v>
      </c>
      <c r="S327" s="44">
        <v>4509.5</v>
      </c>
      <c r="T327" s="61">
        <f t="shared" si="5"/>
        <v>4509.5</v>
      </c>
      <c r="U327" s="44">
        <v>4118.5</v>
      </c>
      <c r="V327" s="44">
        <v>0</v>
      </c>
      <c r="W327" s="24" t="s">
        <v>101</v>
      </c>
      <c r="X327" s="24" t="s">
        <v>101</v>
      </c>
      <c r="Y327" s="44" t="s">
        <v>101</v>
      </c>
      <c r="Z327" s="24" t="s">
        <v>101</v>
      </c>
      <c r="AA327" s="24" t="s">
        <v>101</v>
      </c>
      <c r="AB327" s="24" t="s">
        <v>101</v>
      </c>
      <c r="AC327" s="30" t="s">
        <v>102</v>
      </c>
      <c r="AD327" s="30" t="s">
        <v>101</v>
      </c>
      <c r="AE327" s="30" t="s">
        <v>102</v>
      </c>
      <c r="AF327" s="61">
        <v>0</v>
      </c>
      <c r="AG327" s="30">
        <v>1</v>
      </c>
      <c r="AH327" s="30">
        <v>1</v>
      </c>
      <c r="AI327" s="30">
        <f t="shared" si="6"/>
        <v>1</v>
      </c>
      <c r="AJ327" s="62">
        <v>1</v>
      </c>
      <c r="AK327" s="30">
        <v>0</v>
      </c>
      <c r="AL327" s="23"/>
    </row>
    <row r="328" spans="1:38" s="25" customFormat="1" x14ac:dyDescent="0.25">
      <c r="A328" s="4">
        <v>319</v>
      </c>
      <c r="B328" s="23" t="s">
        <v>81</v>
      </c>
      <c r="C328" s="23" t="s">
        <v>115</v>
      </c>
      <c r="D328" s="40" t="s">
        <v>202</v>
      </c>
      <c r="E328" s="30">
        <v>49</v>
      </c>
      <c r="F328" s="30"/>
      <c r="G328" s="30"/>
      <c r="H328" s="30">
        <v>342229</v>
      </c>
      <c r="I328" s="28" t="s">
        <v>333</v>
      </c>
      <c r="J328" s="30"/>
      <c r="K328" s="30" t="s">
        <v>124</v>
      </c>
      <c r="L328" s="52" t="s">
        <v>160</v>
      </c>
      <c r="M328" s="52" t="s">
        <v>146</v>
      </c>
      <c r="N328" s="30" t="s">
        <v>119</v>
      </c>
      <c r="O328" s="43" t="s">
        <v>120</v>
      </c>
      <c r="P328" s="30">
        <v>0</v>
      </c>
      <c r="Q328" s="43">
        <v>4</v>
      </c>
      <c r="R328" s="44">
        <v>80</v>
      </c>
      <c r="S328" s="44">
        <v>3744.6</v>
      </c>
      <c r="T328" s="61">
        <f t="shared" si="5"/>
        <v>3744.6</v>
      </c>
      <c r="U328" s="44">
        <v>3438.6</v>
      </c>
      <c r="V328" s="44">
        <v>0</v>
      </c>
      <c r="W328" s="24" t="s">
        <v>101</v>
      </c>
      <c r="X328" s="24" t="s">
        <v>101</v>
      </c>
      <c r="Y328" s="44" t="s">
        <v>101</v>
      </c>
      <c r="Z328" s="24" t="s">
        <v>101</v>
      </c>
      <c r="AA328" s="24" t="s">
        <v>101</v>
      </c>
      <c r="AB328" s="24" t="s">
        <v>101</v>
      </c>
      <c r="AC328" s="30" t="s">
        <v>102</v>
      </c>
      <c r="AD328" s="30" t="s">
        <v>101</v>
      </c>
      <c r="AE328" s="30" t="s">
        <v>102</v>
      </c>
      <c r="AF328" s="61">
        <v>0</v>
      </c>
      <c r="AG328" s="30">
        <v>1</v>
      </c>
      <c r="AH328" s="30">
        <v>1</v>
      </c>
      <c r="AI328" s="30">
        <f t="shared" si="6"/>
        <v>1</v>
      </c>
      <c r="AJ328" s="62">
        <v>1</v>
      </c>
      <c r="AK328" s="30">
        <v>0</v>
      </c>
      <c r="AL328" s="23"/>
    </row>
    <row r="329" spans="1:38" s="25" customFormat="1" x14ac:dyDescent="0.25">
      <c r="A329" s="4">
        <v>320</v>
      </c>
      <c r="B329" s="23" t="s">
        <v>81</v>
      </c>
      <c r="C329" s="23" t="s">
        <v>115</v>
      </c>
      <c r="D329" s="40" t="s">
        <v>202</v>
      </c>
      <c r="E329" s="30">
        <v>51</v>
      </c>
      <c r="F329" s="30"/>
      <c r="G329" s="30"/>
      <c r="H329" s="30">
        <v>342230</v>
      </c>
      <c r="I329" s="28" t="s">
        <v>333</v>
      </c>
      <c r="J329" s="30"/>
      <c r="K329" s="30" t="s">
        <v>124</v>
      </c>
      <c r="L329" s="52" t="s">
        <v>160</v>
      </c>
      <c r="M329" s="52" t="s">
        <v>146</v>
      </c>
      <c r="N329" s="30" t="s">
        <v>119</v>
      </c>
      <c r="O329" s="43" t="s">
        <v>120</v>
      </c>
      <c r="P329" s="30">
        <v>0</v>
      </c>
      <c r="Q329" s="43">
        <v>5</v>
      </c>
      <c r="R329" s="44">
        <v>100</v>
      </c>
      <c r="S329" s="44">
        <v>4532.8</v>
      </c>
      <c r="T329" s="61">
        <f t="shared" si="5"/>
        <v>4532.8</v>
      </c>
      <c r="U329" s="44">
        <v>4105.8</v>
      </c>
      <c r="V329" s="44">
        <v>0</v>
      </c>
      <c r="W329" s="24" t="s">
        <v>101</v>
      </c>
      <c r="X329" s="24" t="s">
        <v>101</v>
      </c>
      <c r="Y329" s="44" t="s">
        <v>101</v>
      </c>
      <c r="Z329" s="24" t="s">
        <v>101</v>
      </c>
      <c r="AA329" s="24" t="s">
        <v>101</v>
      </c>
      <c r="AB329" s="24" t="s">
        <v>101</v>
      </c>
      <c r="AC329" s="30" t="s">
        <v>102</v>
      </c>
      <c r="AD329" s="30" t="s">
        <v>101</v>
      </c>
      <c r="AE329" s="30" t="s">
        <v>102</v>
      </c>
      <c r="AF329" s="61">
        <v>0</v>
      </c>
      <c r="AG329" s="30">
        <v>1</v>
      </c>
      <c r="AH329" s="30">
        <v>1</v>
      </c>
      <c r="AI329" s="30">
        <f t="shared" si="6"/>
        <v>1</v>
      </c>
      <c r="AJ329" s="62">
        <v>1</v>
      </c>
      <c r="AK329" s="30">
        <v>0</v>
      </c>
      <c r="AL329" s="23"/>
    </row>
    <row r="330" spans="1:38" s="25" customFormat="1" x14ac:dyDescent="0.25">
      <c r="A330" s="4">
        <v>321</v>
      </c>
      <c r="B330" s="23" t="s">
        <v>81</v>
      </c>
      <c r="C330" s="23" t="s">
        <v>115</v>
      </c>
      <c r="D330" s="40" t="s">
        <v>202</v>
      </c>
      <c r="E330" s="30">
        <v>53</v>
      </c>
      <c r="F330" s="30"/>
      <c r="G330" s="30"/>
      <c r="H330" s="30">
        <v>342231</v>
      </c>
      <c r="I330" s="28" t="s">
        <v>333</v>
      </c>
      <c r="J330" s="30"/>
      <c r="K330" s="30" t="s">
        <v>124</v>
      </c>
      <c r="L330" s="52" t="s">
        <v>160</v>
      </c>
      <c r="M330" s="52" t="s">
        <v>146</v>
      </c>
      <c r="N330" s="30" t="s">
        <v>119</v>
      </c>
      <c r="O330" s="43" t="s">
        <v>120</v>
      </c>
      <c r="P330" s="30">
        <v>0</v>
      </c>
      <c r="Q330" s="43">
        <v>4</v>
      </c>
      <c r="R330" s="44">
        <v>80</v>
      </c>
      <c r="S330" s="44">
        <v>3828.8</v>
      </c>
      <c r="T330" s="61">
        <f t="shared" si="5"/>
        <v>3828.8</v>
      </c>
      <c r="U330" s="44">
        <v>3466.8</v>
      </c>
      <c r="V330" s="44">
        <v>0</v>
      </c>
      <c r="W330" s="24" t="s">
        <v>101</v>
      </c>
      <c r="X330" s="24" t="s">
        <v>101</v>
      </c>
      <c r="Y330" s="44" t="s">
        <v>101</v>
      </c>
      <c r="Z330" s="24" t="s">
        <v>101</v>
      </c>
      <c r="AA330" s="24" t="s">
        <v>101</v>
      </c>
      <c r="AB330" s="24" t="s">
        <v>101</v>
      </c>
      <c r="AC330" s="30" t="s">
        <v>102</v>
      </c>
      <c r="AD330" s="30" t="s">
        <v>101</v>
      </c>
      <c r="AE330" s="30" t="s">
        <v>102</v>
      </c>
      <c r="AF330" s="61">
        <v>0</v>
      </c>
      <c r="AG330" s="30">
        <v>1</v>
      </c>
      <c r="AH330" s="30">
        <v>1</v>
      </c>
      <c r="AI330" s="30">
        <f t="shared" si="6"/>
        <v>1</v>
      </c>
      <c r="AJ330" s="62">
        <v>1</v>
      </c>
      <c r="AK330" s="30">
        <v>0</v>
      </c>
      <c r="AL330" s="23"/>
    </row>
    <row r="331" spans="1:38" s="25" customFormat="1" x14ac:dyDescent="0.25">
      <c r="A331" s="4">
        <v>322</v>
      </c>
      <c r="B331" s="23" t="s">
        <v>81</v>
      </c>
      <c r="C331" s="23" t="s">
        <v>115</v>
      </c>
      <c r="D331" s="40" t="s">
        <v>202</v>
      </c>
      <c r="E331" s="30">
        <v>55</v>
      </c>
      <c r="F331" s="30"/>
      <c r="G331" s="30"/>
      <c r="H331" s="30">
        <v>342232</v>
      </c>
      <c r="I331" s="28" t="s">
        <v>333</v>
      </c>
      <c r="J331" s="30"/>
      <c r="K331" s="30" t="s">
        <v>124</v>
      </c>
      <c r="L331" s="52" t="s">
        <v>160</v>
      </c>
      <c r="M331" s="52" t="s">
        <v>146</v>
      </c>
      <c r="N331" s="30" t="s">
        <v>119</v>
      </c>
      <c r="O331" s="43" t="s">
        <v>120</v>
      </c>
      <c r="P331" s="30">
        <v>0</v>
      </c>
      <c r="Q331" s="43">
        <v>5</v>
      </c>
      <c r="R331" s="44">
        <v>99</v>
      </c>
      <c r="S331" s="44">
        <v>4466.5</v>
      </c>
      <c r="T331" s="61">
        <f t="shared" si="5"/>
        <v>4466.5</v>
      </c>
      <c r="U331" s="44">
        <v>4081.5</v>
      </c>
      <c r="V331" s="44">
        <v>0</v>
      </c>
      <c r="W331" s="24" t="s">
        <v>101</v>
      </c>
      <c r="X331" s="24" t="s">
        <v>101</v>
      </c>
      <c r="Y331" s="44" t="s">
        <v>101</v>
      </c>
      <c r="Z331" s="24" t="s">
        <v>101</v>
      </c>
      <c r="AA331" s="24" t="s">
        <v>101</v>
      </c>
      <c r="AB331" s="24" t="s">
        <v>101</v>
      </c>
      <c r="AC331" s="30" t="s">
        <v>102</v>
      </c>
      <c r="AD331" s="30" t="s">
        <v>101</v>
      </c>
      <c r="AE331" s="30" t="s">
        <v>102</v>
      </c>
      <c r="AF331" s="61">
        <v>0</v>
      </c>
      <c r="AG331" s="30">
        <v>1</v>
      </c>
      <c r="AH331" s="30">
        <v>1</v>
      </c>
      <c r="AI331" s="30">
        <f t="shared" si="6"/>
        <v>1</v>
      </c>
      <c r="AJ331" s="62">
        <v>1</v>
      </c>
      <c r="AK331" s="30">
        <v>0</v>
      </c>
      <c r="AL331" s="23"/>
    </row>
    <row r="332" spans="1:38" s="25" customFormat="1" x14ac:dyDescent="0.25">
      <c r="A332" s="4">
        <v>323</v>
      </c>
      <c r="B332" s="23" t="s">
        <v>81</v>
      </c>
      <c r="C332" s="23" t="s">
        <v>115</v>
      </c>
      <c r="D332" s="40" t="s">
        <v>203</v>
      </c>
      <c r="E332" s="30">
        <v>10</v>
      </c>
      <c r="F332" s="30"/>
      <c r="G332" s="30"/>
      <c r="H332" s="30">
        <v>342233</v>
      </c>
      <c r="I332" s="28" t="s">
        <v>333</v>
      </c>
      <c r="J332" s="30"/>
      <c r="K332" s="30" t="s">
        <v>117</v>
      </c>
      <c r="L332" s="50" t="s">
        <v>117</v>
      </c>
      <c r="M332" s="52" t="s">
        <v>128</v>
      </c>
      <c r="N332" s="30" t="s">
        <v>119</v>
      </c>
      <c r="O332" s="43" t="s">
        <v>129</v>
      </c>
      <c r="P332" s="30">
        <v>0</v>
      </c>
      <c r="Q332" s="63">
        <v>0</v>
      </c>
      <c r="R332" s="44">
        <v>12</v>
      </c>
      <c r="S332" s="44">
        <v>1150</v>
      </c>
      <c r="T332" s="61">
        <f t="shared" si="5"/>
        <v>1150</v>
      </c>
      <c r="U332" s="44">
        <v>1150</v>
      </c>
      <c r="V332" s="44">
        <v>0</v>
      </c>
      <c r="W332" s="24" t="s">
        <v>101</v>
      </c>
      <c r="X332" s="24" t="s">
        <v>101</v>
      </c>
      <c r="Y332" s="44" t="s">
        <v>101</v>
      </c>
      <c r="Z332" s="24" t="s">
        <v>101</v>
      </c>
      <c r="AA332" s="24" t="s">
        <v>101</v>
      </c>
      <c r="AB332" s="24" t="s">
        <v>101</v>
      </c>
      <c r="AC332" s="30" t="s">
        <v>102</v>
      </c>
      <c r="AD332" s="30" t="s">
        <v>101</v>
      </c>
      <c r="AE332" s="30" t="s">
        <v>102</v>
      </c>
      <c r="AF332" s="61">
        <v>0</v>
      </c>
      <c r="AG332" s="30">
        <v>0</v>
      </c>
      <c r="AH332" s="30">
        <v>1</v>
      </c>
      <c r="AI332" s="30">
        <v>0</v>
      </c>
      <c r="AJ332" s="62">
        <v>0</v>
      </c>
      <c r="AK332" s="30">
        <v>0</v>
      </c>
      <c r="AL332" s="23"/>
    </row>
    <row r="333" spans="1:38" s="25" customFormat="1" x14ac:dyDescent="0.25">
      <c r="A333" s="4">
        <v>324</v>
      </c>
      <c r="B333" s="23" t="s">
        <v>81</v>
      </c>
      <c r="C333" s="23" t="s">
        <v>115</v>
      </c>
      <c r="D333" s="40" t="s">
        <v>203</v>
      </c>
      <c r="E333" s="30">
        <v>15</v>
      </c>
      <c r="F333" s="30"/>
      <c r="G333" s="30"/>
      <c r="H333" s="30">
        <v>342234</v>
      </c>
      <c r="I333" s="28" t="s">
        <v>333</v>
      </c>
      <c r="J333" s="30"/>
      <c r="K333" s="30" t="s">
        <v>117</v>
      </c>
      <c r="L333" s="50" t="s">
        <v>117</v>
      </c>
      <c r="M333" s="52" t="s">
        <v>131</v>
      </c>
      <c r="N333" s="30" t="s">
        <v>130</v>
      </c>
      <c r="O333" s="43" t="s">
        <v>129</v>
      </c>
      <c r="P333" s="30">
        <v>0</v>
      </c>
      <c r="Q333" s="63">
        <v>0</v>
      </c>
      <c r="R333" s="44">
        <v>4</v>
      </c>
      <c r="S333" s="44">
        <v>375.2</v>
      </c>
      <c r="T333" s="61">
        <f t="shared" si="5"/>
        <v>375.2</v>
      </c>
      <c r="U333" s="44">
        <v>375.2</v>
      </c>
      <c r="V333" s="44">
        <v>0</v>
      </c>
      <c r="W333" s="24" t="s">
        <v>101</v>
      </c>
      <c r="X333" s="24" t="s">
        <v>101</v>
      </c>
      <c r="Y333" s="44" t="s">
        <v>101</v>
      </c>
      <c r="Z333" s="24" t="s">
        <v>101</v>
      </c>
      <c r="AA333" s="24" t="s">
        <v>101</v>
      </c>
      <c r="AB333" s="24" t="s">
        <v>101</v>
      </c>
      <c r="AC333" s="30" t="s">
        <v>102</v>
      </c>
      <c r="AD333" s="30" t="s">
        <v>101</v>
      </c>
      <c r="AE333" s="30" t="s">
        <v>102</v>
      </c>
      <c r="AF333" s="61">
        <v>0</v>
      </c>
      <c r="AG333" s="30">
        <v>0</v>
      </c>
      <c r="AH333" s="30">
        <v>0</v>
      </c>
      <c r="AI333" s="30">
        <v>0</v>
      </c>
      <c r="AJ333" s="62">
        <v>0</v>
      </c>
      <c r="AK333" s="30">
        <v>0</v>
      </c>
      <c r="AL333" s="23"/>
    </row>
    <row r="334" spans="1:38" s="25" customFormat="1" x14ac:dyDescent="0.25">
      <c r="A334" s="4">
        <v>325</v>
      </c>
      <c r="B334" s="23" t="s">
        <v>81</v>
      </c>
      <c r="C334" s="23" t="s">
        <v>115</v>
      </c>
      <c r="D334" s="40" t="s">
        <v>203</v>
      </c>
      <c r="E334" s="30">
        <v>16</v>
      </c>
      <c r="F334" s="30"/>
      <c r="G334" s="30"/>
      <c r="H334" s="30">
        <v>342235</v>
      </c>
      <c r="I334" s="28" t="s">
        <v>333</v>
      </c>
      <c r="J334" s="30"/>
      <c r="K334" s="30" t="s">
        <v>117</v>
      </c>
      <c r="L334" s="50" t="s">
        <v>117</v>
      </c>
      <c r="M334" s="52" t="s">
        <v>128</v>
      </c>
      <c r="N334" s="30" t="s">
        <v>119</v>
      </c>
      <c r="O334" s="43" t="s">
        <v>129</v>
      </c>
      <c r="P334" s="30">
        <v>0</v>
      </c>
      <c r="Q334" s="63">
        <v>0</v>
      </c>
      <c r="R334" s="44">
        <v>8</v>
      </c>
      <c r="S334" s="44">
        <v>554</v>
      </c>
      <c r="T334" s="61">
        <f t="shared" si="5"/>
        <v>554</v>
      </c>
      <c r="U334" s="44">
        <v>516</v>
      </c>
      <c r="V334" s="44">
        <v>0</v>
      </c>
      <c r="W334" s="24" t="s">
        <v>101</v>
      </c>
      <c r="X334" s="24" t="s">
        <v>101</v>
      </c>
      <c r="Y334" s="44" t="s">
        <v>101</v>
      </c>
      <c r="Z334" s="24" t="s">
        <v>101</v>
      </c>
      <c r="AA334" s="24" t="s">
        <v>101</v>
      </c>
      <c r="AB334" s="24" t="s">
        <v>101</v>
      </c>
      <c r="AC334" s="30" t="s">
        <v>102</v>
      </c>
      <c r="AD334" s="30" t="s">
        <v>101</v>
      </c>
      <c r="AE334" s="30" t="s">
        <v>102</v>
      </c>
      <c r="AF334" s="61">
        <v>0</v>
      </c>
      <c r="AG334" s="30">
        <v>1</v>
      </c>
      <c r="AH334" s="30">
        <v>0</v>
      </c>
      <c r="AI334" s="30">
        <v>0</v>
      </c>
      <c r="AJ334" s="62">
        <v>0</v>
      </c>
      <c r="AK334" s="30">
        <v>0</v>
      </c>
      <c r="AL334" s="23"/>
    </row>
    <row r="335" spans="1:38" s="25" customFormat="1" x14ac:dyDescent="0.25">
      <c r="A335" s="4">
        <v>326</v>
      </c>
      <c r="B335" s="23" t="s">
        <v>81</v>
      </c>
      <c r="C335" s="23" t="s">
        <v>115</v>
      </c>
      <c r="D335" s="40" t="s">
        <v>203</v>
      </c>
      <c r="E335" s="30">
        <v>17</v>
      </c>
      <c r="F335" s="30"/>
      <c r="G335" s="30"/>
      <c r="H335" s="30">
        <v>342236</v>
      </c>
      <c r="I335" s="28" t="s">
        <v>333</v>
      </c>
      <c r="J335" s="30"/>
      <c r="K335" s="30" t="s">
        <v>117</v>
      </c>
      <c r="L335" s="50" t="s">
        <v>117</v>
      </c>
      <c r="M335" s="52" t="s">
        <v>131</v>
      </c>
      <c r="N335" s="30" t="s">
        <v>119</v>
      </c>
      <c r="O335" s="43" t="s">
        <v>129</v>
      </c>
      <c r="P335" s="30">
        <v>0</v>
      </c>
      <c r="Q335" s="63">
        <v>0</v>
      </c>
      <c r="R335" s="44">
        <v>8</v>
      </c>
      <c r="S335" s="44">
        <v>554</v>
      </c>
      <c r="T335" s="61">
        <f t="shared" si="5"/>
        <v>554</v>
      </c>
      <c r="U335" s="44">
        <v>554</v>
      </c>
      <c r="V335" s="44">
        <v>0</v>
      </c>
      <c r="W335" s="24" t="s">
        <v>101</v>
      </c>
      <c r="X335" s="24" t="s">
        <v>101</v>
      </c>
      <c r="Y335" s="44" t="s">
        <v>101</v>
      </c>
      <c r="Z335" s="24" t="s">
        <v>101</v>
      </c>
      <c r="AA335" s="24" t="s">
        <v>101</v>
      </c>
      <c r="AB335" s="24" t="s">
        <v>101</v>
      </c>
      <c r="AC335" s="30" t="s">
        <v>102</v>
      </c>
      <c r="AD335" s="30" t="s">
        <v>101</v>
      </c>
      <c r="AE335" s="30" t="s">
        <v>102</v>
      </c>
      <c r="AF335" s="61">
        <v>0</v>
      </c>
      <c r="AG335" s="30">
        <v>0</v>
      </c>
      <c r="AH335" s="30">
        <v>0</v>
      </c>
      <c r="AI335" s="30">
        <v>0</v>
      </c>
      <c r="AJ335" s="62">
        <v>0</v>
      </c>
      <c r="AK335" s="30">
        <v>0</v>
      </c>
      <c r="AL335" s="23"/>
    </row>
    <row r="336" spans="1:38" s="25" customFormat="1" x14ac:dyDescent="0.25">
      <c r="A336" s="4">
        <v>327</v>
      </c>
      <c r="B336" s="23" t="s">
        <v>81</v>
      </c>
      <c r="C336" s="23" t="s">
        <v>115</v>
      </c>
      <c r="D336" s="40" t="s">
        <v>203</v>
      </c>
      <c r="E336" s="30" t="s">
        <v>204</v>
      </c>
      <c r="F336" s="30"/>
      <c r="G336" s="30"/>
      <c r="H336" s="30">
        <v>342237</v>
      </c>
      <c r="I336" s="28" t="s">
        <v>333</v>
      </c>
      <c r="J336" s="30"/>
      <c r="K336" s="30" t="s">
        <v>117</v>
      </c>
      <c r="L336" s="50" t="s">
        <v>117</v>
      </c>
      <c r="M336" s="52" t="s">
        <v>131</v>
      </c>
      <c r="N336" s="30" t="s">
        <v>130</v>
      </c>
      <c r="O336" s="43" t="s">
        <v>129</v>
      </c>
      <c r="P336" s="30">
        <v>0</v>
      </c>
      <c r="Q336" s="63">
        <v>0</v>
      </c>
      <c r="R336" s="44">
        <v>8</v>
      </c>
      <c r="S336" s="44">
        <v>540</v>
      </c>
      <c r="T336" s="61">
        <f t="shared" si="5"/>
        <v>540</v>
      </c>
      <c r="U336" s="44">
        <v>540</v>
      </c>
      <c r="V336" s="44">
        <v>0</v>
      </c>
      <c r="W336" s="24" t="s">
        <v>101</v>
      </c>
      <c r="X336" s="24" t="s">
        <v>101</v>
      </c>
      <c r="Y336" s="44" t="s">
        <v>101</v>
      </c>
      <c r="Z336" s="24" t="s">
        <v>101</v>
      </c>
      <c r="AA336" s="24" t="s">
        <v>101</v>
      </c>
      <c r="AB336" s="24" t="s">
        <v>101</v>
      </c>
      <c r="AC336" s="30" t="s">
        <v>102</v>
      </c>
      <c r="AD336" s="30" t="s">
        <v>101</v>
      </c>
      <c r="AE336" s="30" t="s">
        <v>102</v>
      </c>
      <c r="AF336" s="61">
        <v>0</v>
      </c>
      <c r="AG336" s="30">
        <v>0</v>
      </c>
      <c r="AH336" s="30">
        <v>0</v>
      </c>
      <c r="AI336" s="30">
        <v>0</v>
      </c>
      <c r="AJ336" s="62">
        <v>0</v>
      </c>
      <c r="AK336" s="30">
        <v>0</v>
      </c>
      <c r="AL336" s="23"/>
    </row>
    <row r="337" spans="1:38" s="25" customFormat="1" x14ac:dyDescent="0.25">
      <c r="A337" s="4">
        <v>328</v>
      </c>
      <c r="B337" s="23" t="s">
        <v>81</v>
      </c>
      <c r="C337" s="23" t="s">
        <v>115</v>
      </c>
      <c r="D337" s="40" t="s">
        <v>203</v>
      </c>
      <c r="E337" s="30">
        <v>19</v>
      </c>
      <c r="F337" s="30"/>
      <c r="G337" s="30"/>
      <c r="H337" s="30">
        <v>342238</v>
      </c>
      <c r="I337" s="28" t="s">
        <v>333</v>
      </c>
      <c r="J337" s="30"/>
      <c r="K337" s="30" t="s">
        <v>117</v>
      </c>
      <c r="L337" s="50" t="s">
        <v>117</v>
      </c>
      <c r="M337" s="52" t="s">
        <v>205</v>
      </c>
      <c r="N337" s="30" t="s">
        <v>119</v>
      </c>
      <c r="O337" s="43" t="s">
        <v>129</v>
      </c>
      <c r="P337" s="30">
        <v>0</v>
      </c>
      <c r="Q337" s="43">
        <v>1</v>
      </c>
      <c r="R337" s="44">
        <v>4</v>
      </c>
      <c r="S337" s="44">
        <v>256.5</v>
      </c>
      <c r="T337" s="61">
        <f t="shared" si="5"/>
        <v>256.5</v>
      </c>
      <c r="U337" s="44">
        <v>229.5</v>
      </c>
      <c r="V337" s="44">
        <v>0</v>
      </c>
      <c r="W337" s="24" t="s">
        <v>101</v>
      </c>
      <c r="X337" s="24" t="s">
        <v>101</v>
      </c>
      <c r="Y337" s="44" t="s">
        <v>101</v>
      </c>
      <c r="Z337" s="24" t="s">
        <v>101</v>
      </c>
      <c r="AA337" s="24" t="s">
        <v>101</v>
      </c>
      <c r="AB337" s="24" t="s">
        <v>101</v>
      </c>
      <c r="AC337" s="30" t="s">
        <v>102</v>
      </c>
      <c r="AD337" s="30" t="s">
        <v>101</v>
      </c>
      <c r="AE337" s="30" t="s">
        <v>102</v>
      </c>
      <c r="AF337" s="61">
        <v>0</v>
      </c>
      <c r="AG337" s="30">
        <v>0</v>
      </c>
      <c r="AH337" s="30">
        <v>1</v>
      </c>
      <c r="AI337" s="30">
        <v>0</v>
      </c>
      <c r="AJ337" s="62">
        <v>0</v>
      </c>
      <c r="AK337" s="30">
        <v>0</v>
      </c>
      <c r="AL337" s="23"/>
    </row>
    <row r="338" spans="1:38" s="25" customFormat="1" x14ac:dyDescent="0.25">
      <c r="A338" s="4">
        <v>329</v>
      </c>
      <c r="B338" s="23" t="s">
        <v>81</v>
      </c>
      <c r="C338" s="23" t="s">
        <v>115</v>
      </c>
      <c r="D338" s="40" t="s">
        <v>203</v>
      </c>
      <c r="E338" s="30">
        <v>4</v>
      </c>
      <c r="F338" s="30"/>
      <c r="G338" s="30"/>
      <c r="H338" s="30">
        <v>342239</v>
      </c>
      <c r="I338" s="28" t="s">
        <v>333</v>
      </c>
      <c r="J338" s="30"/>
      <c r="K338" s="30" t="s">
        <v>117</v>
      </c>
      <c r="L338" s="50" t="s">
        <v>117</v>
      </c>
      <c r="M338" s="52" t="s">
        <v>163</v>
      </c>
      <c r="N338" s="30" t="s">
        <v>119</v>
      </c>
      <c r="O338" s="43" t="s">
        <v>141</v>
      </c>
      <c r="P338" s="30">
        <v>0</v>
      </c>
      <c r="Q338" s="43">
        <v>2</v>
      </c>
      <c r="R338" s="44">
        <v>12</v>
      </c>
      <c r="S338" s="44">
        <v>997</v>
      </c>
      <c r="T338" s="61">
        <f t="shared" si="5"/>
        <v>997</v>
      </c>
      <c r="U338" s="44">
        <v>877</v>
      </c>
      <c r="V338" s="44">
        <v>0</v>
      </c>
      <c r="W338" s="24" t="s">
        <v>101</v>
      </c>
      <c r="X338" s="24" t="s">
        <v>101</v>
      </c>
      <c r="Y338" s="44" t="s">
        <v>101</v>
      </c>
      <c r="Z338" s="24" t="s">
        <v>101</v>
      </c>
      <c r="AA338" s="24" t="s">
        <v>101</v>
      </c>
      <c r="AB338" s="24" t="s">
        <v>101</v>
      </c>
      <c r="AC338" s="30" t="s">
        <v>102</v>
      </c>
      <c r="AD338" s="30" t="s">
        <v>101</v>
      </c>
      <c r="AE338" s="30" t="s">
        <v>102</v>
      </c>
      <c r="AF338" s="61">
        <v>0</v>
      </c>
      <c r="AG338" s="30">
        <v>0</v>
      </c>
      <c r="AH338" s="30">
        <v>1</v>
      </c>
      <c r="AI338" s="30">
        <v>0</v>
      </c>
      <c r="AJ338" s="62">
        <v>0</v>
      </c>
      <c r="AK338" s="30">
        <v>0</v>
      </c>
      <c r="AL338" s="23"/>
    </row>
    <row r="339" spans="1:38" s="25" customFormat="1" x14ac:dyDescent="0.25">
      <c r="A339" s="4">
        <v>330</v>
      </c>
      <c r="B339" s="23" t="s">
        <v>81</v>
      </c>
      <c r="C339" s="23" t="s">
        <v>115</v>
      </c>
      <c r="D339" s="40" t="s">
        <v>203</v>
      </c>
      <c r="E339" s="30">
        <v>9</v>
      </c>
      <c r="F339" s="30"/>
      <c r="G339" s="30"/>
      <c r="H339" s="30">
        <v>342240</v>
      </c>
      <c r="I339" s="28" t="s">
        <v>333</v>
      </c>
      <c r="J339" s="30"/>
      <c r="K339" s="30" t="s">
        <v>117</v>
      </c>
      <c r="L339" s="50" t="s">
        <v>117</v>
      </c>
      <c r="M339" s="52" t="s">
        <v>133</v>
      </c>
      <c r="N339" s="30" t="s">
        <v>130</v>
      </c>
      <c r="O339" s="43" t="s">
        <v>129</v>
      </c>
      <c r="P339" s="30">
        <v>0</v>
      </c>
      <c r="Q339" s="63">
        <v>0</v>
      </c>
      <c r="R339" s="44">
        <v>12</v>
      </c>
      <c r="S339" s="44">
        <v>754</v>
      </c>
      <c r="T339" s="61">
        <f t="shared" si="5"/>
        <v>754</v>
      </c>
      <c r="U339" s="44">
        <v>754</v>
      </c>
      <c r="V339" s="44">
        <v>0</v>
      </c>
      <c r="W339" s="24" t="s">
        <v>101</v>
      </c>
      <c r="X339" s="24" t="s">
        <v>101</v>
      </c>
      <c r="Y339" s="44" t="s">
        <v>101</v>
      </c>
      <c r="Z339" s="24" t="s">
        <v>101</v>
      </c>
      <c r="AA339" s="24" t="s">
        <v>101</v>
      </c>
      <c r="AB339" s="24" t="s">
        <v>101</v>
      </c>
      <c r="AC339" s="30" t="s">
        <v>102</v>
      </c>
      <c r="AD339" s="30" t="s">
        <v>101</v>
      </c>
      <c r="AE339" s="30" t="s">
        <v>102</v>
      </c>
      <c r="AF339" s="61">
        <v>0</v>
      </c>
      <c r="AG339" s="30">
        <v>0</v>
      </c>
      <c r="AH339" s="30">
        <v>1</v>
      </c>
      <c r="AI339" s="30">
        <v>0</v>
      </c>
      <c r="AJ339" s="62">
        <v>0</v>
      </c>
      <c r="AK339" s="30">
        <v>0</v>
      </c>
      <c r="AL339" s="23"/>
    </row>
    <row r="340" spans="1:38" s="25" customFormat="1" x14ac:dyDescent="0.25">
      <c r="A340" s="4">
        <v>331</v>
      </c>
      <c r="B340" s="23" t="s">
        <v>81</v>
      </c>
      <c r="C340" s="23" t="s">
        <v>115</v>
      </c>
      <c r="D340" s="40" t="s">
        <v>206</v>
      </c>
      <c r="E340" s="64" t="s">
        <v>207</v>
      </c>
      <c r="F340" s="30"/>
      <c r="G340" s="30"/>
      <c r="H340" s="30">
        <v>342241</v>
      </c>
      <c r="I340" s="28" t="s">
        <v>333</v>
      </c>
      <c r="J340" s="30"/>
      <c r="K340" s="30" t="s">
        <v>208</v>
      </c>
      <c r="L340" s="52" t="s">
        <v>209</v>
      </c>
      <c r="M340" s="52" t="s">
        <v>185</v>
      </c>
      <c r="N340" s="30" t="s">
        <v>119</v>
      </c>
      <c r="O340" s="43" t="s">
        <v>152</v>
      </c>
      <c r="P340" s="30">
        <v>0</v>
      </c>
      <c r="Q340" s="43">
        <v>6</v>
      </c>
      <c r="R340" s="44">
        <v>164</v>
      </c>
      <c r="S340" s="44">
        <v>10651.5</v>
      </c>
      <c r="T340" s="61">
        <f t="shared" si="5"/>
        <v>10651.5</v>
      </c>
      <c r="U340" s="44">
        <v>9132</v>
      </c>
      <c r="V340" s="44">
        <v>185.7</v>
      </c>
      <c r="W340" s="24" t="s">
        <v>101</v>
      </c>
      <c r="X340" s="24" t="s">
        <v>101</v>
      </c>
      <c r="Y340" s="44" t="s">
        <v>101</v>
      </c>
      <c r="Z340" s="24" t="s">
        <v>101</v>
      </c>
      <c r="AA340" s="24" t="s">
        <v>101</v>
      </c>
      <c r="AB340" s="24" t="s">
        <v>101</v>
      </c>
      <c r="AC340" s="30" t="s">
        <v>102</v>
      </c>
      <c r="AD340" s="30" t="s">
        <v>101</v>
      </c>
      <c r="AE340" s="30" t="s">
        <v>102</v>
      </c>
      <c r="AF340" s="30">
        <v>6</v>
      </c>
      <c r="AG340" s="30">
        <v>1</v>
      </c>
      <c r="AH340" s="30">
        <v>1</v>
      </c>
      <c r="AI340" s="30">
        <f>AJ340</f>
        <v>2</v>
      </c>
      <c r="AJ340" s="62">
        <v>2</v>
      </c>
      <c r="AK340" s="30">
        <v>0</v>
      </c>
      <c r="AL340" s="23"/>
    </row>
    <row r="341" spans="1:38" s="25" customFormat="1" x14ac:dyDescent="0.25">
      <c r="A341" s="4">
        <v>332</v>
      </c>
      <c r="B341" s="23" t="s">
        <v>81</v>
      </c>
      <c r="C341" s="23" t="s">
        <v>115</v>
      </c>
      <c r="D341" s="40" t="s">
        <v>206</v>
      </c>
      <c r="E341" s="30">
        <v>4</v>
      </c>
      <c r="F341" s="30"/>
      <c r="G341" s="30"/>
      <c r="H341" s="30">
        <v>342242</v>
      </c>
      <c r="I341" s="28" t="s">
        <v>333</v>
      </c>
      <c r="J341" s="30"/>
      <c r="K341" s="30" t="s">
        <v>124</v>
      </c>
      <c r="L341" s="52" t="s">
        <v>125</v>
      </c>
      <c r="M341" s="52" t="s">
        <v>126</v>
      </c>
      <c r="N341" s="30" t="s">
        <v>119</v>
      </c>
      <c r="O341" s="43" t="s">
        <v>120</v>
      </c>
      <c r="P341" s="30">
        <v>0</v>
      </c>
      <c r="Q341" s="43">
        <v>4</v>
      </c>
      <c r="R341" s="44">
        <v>79</v>
      </c>
      <c r="S341" s="44">
        <v>3742.2</v>
      </c>
      <c r="T341" s="61">
        <f t="shared" si="5"/>
        <v>3742.2</v>
      </c>
      <c r="U341" s="44">
        <v>3349.2</v>
      </c>
      <c r="V341" s="44">
        <v>0</v>
      </c>
      <c r="W341" s="24" t="s">
        <v>101</v>
      </c>
      <c r="X341" s="24" t="s">
        <v>101</v>
      </c>
      <c r="Y341" s="44" t="s">
        <v>102</v>
      </c>
      <c r="Z341" s="24" t="s">
        <v>101</v>
      </c>
      <c r="AA341" s="24" t="s">
        <v>101</v>
      </c>
      <c r="AB341" s="24" t="s">
        <v>101</v>
      </c>
      <c r="AC341" s="30" t="s">
        <v>101</v>
      </c>
      <c r="AD341" s="30" t="s">
        <v>101</v>
      </c>
      <c r="AE341" s="30" t="s">
        <v>102</v>
      </c>
      <c r="AF341" s="61">
        <v>0</v>
      </c>
      <c r="AG341" s="30">
        <v>1</v>
      </c>
      <c r="AH341" s="30">
        <v>0</v>
      </c>
      <c r="AI341" s="30">
        <v>0</v>
      </c>
      <c r="AJ341" s="62">
        <v>1</v>
      </c>
      <c r="AK341" s="30">
        <v>0</v>
      </c>
      <c r="AL341" s="23"/>
    </row>
    <row r="342" spans="1:38" s="25" customFormat="1" x14ac:dyDescent="0.25">
      <c r="A342" s="4">
        <v>333</v>
      </c>
      <c r="B342" s="23" t="s">
        <v>81</v>
      </c>
      <c r="C342" s="23" t="s">
        <v>115</v>
      </c>
      <c r="D342" s="40" t="s">
        <v>206</v>
      </c>
      <c r="E342" s="30">
        <v>6</v>
      </c>
      <c r="F342" s="30"/>
      <c r="G342" s="30"/>
      <c r="H342" s="30">
        <v>342243</v>
      </c>
      <c r="I342" s="28" t="s">
        <v>333</v>
      </c>
      <c r="J342" s="30"/>
      <c r="K342" s="30" t="s">
        <v>124</v>
      </c>
      <c r="L342" s="52" t="s">
        <v>125</v>
      </c>
      <c r="M342" s="52" t="s">
        <v>210</v>
      </c>
      <c r="N342" s="30" t="s">
        <v>119</v>
      </c>
      <c r="O342" s="43" t="s">
        <v>120</v>
      </c>
      <c r="P342" s="30">
        <v>0</v>
      </c>
      <c r="Q342" s="43">
        <v>4</v>
      </c>
      <c r="R342" s="44">
        <v>80</v>
      </c>
      <c r="S342" s="44">
        <v>3721.2</v>
      </c>
      <c r="T342" s="61">
        <f t="shared" si="5"/>
        <v>3721.2</v>
      </c>
      <c r="U342" s="44">
        <v>3367.2</v>
      </c>
      <c r="V342" s="44">
        <v>0</v>
      </c>
      <c r="W342" s="24" t="s">
        <v>101</v>
      </c>
      <c r="X342" s="24" t="s">
        <v>101</v>
      </c>
      <c r="Y342" s="44" t="s">
        <v>102</v>
      </c>
      <c r="Z342" s="24" t="s">
        <v>101</v>
      </c>
      <c r="AA342" s="24" t="s">
        <v>101</v>
      </c>
      <c r="AB342" s="24" t="s">
        <v>101</v>
      </c>
      <c r="AC342" s="30" t="s">
        <v>101</v>
      </c>
      <c r="AD342" s="30" t="s">
        <v>101</v>
      </c>
      <c r="AE342" s="30" t="s">
        <v>102</v>
      </c>
      <c r="AF342" s="61">
        <v>0</v>
      </c>
      <c r="AG342" s="30">
        <v>1</v>
      </c>
      <c r="AH342" s="30">
        <v>1</v>
      </c>
      <c r="AI342" s="30">
        <v>0</v>
      </c>
      <c r="AJ342" s="62">
        <v>1</v>
      </c>
      <c r="AK342" s="30">
        <v>0</v>
      </c>
      <c r="AL342" s="23"/>
    </row>
    <row r="343" spans="1:38" s="25" customFormat="1" x14ac:dyDescent="0.25">
      <c r="A343" s="4">
        <v>334</v>
      </c>
      <c r="B343" s="23" t="s">
        <v>81</v>
      </c>
      <c r="C343" s="23" t="s">
        <v>115</v>
      </c>
      <c r="D343" s="40" t="s">
        <v>211</v>
      </c>
      <c r="E343" s="64" t="s">
        <v>212</v>
      </c>
      <c r="F343" s="30"/>
      <c r="G343" s="30"/>
      <c r="H343" s="30">
        <v>342244</v>
      </c>
      <c r="I343" s="28" t="s">
        <v>333</v>
      </c>
      <c r="J343" s="30"/>
      <c r="K343" s="30" t="s">
        <v>161</v>
      </c>
      <c r="L343" s="52" t="s">
        <v>162</v>
      </c>
      <c r="M343" s="52" t="s">
        <v>170</v>
      </c>
      <c r="N343" s="30" t="s">
        <v>119</v>
      </c>
      <c r="O343" s="43" t="s">
        <v>120</v>
      </c>
      <c r="P343" s="30">
        <v>0</v>
      </c>
      <c r="Q343" s="43">
        <v>5</v>
      </c>
      <c r="R343" s="44">
        <v>62</v>
      </c>
      <c r="S343" s="44">
        <v>5865.7</v>
      </c>
      <c r="T343" s="61">
        <f t="shared" si="5"/>
        <v>5865.7</v>
      </c>
      <c r="U343" s="44">
        <v>3984.8</v>
      </c>
      <c r="V343" s="44">
        <v>1372.9</v>
      </c>
      <c r="W343" s="24" t="s">
        <v>101</v>
      </c>
      <c r="X343" s="24" t="s">
        <v>101</v>
      </c>
      <c r="Y343" s="44" t="s">
        <v>102</v>
      </c>
      <c r="Z343" s="24" t="s">
        <v>101</v>
      </c>
      <c r="AA343" s="24" t="s">
        <v>101</v>
      </c>
      <c r="AB343" s="24" t="s">
        <v>101</v>
      </c>
      <c r="AC343" s="30" t="s">
        <v>101</v>
      </c>
      <c r="AD343" s="30" t="s">
        <v>101</v>
      </c>
      <c r="AE343" s="30" t="s">
        <v>102</v>
      </c>
      <c r="AF343" s="61">
        <v>0</v>
      </c>
      <c r="AG343" s="30">
        <v>1</v>
      </c>
      <c r="AH343" s="30">
        <v>1</v>
      </c>
      <c r="AI343" s="30">
        <v>0</v>
      </c>
      <c r="AJ343" s="62">
        <v>1</v>
      </c>
      <c r="AK343" s="30">
        <v>0</v>
      </c>
      <c r="AL343" s="23"/>
    </row>
    <row r="344" spans="1:38" s="25" customFormat="1" x14ac:dyDescent="0.25">
      <c r="A344" s="4">
        <v>335</v>
      </c>
      <c r="B344" s="23" t="s">
        <v>81</v>
      </c>
      <c r="C344" s="23" t="s">
        <v>115</v>
      </c>
      <c r="D344" s="40" t="s">
        <v>211</v>
      </c>
      <c r="E344" s="30">
        <v>11</v>
      </c>
      <c r="F344" s="30"/>
      <c r="G344" s="30"/>
      <c r="H344" s="30">
        <v>342245</v>
      </c>
      <c r="I344" s="28" t="s">
        <v>333</v>
      </c>
      <c r="J344" s="30"/>
      <c r="K344" s="30" t="s">
        <v>161</v>
      </c>
      <c r="L344" s="52" t="s">
        <v>162</v>
      </c>
      <c r="M344" s="52" t="s">
        <v>191</v>
      </c>
      <c r="N344" s="30" t="s">
        <v>119</v>
      </c>
      <c r="O344" s="43" t="s">
        <v>137</v>
      </c>
      <c r="P344" s="30">
        <v>0</v>
      </c>
      <c r="Q344" s="43">
        <v>3</v>
      </c>
      <c r="R344" s="44">
        <v>36</v>
      </c>
      <c r="S344" s="44">
        <v>3160.4</v>
      </c>
      <c r="T344" s="61">
        <f t="shared" si="5"/>
        <v>3160.4</v>
      </c>
      <c r="U344" s="44">
        <v>2424.4</v>
      </c>
      <c r="V344" s="44">
        <v>444</v>
      </c>
      <c r="W344" s="24" t="s">
        <v>101</v>
      </c>
      <c r="X344" s="24" t="s">
        <v>101</v>
      </c>
      <c r="Y344" s="44" t="s">
        <v>102</v>
      </c>
      <c r="Z344" s="24" t="s">
        <v>101</v>
      </c>
      <c r="AA344" s="24" t="s">
        <v>101</v>
      </c>
      <c r="AB344" s="24" t="s">
        <v>101</v>
      </c>
      <c r="AC344" s="30" t="s">
        <v>101</v>
      </c>
      <c r="AD344" s="30" t="s">
        <v>101</v>
      </c>
      <c r="AE344" s="30" t="s">
        <v>102</v>
      </c>
      <c r="AF344" s="61">
        <v>0</v>
      </c>
      <c r="AG344" s="30">
        <v>1</v>
      </c>
      <c r="AH344" s="30">
        <v>1</v>
      </c>
      <c r="AI344" s="30">
        <v>0</v>
      </c>
      <c r="AJ344" s="62">
        <v>0</v>
      </c>
      <c r="AK344" s="30">
        <v>0</v>
      </c>
      <c r="AL344" s="23"/>
    </row>
    <row r="345" spans="1:38" s="25" customFormat="1" x14ac:dyDescent="0.25">
      <c r="A345" s="4">
        <v>336</v>
      </c>
      <c r="B345" s="23" t="s">
        <v>81</v>
      </c>
      <c r="C345" s="23" t="s">
        <v>115</v>
      </c>
      <c r="D345" s="40" t="s">
        <v>211</v>
      </c>
      <c r="E345" s="30">
        <v>12</v>
      </c>
      <c r="F345" s="30"/>
      <c r="G345" s="30"/>
      <c r="H345" s="30">
        <v>342246</v>
      </c>
      <c r="I345" s="28" t="s">
        <v>333</v>
      </c>
      <c r="J345" s="30"/>
      <c r="K345" s="30" t="s">
        <v>117</v>
      </c>
      <c r="L345" s="50" t="s">
        <v>117</v>
      </c>
      <c r="M345" s="52" t="s">
        <v>192</v>
      </c>
      <c r="N345" s="30" t="s">
        <v>119</v>
      </c>
      <c r="O345" s="43" t="s">
        <v>120</v>
      </c>
      <c r="P345" s="30">
        <v>0</v>
      </c>
      <c r="Q345" s="43">
        <v>7</v>
      </c>
      <c r="R345" s="44">
        <v>92</v>
      </c>
      <c r="S345" s="44">
        <v>7452.8</v>
      </c>
      <c r="T345" s="61">
        <f t="shared" si="5"/>
        <v>7452.8</v>
      </c>
      <c r="U345" s="44">
        <v>5493</v>
      </c>
      <c r="V345" s="44">
        <v>1276.8</v>
      </c>
      <c r="W345" s="24" t="s">
        <v>101</v>
      </c>
      <c r="X345" s="24" t="s">
        <v>101</v>
      </c>
      <c r="Y345" s="44" t="s">
        <v>101</v>
      </c>
      <c r="Z345" s="24" t="s">
        <v>101</v>
      </c>
      <c r="AA345" s="24" t="s">
        <v>101</v>
      </c>
      <c r="AB345" s="24" t="s">
        <v>101</v>
      </c>
      <c r="AC345" s="30" t="s">
        <v>102</v>
      </c>
      <c r="AD345" s="30" t="s">
        <v>101</v>
      </c>
      <c r="AE345" s="30" t="s">
        <v>102</v>
      </c>
      <c r="AF345" s="61">
        <v>0</v>
      </c>
      <c r="AG345" s="30">
        <v>1</v>
      </c>
      <c r="AH345" s="30">
        <v>1</v>
      </c>
      <c r="AI345" s="30">
        <f>AJ345</f>
        <v>2</v>
      </c>
      <c r="AJ345" s="62">
        <v>2</v>
      </c>
      <c r="AK345" s="30">
        <v>0</v>
      </c>
      <c r="AL345" s="23"/>
    </row>
    <row r="346" spans="1:38" s="25" customFormat="1" x14ac:dyDescent="0.25">
      <c r="A346" s="4">
        <v>337</v>
      </c>
      <c r="B346" s="23" t="s">
        <v>81</v>
      </c>
      <c r="C346" s="23" t="s">
        <v>115</v>
      </c>
      <c r="D346" s="40" t="s">
        <v>211</v>
      </c>
      <c r="E346" s="30">
        <v>13</v>
      </c>
      <c r="F346" s="30"/>
      <c r="G346" s="30"/>
      <c r="H346" s="30">
        <v>342247</v>
      </c>
      <c r="I346" s="28" t="s">
        <v>333</v>
      </c>
      <c r="J346" s="30"/>
      <c r="K346" s="30" t="s">
        <v>161</v>
      </c>
      <c r="L346" s="52" t="s">
        <v>162</v>
      </c>
      <c r="M346" s="52" t="s">
        <v>164</v>
      </c>
      <c r="N346" s="30" t="s">
        <v>119</v>
      </c>
      <c r="O346" s="43" t="s">
        <v>120</v>
      </c>
      <c r="P346" s="30">
        <v>0</v>
      </c>
      <c r="Q346" s="43">
        <v>7</v>
      </c>
      <c r="R346" s="44">
        <v>83</v>
      </c>
      <c r="S346" s="44">
        <v>7375.9</v>
      </c>
      <c r="T346" s="61">
        <f t="shared" si="5"/>
        <v>7375.9</v>
      </c>
      <c r="U346" s="44">
        <v>5417.3</v>
      </c>
      <c r="V346" s="44">
        <v>1144.5999999999999</v>
      </c>
      <c r="W346" s="24" t="s">
        <v>101</v>
      </c>
      <c r="X346" s="24" t="s">
        <v>101</v>
      </c>
      <c r="Y346" s="44" t="s">
        <v>102</v>
      </c>
      <c r="Z346" s="24" t="s">
        <v>101</v>
      </c>
      <c r="AA346" s="24" t="s">
        <v>101</v>
      </c>
      <c r="AB346" s="24" t="s">
        <v>101</v>
      </c>
      <c r="AC346" s="30" t="s">
        <v>101</v>
      </c>
      <c r="AD346" s="30" t="s">
        <v>101</v>
      </c>
      <c r="AE346" s="30" t="s">
        <v>102</v>
      </c>
      <c r="AF346" s="61">
        <v>0</v>
      </c>
      <c r="AG346" s="30">
        <v>1</v>
      </c>
      <c r="AH346" s="30">
        <v>2</v>
      </c>
      <c r="AI346" s="30">
        <v>0</v>
      </c>
      <c r="AJ346" s="62">
        <v>2</v>
      </c>
      <c r="AK346" s="30">
        <v>0</v>
      </c>
      <c r="AL346" s="23"/>
    </row>
    <row r="347" spans="1:38" s="25" customFormat="1" x14ac:dyDescent="0.25">
      <c r="A347" s="4">
        <v>338</v>
      </c>
      <c r="B347" s="23" t="s">
        <v>81</v>
      </c>
      <c r="C347" s="23" t="s">
        <v>115</v>
      </c>
      <c r="D347" s="40" t="s">
        <v>211</v>
      </c>
      <c r="E347" s="30">
        <v>14</v>
      </c>
      <c r="F347" s="30"/>
      <c r="G347" s="30"/>
      <c r="H347" s="30">
        <v>342248</v>
      </c>
      <c r="I347" s="28" t="s">
        <v>333</v>
      </c>
      <c r="J347" s="30"/>
      <c r="K347" s="30" t="s">
        <v>117</v>
      </c>
      <c r="L347" s="50" t="s">
        <v>117</v>
      </c>
      <c r="M347" s="52" t="s">
        <v>183</v>
      </c>
      <c r="N347" s="30" t="s">
        <v>119</v>
      </c>
      <c r="O347" s="43" t="s">
        <v>137</v>
      </c>
      <c r="P347" s="30">
        <v>0</v>
      </c>
      <c r="Q347" s="43">
        <v>3</v>
      </c>
      <c r="R347" s="44">
        <v>30</v>
      </c>
      <c r="S347" s="44">
        <v>2583.3000000000002</v>
      </c>
      <c r="T347" s="61">
        <f t="shared" si="5"/>
        <v>2583.3000000000002</v>
      </c>
      <c r="U347" s="44">
        <v>1943</v>
      </c>
      <c r="V347" s="44">
        <v>340.3</v>
      </c>
      <c r="W347" s="24" t="s">
        <v>101</v>
      </c>
      <c r="X347" s="24" t="s">
        <v>101</v>
      </c>
      <c r="Y347" s="44" t="s">
        <v>101</v>
      </c>
      <c r="Z347" s="24" t="s">
        <v>101</v>
      </c>
      <c r="AA347" s="24" t="s">
        <v>101</v>
      </c>
      <c r="AB347" s="24" t="s">
        <v>101</v>
      </c>
      <c r="AC347" s="30" t="s">
        <v>102</v>
      </c>
      <c r="AD347" s="30" t="s">
        <v>101</v>
      </c>
      <c r="AE347" s="30" t="s">
        <v>102</v>
      </c>
      <c r="AF347" s="61">
        <v>0</v>
      </c>
      <c r="AG347" s="30">
        <v>1</v>
      </c>
      <c r="AH347" s="30">
        <v>1</v>
      </c>
      <c r="AI347" s="30">
        <f>AJ347</f>
        <v>1</v>
      </c>
      <c r="AJ347" s="62">
        <v>1</v>
      </c>
      <c r="AK347" s="30">
        <v>0</v>
      </c>
      <c r="AL347" s="23"/>
    </row>
    <row r="348" spans="1:38" s="25" customFormat="1" x14ac:dyDescent="0.25">
      <c r="A348" s="4">
        <v>339</v>
      </c>
      <c r="B348" s="23" t="s">
        <v>81</v>
      </c>
      <c r="C348" s="23" t="s">
        <v>115</v>
      </c>
      <c r="D348" s="40" t="s">
        <v>211</v>
      </c>
      <c r="E348" s="30">
        <v>15</v>
      </c>
      <c r="F348" s="30"/>
      <c r="G348" s="30"/>
      <c r="H348" s="30">
        <v>342249</v>
      </c>
      <c r="I348" s="28" t="s">
        <v>333</v>
      </c>
      <c r="J348" s="30"/>
      <c r="K348" s="30" t="s">
        <v>161</v>
      </c>
      <c r="L348" s="52" t="s">
        <v>162</v>
      </c>
      <c r="M348" s="52" t="s">
        <v>192</v>
      </c>
      <c r="N348" s="30" t="s">
        <v>119</v>
      </c>
      <c r="O348" s="43" t="s">
        <v>120</v>
      </c>
      <c r="P348" s="30">
        <v>0</v>
      </c>
      <c r="Q348" s="43">
        <v>12</v>
      </c>
      <c r="R348" s="44">
        <v>144</v>
      </c>
      <c r="S348" s="44">
        <v>11469.6</v>
      </c>
      <c r="T348" s="61">
        <f t="shared" si="5"/>
        <v>11469.6</v>
      </c>
      <c r="U348" s="44">
        <v>9164.7000000000007</v>
      </c>
      <c r="V348" s="44">
        <v>1135.9000000000001</v>
      </c>
      <c r="W348" s="24" t="s">
        <v>101</v>
      </c>
      <c r="X348" s="24" t="s">
        <v>101</v>
      </c>
      <c r="Y348" s="44" t="s">
        <v>102</v>
      </c>
      <c r="Z348" s="24" t="s">
        <v>101</v>
      </c>
      <c r="AA348" s="24" t="s">
        <v>101</v>
      </c>
      <c r="AB348" s="24" t="s">
        <v>101</v>
      </c>
      <c r="AC348" s="30" t="s">
        <v>101</v>
      </c>
      <c r="AD348" s="30" t="s">
        <v>101</v>
      </c>
      <c r="AE348" s="30" t="s">
        <v>102</v>
      </c>
      <c r="AF348" s="61">
        <v>0</v>
      </c>
      <c r="AG348" s="30">
        <v>1</v>
      </c>
      <c r="AH348" s="30">
        <v>2</v>
      </c>
      <c r="AI348" s="30">
        <v>0</v>
      </c>
      <c r="AJ348" s="62">
        <v>4</v>
      </c>
      <c r="AK348" s="30">
        <v>0</v>
      </c>
      <c r="AL348" s="23"/>
    </row>
    <row r="349" spans="1:38" s="25" customFormat="1" x14ac:dyDescent="0.25">
      <c r="A349" s="4">
        <v>340</v>
      </c>
      <c r="B349" s="23" t="s">
        <v>81</v>
      </c>
      <c r="C349" s="23" t="s">
        <v>115</v>
      </c>
      <c r="D349" s="40" t="s">
        <v>211</v>
      </c>
      <c r="E349" s="30">
        <v>16</v>
      </c>
      <c r="F349" s="30"/>
      <c r="G349" s="30"/>
      <c r="H349" s="30">
        <v>342250</v>
      </c>
      <c r="I349" s="28" t="s">
        <v>333</v>
      </c>
      <c r="J349" s="30"/>
      <c r="K349" s="30" t="s">
        <v>117</v>
      </c>
      <c r="L349" s="50" t="s">
        <v>117</v>
      </c>
      <c r="M349" s="52" t="s">
        <v>210</v>
      </c>
      <c r="N349" s="30" t="s">
        <v>119</v>
      </c>
      <c r="O349" s="43" t="s">
        <v>120</v>
      </c>
      <c r="P349" s="30">
        <v>0</v>
      </c>
      <c r="Q349" s="43">
        <v>7</v>
      </c>
      <c r="R349" s="44">
        <v>80</v>
      </c>
      <c r="S349" s="44">
        <v>6013.5</v>
      </c>
      <c r="T349" s="61">
        <f t="shared" si="5"/>
        <v>6013.5</v>
      </c>
      <c r="U349" s="44">
        <v>4358</v>
      </c>
      <c r="V349" s="44">
        <v>943.5</v>
      </c>
      <c r="W349" s="24" t="s">
        <v>101</v>
      </c>
      <c r="X349" s="24" t="s">
        <v>101</v>
      </c>
      <c r="Y349" s="44" t="s">
        <v>101</v>
      </c>
      <c r="Z349" s="24" t="s">
        <v>101</v>
      </c>
      <c r="AA349" s="24" t="s">
        <v>101</v>
      </c>
      <c r="AB349" s="24" t="s">
        <v>101</v>
      </c>
      <c r="AC349" s="30" t="s">
        <v>102</v>
      </c>
      <c r="AD349" s="30" t="s">
        <v>101</v>
      </c>
      <c r="AE349" s="30" t="s">
        <v>102</v>
      </c>
      <c r="AF349" s="61">
        <v>0</v>
      </c>
      <c r="AG349" s="30">
        <v>1</v>
      </c>
      <c r="AH349" s="30">
        <v>1</v>
      </c>
      <c r="AI349" s="30">
        <f>AJ349</f>
        <v>1</v>
      </c>
      <c r="AJ349" s="62">
        <v>1</v>
      </c>
      <c r="AK349" s="30">
        <v>0</v>
      </c>
      <c r="AL349" s="23"/>
    </row>
    <row r="350" spans="1:38" s="25" customFormat="1" x14ac:dyDescent="0.25">
      <c r="A350" s="4">
        <v>341</v>
      </c>
      <c r="B350" s="23" t="s">
        <v>81</v>
      </c>
      <c r="C350" s="23" t="s">
        <v>115</v>
      </c>
      <c r="D350" s="40" t="s">
        <v>211</v>
      </c>
      <c r="E350" s="30">
        <v>17</v>
      </c>
      <c r="F350" s="30"/>
      <c r="G350" s="30"/>
      <c r="H350" s="30">
        <v>342251</v>
      </c>
      <c r="I350" s="28" t="s">
        <v>333</v>
      </c>
      <c r="J350" s="30"/>
      <c r="K350" s="30" t="s">
        <v>161</v>
      </c>
      <c r="L350" s="52" t="s">
        <v>162</v>
      </c>
      <c r="M350" s="52" t="s">
        <v>183</v>
      </c>
      <c r="N350" s="30" t="s">
        <v>119</v>
      </c>
      <c r="O350" s="43" t="s">
        <v>120</v>
      </c>
      <c r="P350" s="30">
        <v>0</v>
      </c>
      <c r="Q350" s="43">
        <v>7</v>
      </c>
      <c r="R350" s="44">
        <v>83</v>
      </c>
      <c r="S350" s="44">
        <v>6942.4</v>
      </c>
      <c r="T350" s="61">
        <f t="shared" si="5"/>
        <v>6942.4</v>
      </c>
      <c r="U350" s="44">
        <v>5387.6</v>
      </c>
      <c r="V350" s="44">
        <v>872.8</v>
      </c>
      <c r="W350" s="24" t="s">
        <v>101</v>
      </c>
      <c r="X350" s="24" t="s">
        <v>101</v>
      </c>
      <c r="Y350" s="44" t="s">
        <v>102</v>
      </c>
      <c r="Z350" s="24" t="s">
        <v>101</v>
      </c>
      <c r="AA350" s="24" t="s">
        <v>101</v>
      </c>
      <c r="AB350" s="24" t="s">
        <v>101</v>
      </c>
      <c r="AC350" s="30" t="s">
        <v>101</v>
      </c>
      <c r="AD350" s="30" t="s">
        <v>101</v>
      </c>
      <c r="AE350" s="30" t="s">
        <v>102</v>
      </c>
      <c r="AF350" s="61">
        <v>0</v>
      </c>
      <c r="AG350" s="30">
        <v>0</v>
      </c>
      <c r="AH350" s="30">
        <v>1</v>
      </c>
      <c r="AI350" s="30">
        <v>0</v>
      </c>
      <c r="AJ350" s="62">
        <v>2</v>
      </c>
      <c r="AK350" s="30">
        <v>0</v>
      </c>
      <c r="AL350" s="23"/>
    </row>
    <row r="351" spans="1:38" s="25" customFormat="1" x14ac:dyDescent="0.25">
      <c r="A351" s="4">
        <v>342</v>
      </c>
      <c r="B351" s="23" t="s">
        <v>81</v>
      </c>
      <c r="C351" s="23" t="s">
        <v>115</v>
      </c>
      <c r="D351" s="40" t="s">
        <v>211</v>
      </c>
      <c r="E351" s="30">
        <v>18</v>
      </c>
      <c r="F351" s="30"/>
      <c r="G351" s="30"/>
      <c r="H351" s="30">
        <v>342252</v>
      </c>
      <c r="I351" s="28" t="s">
        <v>333</v>
      </c>
      <c r="J351" s="30"/>
      <c r="K351" s="30" t="s">
        <v>117</v>
      </c>
      <c r="L351" s="50" t="s">
        <v>117</v>
      </c>
      <c r="M351" s="52" t="s">
        <v>170</v>
      </c>
      <c r="N351" s="30" t="s">
        <v>119</v>
      </c>
      <c r="O351" s="43" t="s">
        <v>120</v>
      </c>
      <c r="P351" s="30">
        <v>0</v>
      </c>
      <c r="Q351" s="43">
        <v>3</v>
      </c>
      <c r="R351" s="44">
        <v>31</v>
      </c>
      <c r="S351" s="44">
        <v>2832.9</v>
      </c>
      <c r="T351" s="61">
        <f t="shared" si="5"/>
        <v>2832.9</v>
      </c>
      <c r="U351" s="44">
        <v>1850.6</v>
      </c>
      <c r="V351" s="44">
        <v>721.3</v>
      </c>
      <c r="W351" s="24" t="s">
        <v>101</v>
      </c>
      <c r="X351" s="24" t="s">
        <v>101</v>
      </c>
      <c r="Y351" s="44" t="s">
        <v>101</v>
      </c>
      <c r="Z351" s="24" t="s">
        <v>101</v>
      </c>
      <c r="AA351" s="24" t="s">
        <v>101</v>
      </c>
      <c r="AB351" s="24" t="s">
        <v>101</v>
      </c>
      <c r="AC351" s="30" t="s">
        <v>102</v>
      </c>
      <c r="AD351" s="30" t="s">
        <v>101</v>
      </c>
      <c r="AE351" s="30" t="s">
        <v>102</v>
      </c>
      <c r="AF351" s="61">
        <v>0</v>
      </c>
      <c r="AG351" s="30">
        <v>1</v>
      </c>
      <c r="AH351" s="30">
        <v>1</v>
      </c>
      <c r="AI351" s="30">
        <v>0</v>
      </c>
      <c r="AJ351" s="62">
        <v>0</v>
      </c>
      <c r="AK351" s="30">
        <v>0</v>
      </c>
      <c r="AL351" s="23"/>
    </row>
    <row r="352" spans="1:38" s="25" customFormat="1" x14ac:dyDescent="0.25">
      <c r="A352" s="4">
        <v>343</v>
      </c>
      <c r="B352" s="23" t="s">
        <v>81</v>
      </c>
      <c r="C352" s="23" t="s">
        <v>115</v>
      </c>
      <c r="D352" s="40" t="s">
        <v>211</v>
      </c>
      <c r="E352" s="30">
        <v>19</v>
      </c>
      <c r="F352" s="30"/>
      <c r="G352" s="30"/>
      <c r="H352" s="30">
        <v>342253</v>
      </c>
      <c r="I352" s="28" t="s">
        <v>333</v>
      </c>
      <c r="J352" s="30"/>
      <c r="K352" s="30" t="s">
        <v>161</v>
      </c>
      <c r="L352" s="52" t="s">
        <v>162</v>
      </c>
      <c r="M352" s="52" t="s">
        <v>191</v>
      </c>
      <c r="N352" s="30" t="s">
        <v>119</v>
      </c>
      <c r="O352" s="43" t="s">
        <v>137</v>
      </c>
      <c r="P352" s="30">
        <v>0</v>
      </c>
      <c r="Q352" s="43">
        <v>3</v>
      </c>
      <c r="R352" s="44">
        <v>36</v>
      </c>
      <c r="S352" s="44">
        <v>2984.1</v>
      </c>
      <c r="T352" s="61">
        <f t="shared" si="5"/>
        <v>2984.1</v>
      </c>
      <c r="U352" s="44">
        <v>2405.1</v>
      </c>
      <c r="V352" s="44">
        <v>369</v>
      </c>
      <c r="W352" s="24" t="s">
        <v>101</v>
      </c>
      <c r="X352" s="24" t="s">
        <v>101</v>
      </c>
      <c r="Y352" s="44" t="s">
        <v>102</v>
      </c>
      <c r="Z352" s="24" t="s">
        <v>101</v>
      </c>
      <c r="AA352" s="24" t="s">
        <v>101</v>
      </c>
      <c r="AB352" s="24" t="s">
        <v>101</v>
      </c>
      <c r="AC352" s="30" t="s">
        <v>101</v>
      </c>
      <c r="AD352" s="30" t="s">
        <v>101</v>
      </c>
      <c r="AE352" s="30" t="s">
        <v>102</v>
      </c>
      <c r="AF352" s="61">
        <v>0</v>
      </c>
      <c r="AG352" s="30">
        <v>1</v>
      </c>
      <c r="AH352" s="30">
        <v>1</v>
      </c>
      <c r="AI352" s="30">
        <v>0</v>
      </c>
      <c r="AJ352" s="62">
        <v>0</v>
      </c>
      <c r="AK352" s="30">
        <v>0</v>
      </c>
      <c r="AL352" s="23"/>
    </row>
    <row r="353" spans="1:38" s="25" customFormat="1" x14ac:dyDescent="0.25">
      <c r="A353" s="4">
        <v>344</v>
      </c>
      <c r="B353" s="23" t="s">
        <v>81</v>
      </c>
      <c r="C353" s="23" t="s">
        <v>115</v>
      </c>
      <c r="D353" s="40" t="s">
        <v>211</v>
      </c>
      <c r="E353" s="30">
        <v>20</v>
      </c>
      <c r="F353" s="30"/>
      <c r="G353" s="30"/>
      <c r="H353" s="30">
        <v>342254</v>
      </c>
      <c r="I353" s="28" t="s">
        <v>333</v>
      </c>
      <c r="J353" s="30"/>
      <c r="K353" s="30" t="s">
        <v>117</v>
      </c>
      <c r="L353" s="50" t="s">
        <v>117</v>
      </c>
      <c r="M353" s="52" t="s">
        <v>163</v>
      </c>
      <c r="N353" s="30" t="s">
        <v>119</v>
      </c>
      <c r="O353" s="43" t="s">
        <v>137</v>
      </c>
      <c r="P353" s="30">
        <v>0</v>
      </c>
      <c r="Q353" s="43">
        <v>3</v>
      </c>
      <c r="R353" s="44">
        <v>30</v>
      </c>
      <c r="S353" s="44">
        <v>2663.1</v>
      </c>
      <c r="T353" s="61">
        <f t="shared" si="5"/>
        <v>2663.1</v>
      </c>
      <c r="U353" s="44">
        <v>1916</v>
      </c>
      <c r="V353" s="44">
        <v>440.1</v>
      </c>
      <c r="W353" s="24" t="s">
        <v>101</v>
      </c>
      <c r="X353" s="24" t="s">
        <v>101</v>
      </c>
      <c r="Y353" s="44" t="s">
        <v>101</v>
      </c>
      <c r="Z353" s="24" t="s">
        <v>101</v>
      </c>
      <c r="AA353" s="24" t="s">
        <v>101</v>
      </c>
      <c r="AB353" s="24" t="s">
        <v>101</v>
      </c>
      <c r="AC353" s="30" t="s">
        <v>102</v>
      </c>
      <c r="AD353" s="30" t="s">
        <v>101</v>
      </c>
      <c r="AE353" s="30" t="s">
        <v>102</v>
      </c>
      <c r="AF353" s="61">
        <v>0</v>
      </c>
      <c r="AG353" s="30">
        <v>1</v>
      </c>
      <c r="AH353" s="30">
        <v>1</v>
      </c>
      <c r="AI353" s="30">
        <v>0</v>
      </c>
      <c r="AJ353" s="62">
        <v>0</v>
      </c>
      <c r="AK353" s="30">
        <v>0</v>
      </c>
      <c r="AL353" s="23"/>
    </row>
    <row r="354" spans="1:38" s="25" customFormat="1" x14ac:dyDescent="0.25">
      <c r="A354" s="4">
        <v>345</v>
      </c>
      <c r="B354" s="23" t="s">
        <v>81</v>
      </c>
      <c r="C354" s="23" t="s">
        <v>115</v>
      </c>
      <c r="D354" s="40" t="s">
        <v>211</v>
      </c>
      <c r="E354" s="30">
        <v>22</v>
      </c>
      <c r="F354" s="30"/>
      <c r="G354" s="30"/>
      <c r="H354" s="30">
        <v>342255</v>
      </c>
      <c r="I354" s="28" t="s">
        <v>333</v>
      </c>
      <c r="J354" s="30"/>
      <c r="K354" s="30" t="s">
        <v>117</v>
      </c>
      <c r="L354" s="50" t="s">
        <v>117</v>
      </c>
      <c r="M354" s="52" t="s">
        <v>192</v>
      </c>
      <c r="N354" s="30" t="s">
        <v>119</v>
      </c>
      <c r="O354" s="43" t="s">
        <v>137</v>
      </c>
      <c r="P354" s="30">
        <v>0</v>
      </c>
      <c r="Q354" s="43">
        <v>3</v>
      </c>
      <c r="R354" s="44">
        <v>32</v>
      </c>
      <c r="S354" s="44">
        <v>2214.1</v>
      </c>
      <c r="T354" s="61">
        <f t="shared" si="5"/>
        <v>2214.1</v>
      </c>
      <c r="U354" s="44">
        <v>2003.1</v>
      </c>
      <c r="V354" s="44">
        <v>0</v>
      </c>
      <c r="W354" s="24" t="s">
        <v>101</v>
      </c>
      <c r="X354" s="24" t="s">
        <v>101</v>
      </c>
      <c r="Y354" s="44" t="s">
        <v>101</v>
      </c>
      <c r="Z354" s="24" t="s">
        <v>101</v>
      </c>
      <c r="AA354" s="24" t="s">
        <v>101</v>
      </c>
      <c r="AB354" s="24" t="s">
        <v>101</v>
      </c>
      <c r="AC354" s="30" t="s">
        <v>102</v>
      </c>
      <c r="AD354" s="30" t="s">
        <v>101</v>
      </c>
      <c r="AE354" s="30" t="s">
        <v>102</v>
      </c>
      <c r="AF354" s="61">
        <v>0</v>
      </c>
      <c r="AG354" s="30">
        <v>0</v>
      </c>
      <c r="AH354" s="30">
        <v>1</v>
      </c>
      <c r="AI354" s="30">
        <v>0</v>
      </c>
      <c r="AJ354" s="62">
        <v>0</v>
      </c>
      <c r="AK354" s="30">
        <v>0</v>
      </c>
      <c r="AL354" s="23"/>
    </row>
    <row r="355" spans="1:38" s="25" customFormat="1" x14ac:dyDescent="0.25">
      <c r="A355" s="4">
        <v>346</v>
      </c>
      <c r="B355" s="23" t="s">
        <v>81</v>
      </c>
      <c r="C355" s="23" t="s">
        <v>115</v>
      </c>
      <c r="D355" s="40" t="s">
        <v>211</v>
      </c>
      <c r="E355" s="30">
        <v>23</v>
      </c>
      <c r="F355" s="30"/>
      <c r="G355" s="30"/>
      <c r="H355" s="30">
        <v>342256</v>
      </c>
      <c r="I355" s="28" t="s">
        <v>333</v>
      </c>
      <c r="J355" s="30"/>
      <c r="K355" s="30" t="s">
        <v>117</v>
      </c>
      <c r="L355" s="50" t="s">
        <v>117</v>
      </c>
      <c r="M355" s="52" t="s">
        <v>134</v>
      </c>
      <c r="N355" s="30" t="s">
        <v>130</v>
      </c>
      <c r="O355" s="43" t="s">
        <v>129</v>
      </c>
      <c r="P355" s="30">
        <v>0</v>
      </c>
      <c r="Q355" s="63">
        <v>0</v>
      </c>
      <c r="R355" s="44">
        <v>8</v>
      </c>
      <c r="S355" s="44">
        <v>661</v>
      </c>
      <c r="T355" s="61">
        <f t="shared" si="5"/>
        <v>661</v>
      </c>
      <c r="U355" s="44">
        <v>619</v>
      </c>
      <c r="V355" s="44">
        <v>0</v>
      </c>
      <c r="W355" s="24" t="s">
        <v>101</v>
      </c>
      <c r="X355" s="24" t="s">
        <v>101</v>
      </c>
      <c r="Y355" s="44" t="s">
        <v>101</v>
      </c>
      <c r="Z355" s="24" t="s">
        <v>101</v>
      </c>
      <c r="AA355" s="24" t="s">
        <v>101</v>
      </c>
      <c r="AB355" s="24" t="s">
        <v>101</v>
      </c>
      <c r="AC355" s="30" t="s">
        <v>102</v>
      </c>
      <c r="AD355" s="30" t="s">
        <v>101</v>
      </c>
      <c r="AE355" s="30" t="s">
        <v>102</v>
      </c>
      <c r="AF355" s="61">
        <v>0</v>
      </c>
      <c r="AG355" s="30">
        <v>0</v>
      </c>
      <c r="AH355" s="30">
        <v>0</v>
      </c>
      <c r="AI355" s="30">
        <v>0</v>
      </c>
      <c r="AJ355" s="62">
        <v>0</v>
      </c>
      <c r="AK355" s="30">
        <v>0</v>
      </c>
      <c r="AL355" s="23"/>
    </row>
    <row r="356" spans="1:38" s="25" customFormat="1" x14ac:dyDescent="0.25">
      <c r="A356" s="4">
        <v>347</v>
      </c>
      <c r="B356" s="23" t="s">
        <v>81</v>
      </c>
      <c r="C356" s="23" t="s">
        <v>115</v>
      </c>
      <c r="D356" s="40" t="s">
        <v>211</v>
      </c>
      <c r="E356" s="30">
        <v>24</v>
      </c>
      <c r="F356" s="30"/>
      <c r="G356" s="30"/>
      <c r="H356" s="30">
        <v>342257</v>
      </c>
      <c r="I356" s="28" t="s">
        <v>333</v>
      </c>
      <c r="J356" s="30"/>
      <c r="K356" s="30" t="s">
        <v>117</v>
      </c>
      <c r="L356" s="50" t="s">
        <v>117</v>
      </c>
      <c r="M356" s="52" t="s">
        <v>183</v>
      </c>
      <c r="N356" s="30" t="s">
        <v>119</v>
      </c>
      <c r="O356" s="43" t="s">
        <v>120</v>
      </c>
      <c r="P356" s="30">
        <v>0</v>
      </c>
      <c r="Q356" s="43">
        <v>9</v>
      </c>
      <c r="R356" s="44">
        <v>103</v>
      </c>
      <c r="S356" s="44">
        <v>8908.66</v>
      </c>
      <c r="T356" s="61">
        <f t="shared" si="5"/>
        <v>8908.66</v>
      </c>
      <c r="U356" s="44">
        <v>7112.1</v>
      </c>
      <c r="V356" s="44">
        <v>762.56</v>
      </c>
      <c r="W356" s="24" t="s">
        <v>101</v>
      </c>
      <c r="X356" s="24" t="s">
        <v>101</v>
      </c>
      <c r="Y356" s="44" t="s">
        <v>102</v>
      </c>
      <c r="Z356" s="24" t="s">
        <v>101</v>
      </c>
      <c r="AA356" s="24" t="s">
        <v>101</v>
      </c>
      <c r="AB356" s="24" t="s">
        <v>101</v>
      </c>
      <c r="AC356" s="30" t="s">
        <v>101</v>
      </c>
      <c r="AD356" s="30" t="s">
        <v>101</v>
      </c>
      <c r="AE356" s="30" t="s">
        <v>102</v>
      </c>
      <c r="AF356" s="61">
        <v>0</v>
      </c>
      <c r="AG356" s="30">
        <v>1</v>
      </c>
      <c r="AH356" s="30">
        <v>2</v>
      </c>
      <c r="AI356" s="30">
        <v>0</v>
      </c>
      <c r="AJ356" s="62">
        <v>3</v>
      </c>
      <c r="AK356" s="30">
        <v>0</v>
      </c>
      <c r="AL356" s="23"/>
    </row>
    <row r="357" spans="1:38" s="25" customFormat="1" x14ac:dyDescent="0.25">
      <c r="A357" s="4">
        <v>348</v>
      </c>
      <c r="B357" s="23" t="s">
        <v>81</v>
      </c>
      <c r="C357" s="23" t="s">
        <v>115</v>
      </c>
      <c r="D357" s="40" t="s">
        <v>211</v>
      </c>
      <c r="E357" s="30">
        <v>25</v>
      </c>
      <c r="F357" s="30"/>
      <c r="G357" s="30"/>
      <c r="H357" s="30">
        <v>342258</v>
      </c>
      <c r="I357" s="28" t="s">
        <v>333</v>
      </c>
      <c r="J357" s="30"/>
      <c r="K357" s="30" t="s">
        <v>117</v>
      </c>
      <c r="L357" s="50" t="s">
        <v>117</v>
      </c>
      <c r="M357" s="52" t="s">
        <v>134</v>
      </c>
      <c r="N357" s="30" t="s">
        <v>130</v>
      </c>
      <c r="O357" s="43" t="s">
        <v>141</v>
      </c>
      <c r="P357" s="30">
        <v>0</v>
      </c>
      <c r="Q357" s="43">
        <v>2</v>
      </c>
      <c r="R357" s="44">
        <v>14</v>
      </c>
      <c r="S357" s="44">
        <v>869</v>
      </c>
      <c r="T357" s="61">
        <f t="shared" ref="T357:T420" si="7">S357</f>
        <v>869</v>
      </c>
      <c r="U357" s="44">
        <v>749</v>
      </c>
      <c r="V357" s="44">
        <v>0</v>
      </c>
      <c r="W357" s="24" t="s">
        <v>101</v>
      </c>
      <c r="X357" s="24" t="s">
        <v>101</v>
      </c>
      <c r="Y357" s="44" t="s">
        <v>101</v>
      </c>
      <c r="Z357" s="24" t="s">
        <v>101</v>
      </c>
      <c r="AA357" s="24" t="s">
        <v>101</v>
      </c>
      <c r="AB357" s="24" t="s">
        <v>101</v>
      </c>
      <c r="AC357" s="30" t="s">
        <v>102</v>
      </c>
      <c r="AD357" s="30" t="s">
        <v>101</v>
      </c>
      <c r="AE357" s="30" t="s">
        <v>102</v>
      </c>
      <c r="AF357" s="61">
        <v>0</v>
      </c>
      <c r="AG357" s="30">
        <v>1</v>
      </c>
      <c r="AH357" s="30">
        <v>1</v>
      </c>
      <c r="AI357" s="30">
        <v>0</v>
      </c>
      <c r="AJ357" s="62">
        <v>0</v>
      </c>
      <c r="AK357" s="30">
        <v>0</v>
      </c>
      <c r="AL357" s="23"/>
    </row>
    <row r="358" spans="1:38" s="25" customFormat="1" x14ac:dyDescent="0.25">
      <c r="A358" s="4">
        <v>349</v>
      </c>
      <c r="B358" s="23" t="s">
        <v>81</v>
      </c>
      <c r="C358" s="23" t="s">
        <v>115</v>
      </c>
      <c r="D358" s="40" t="s">
        <v>211</v>
      </c>
      <c r="E358" s="30">
        <v>26</v>
      </c>
      <c r="F358" s="30"/>
      <c r="G358" s="30"/>
      <c r="H358" s="30">
        <v>342259</v>
      </c>
      <c r="I358" s="28" t="s">
        <v>333</v>
      </c>
      <c r="J358" s="30"/>
      <c r="K358" s="30" t="s">
        <v>117</v>
      </c>
      <c r="L358" s="50" t="s">
        <v>117</v>
      </c>
      <c r="M358" s="52" t="s">
        <v>133</v>
      </c>
      <c r="N358" s="30" t="s">
        <v>119</v>
      </c>
      <c r="O358" s="43" t="s">
        <v>137</v>
      </c>
      <c r="P358" s="30">
        <v>0</v>
      </c>
      <c r="Q358" s="43">
        <v>1</v>
      </c>
      <c r="R358" s="44">
        <v>12</v>
      </c>
      <c r="S358" s="44">
        <v>1035.8</v>
      </c>
      <c r="T358" s="61">
        <f t="shared" si="7"/>
        <v>1035.8</v>
      </c>
      <c r="U358" s="44">
        <v>872</v>
      </c>
      <c r="V358" s="44">
        <v>121.8</v>
      </c>
      <c r="W358" s="24" t="s">
        <v>101</v>
      </c>
      <c r="X358" s="24" t="s">
        <v>101</v>
      </c>
      <c r="Y358" s="44" t="s">
        <v>101</v>
      </c>
      <c r="Z358" s="24" t="s">
        <v>101</v>
      </c>
      <c r="AA358" s="24" t="s">
        <v>101</v>
      </c>
      <c r="AB358" s="24" t="s">
        <v>101</v>
      </c>
      <c r="AC358" s="30" t="s">
        <v>102</v>
      </c>
      <c r="AD358" s="30" t="s">
        <v>101</v>
      </c>
      <c r="AE358" s="30" t="s">
        <v>102</v>
      </c>
      <c r="AF358" s="61">
        <v>0</v>
      </c>
      <c r="AG358" s="30">
        <v>1</v>
      </c>
      <c r="AH358" s="30">
        <v>0</v>
      </c>
      <c r="AI358" s="30">
        <v>0</v>
      </c>
      <c r="AJ358" s="62">
        <v>0</v>
      </c>
      <c r="AK358" s="30">
        <v>0</v>
      </c>
      <c r="AL358" s="23"/>
    </row>
    <row r="359" spans="1:38" s="25" customFormat="1" x14ac:dyDescent="0.25">
      <c r="A359" s="4">
        <v>350</v>
      </c>
      <c r="B359" s="23" t="s">
        <v>81</v>
      </c>
      <c r="C359" s="23" t="s">
        <v>115</v>
      </c>
      <c r="D359" s="40" t="s">
        <v>211</v>
      </c>
      <c r="E359" s="30">
        <v>26</v>
      </c>
      <c r="F359" s="30">
        <v>2</v>
      </c>
      <c r="G359" s="30"/>
      <c r="H359" s="30">
        <v>342260</v>
      </c>
      <c r="I359" s="28" t="s">
        <v>333</v>
      </c>
      <c r="J359" s="30"/>
      <c r="K359" s="30" t="s">
        <v>117</v>
      </c>
      <c r="L359" s="50" t="s">
        <v>117</v>
      </c>
      <c r="M359" s="52" t="s">
        <v>133</v>
      </c>
      <c r="N359" s="30" t="s">
        <v>119</v>
      </c>
      <c r="O359" s="43" t="s">
        <v>137</v>
      </c>
      <c r="P359" s="30">
        <v>0</v>
      </c>
      <c r="Q359" s="43">
        <v>2</v>
      </c>
      <c r="R359" s="44">
        <v>16</v>
      </c>
      <c r="S359" s="44">
        <v>1177</v>
      </c>
      <c r="T359" s="61">
        <f t="shared" si="7"/>
        <v>1177</v>
      </c>
      <c r="U359" s="44">
        <v>1047</v>
      </c>
      <c r="V359" s="44">
        <v>0</v>
      </c>
      <c r="W359" s="24" t="s">
        <v>101</v>
      </c>
      <c r="X359" s="24" t="s">
        <v>101</v>
      </c>
      <c r="Y359" s="44" t="s">
        <v>102</v>
      </c>
      <c r="Z359" s="24" t="s">
        <v>101</v>
      </c>
      <c r="AA359" s="24" t="s">
        <v>101</v>
      </c>
      <c r="AB359" s="24" t="s">
        <v>101</v>
      </c>
      <c r="AC359" s="30" t="s">
        <v>101</v>
      </c>
      <c r="AD359" s="30" t="s">
        <v>101</v>
      </c>
      <c r="AE359" s="30" t="s">
        <v>102</v>
      </c>
      <c r="AF359" s="61">
        <v>0</v>
      </c>
      <c r="AG359" s="30">
        <v>1</v>
      </c>
      <c r="AH359" s="30">
        <v>1</v>
      </c>
      <c r="AI359" s="30">
        <v>0</v>
      </c>
      <c r="AJ359" s="62">
        <v>0</v>
      </c>
      <c r="AK359" s="30">
        <v>0</v>
      </c>
      <c r="AL359" s="23"/>
    </row>
    <row r="360" spans="1:38" s="25" customFormat="1" x14ac:dyDescent="0.25">
      <c r="A360" s="4">
        <v>351</v>
      </c>
      <c r="B360" s="23" t="s">
        <v>81</v>
      </c>
      <c r="C360" s="23" t="s">
        <v>115</v>
      </c>
      <c r="D360" s="40" t="s">
        <v>211</v>
      </c>
      <c r="E360" s="30">
        <v>27</v>
      </c>
      <c r="F360" s="30">
        <v>1</v>
      </c>
      <c r="G360" s="30"/>
      <c r="H360" s="30">
        <v>342261</v>
      </c>
      <c r="I360" s="28" t="s">
        <v>333</v>
      </c>
      <c r="J360" s="30"/>
      <c r="K360" s="30" t="s">
        <v>117</v>
      </c>
      <c r="L360" s="50" t="s">
        <v>117</v>
      </c>
      <c r="M360" s="52" t="s">
        <v>131</v>
      </c>
      <c r="N360" s="30" t="s">
        <v>130</v>
      </c>
      <c r="O360" s="43" t="s">
        <v>129</v>
      </c>
      <c r="P360" s="30">
        <v>0</v>
      </c>
      <c r="Q360" s="43">
        <v>1</v>
      </c>
      <c r="R360" s="44">
        <v>8</v>
      </c>
      <c r="S360" s="44">
        <v>692</v>
      </c>
      <c r="T360" s="61">
        <f t="shared" si="7"/>
        <v>692</v>
      </c>
      <c r="U360" s="44">
        <v>650</v>
      </c>
      <c r="V360" s="44">
        <v>0</v>
      </c>
      <c r="W360" s="24" t="s">
        <v>101</v>
      </c>
      <c r="X360" s="24" t="s">
        <v>101</v>
      </c>
      <c r="Y360" s="44" t="s">
        <v>101</v>
      </c>
      <c r="Z360" s="24" t="s">
        <v>101</v>
      </c>
      <c r="AA360" s="24" t="s">
        <v>101</v>
      </c>
      <c r="AB360" s="24" t="s">
        <v>101</v>
      </c>
      <c r="AC360" s="30" t="s">
        <v>102</v>
      </c>
      <c r="AD360" s="30" t="s">
        <v>101</v>
      </c>
      <c r="AE360" s="30" t="s">
        <v>102</v>
      </c>
      <c r="AF360" s="61">
        <v>0</v>
      </c>
      <c r="AG360" s="30">
        <v>0</v>
      </c>
      <c r="AH360" s="30">
        <v>0</v>
      </c>
      <c r="AI360" s="30">
        <v>0</v>
      </c>
      <c r="AJ360" s="62">
        <v>0</v>
      </c>
      <c r="AK360" s="30">
        <v>0</v>
      </c>
      <c r="AL360" s="23"/>
    </row>
    <row r="361" spans="1:38" s="25" customFormat="1" x14ac:dyDescent="0.25">
      <c r="A361" s="4">
        <v>352</v>
      </c>
      <c r="B361" s="23" t="s">
        <v>81</v>
      </c>
      <c r="C361" s="23" t="s">
        <v>115</v>
      </c>
      <c r="D361" s="40" t="s">
        <v>211</v>
      </c>
      <c r="E361" s="30">
        <v>27</v>
      </c>
      <c r="F361" s="30">
        <v>2</v>
      </c>
      <c r="G361" s="30"/>
      <c r="H361" s="30">
        <v>342262</v>
      </c>
      <c r="I361" s="28" t="s">
        <v>333</v>
      </c>
      <c r="J361" s="30"/>
      <c r="K361" s="30" t="s">
        <v>117</v>
      </c>
      <c r="L361" s="50" t="s">
        <v>117</v>
      </c>
      <c r="M361" s="52" t="s">
        <v>131</v>
      </c>
      <c r="N361" s="30" t="s">
        <v>130</v>
      </c>
      <c r="O361" s="43" t="s">
        <v>129</v>
      </c>
      <c r="P361" s="30">
        <v>0</v>
      </c>
      <c r="Q361" s="43">
        <v>1</v>
      </c>
      <c r="R361" s="44">
        <v>8</v>
      </c>
      <c r="S361" s="44">
        <v>689</v>
      </c>
      <c r="T361" s="61">
        <f t="shared" si="7"/>
        <v>689</v>
      </c>
      <c r="U361" s="44">
        <v>648</v>
      </c>
      <c r="V361" s="44">
        <v>0</v>
      </c>
      <c r="W361" s="24" t="s">
        <v>101</v>
      </c>
      <c r="X361" s="24" t="s">
        <v>101</v>
      </c>
      <c r="Y361" s="44" t="s">
        <v>101</v>
      </c>
      <c r="Z361" s="24" t="s">
        <v>101</v>
      </c>
      <c r="AA361" s="24" t="s">
        <v>101</v>
      </c>
      <c r="AB361" s="24" t="s">
        <v>101</v>
      </c>
      <c r="AC361" s="30" t="s">
        <v>102</v>
      </c>
      <c r="AD361" s="30" t="s">
        <v>101</v>
      </c>
      <c r="AE361" s="30" t="s">
        <v>102</v>
      </c>
      <c r="AF361" s="61">
        <v>0</v>
      </c>
      <c r="AG361" s="30">
        <v>0</v>
      </c>
      <c r="AH361" s="30">
        <v>0</v>
      </c>
      <c r="AI361" s="30">
        <v>0</v>
      </c>
      <c r="AJ361" s="62">
        <v>0</v>
      </c>
      <c r="AK361" s="30">
        <v>0</v>
      </c>
      <c r="AL361" s="23"/>
    </row>
    <row r="362" spans="1:38" s="25" customFormat="1" x14ac:dyDescent="0.25">
      <c r="A362" s="4">
        <v>353</v>
      </c>
      <c r="B362" s="23" t="s">
        <v>81</v>
      </c>
      <c r="C362" s="23" t="s">
        <v>115</v>
      </c>
      <c r="D362" s="40" t="s">
        <v>211</v>
      </c>
      <c r="E362" s="30">
        <v>28</v>
      </c>
      <c r="F362" s="30"/>
      <c r="G362" s="30"/>
      <c r="H362" s="30">
        <v>342263</v>
      </c>
      <c r="I362" s="28" t="s">
        <v>333</v>
      </c>
      <c r="J362" s="30"/>
      <c r="K362" s="30" t="s">
        <v>117</v>
      </c>
      <c r="L362" s="50" t="s">
        <v>117</v>
      </c>
      <c r="M362" s="52" t="s">
        <v>180</v>
      </c>
      <c r="N362" s="30" t="s">
        <v>119</v>
      </c>
      <c r="O362" s="43" t="s">
        <v>137</v>
      </c>
      <c r="P362" s="30">
        <v>0</v>
      </c>
      <c r="Q362" s="43">
        <v>2</v>
      </c>
      <c r="R362" s="44">
        <v>14</v>
      </c>
      <c r="S362" s="44">
        <v>1238.4000000000001</v>
      </c>
      <c r="T362" s="61">
        <f t="shared" si="7"/>
        <v>1238.4000000000001</v>
      </c>
      <c r="U362" s="44">
        <v>1020</v>
      </c>
      <c r="V362" s="44">
        <v>126.4</v>
      </c>
      <c r="W362" s="24" t="s">
        <v>101</v>
      </c>
      <c r="X362" s="24" t="s">
        <v>101</v>
      </c>
      <c r="Y362" s="44" t="s">
        <v>102</v>
      </c>
      <c r="Z362" s="24" t="s">
        <v>101</v>
      </c>
      <c r="AA362" s="24" t="s">
        <v>101</v>
      </c>
      <c r="AB362" s="24" t="s">
        <v>101</v>
      </c>
      <c r="AC362" s="30" t="s">
        <v>101</v>
      </c>
      <c r="AD362" s="30" t="s">
        <v>101</v>
      </c>
      <c r="AE362" s="30" t="s">
        <v>102</v>
      </c>
      <c r="AF362" s="61">
        <v>0</v>
      </c>
      <c r="AG362" s="30">
        <v>1</v>
      </c>
      <c r="AH362" s="30">
        <v>1</v>
      </c>
      <c r="AI362" s="30">
        <v>0</v>
      </c>
      <c r="AJ362" s="62">
        <v>0</v>
      </c>
      <c r="AK362" s="30">
        <v>0</v>
      </c>
      <c r="AL362" s="23"/>
    </row>
    <row r="363" spans="1:38" s="25" customFormat="1" x14ac:dyDescent="0.25">
      <c r="A363" s="4">
        <v>354</v>
      </c>
      <c r="B363" s="23" t="s">
        <v>81</v>
      </c>
      <c r="C363" s="23" t="s">
        <v>115</v>
      </c>
      <c r="D363" s="40" t="s">
        <v>211</v>
      </c>
      <c r="E363" s="30">
        <v>28</v>
      </c>
      <c r="F363" s="30">
        <v>2</v>
      </c>
      <c r="G363" s="30"/>
      <c r="H363" s="30">
        <v>342264</v>
      </c>
      <c r="I363" s="28" t="s">
        <v>333</v>
      </c>
      <c r="J363" s="30"/>
      <c r="K363" s="30" t="s">
        <v>117</v>
      </c>
      <c r="L363" s="50" t="s">
        <v>117</v>
      </c>
      <c r="M363" s="52" t="s">
        <v>180</v>
      </c>
      <c r="N363" s="30" t="s">
        <v>119</v>
      </c>
      <c r="O363" s="43" t="s">
        <v>141</v>
      </c>
      <c r="P363" s="30">
        <v>0</v>
      </c>
      <c r="Q363" s="43">
        <v>3</v>
      </c>
      <c r="R363" s="44">
        <v>24</v>
      </c>
      <c r="S363" s="44">
        <v>1443</v>
      </c>
      <c r="T363" s="61">
        <f t="shared" si="7"/>
        <v>1443</v>
      </c>
      <c r="U363" s="44">
        <v>1353</v>
      </c>
      <c r="V363" s="44">
        <v>0</v>
      </c>
      <c r="W363" s="24" t="s">
        <v>101</v>
      </c>
      <c r="X363" s="24" t="s">
        <v>101</v>
      </c>
      <c r="Y363" s="44" t="s">
        <v>101</v>
      </c>
      <c r="Z363" s="24" t="s">
        <v>101</v>
      </c>
      <c r="AA363" s="24" t="s">
        <v>101</v>
      </c>
      <c r="AB363" s="24" t="s">
        <v>101</v>
      </c>
      <c r="AC363" s="30" t="s">
        <v>102</v>
      </c>
      <c r="AD363" s="30" t="s">
        <v>101</v>
      </c>
      <c r="AE363" s="30" t="s">
        <v>102</v>
      </c>
      <c r="AF363" s="61">
        <v>0</v>
      </c>
      <c r="AG363" s="30">
        <v>1</v>
      </c>
      <c r="AH363" s="30">
        <v>1</v>
      </c>
      <c r="AI363" s="30">
        <v>0</v>
      </c>
      <c r="AJ363" s="62">
        <v>0</v>
      </c>
      <c r="AK363" s="30">
        <v>0</v>
      </c>
      <c r="AL363" s="23"/>
    </row>
    <row r="364" spans="1:38" s="25" customFormat="1" x14ac:dyDescent="0.25">
      <c r="A364" s="4">
        <v>355</v>
      </c>
      <c r="B364" s="23" t="s">
        <v>81</v>
      </c>
      <c r="C364" s="23" t="s">
        <v>115</v>
      </c>
      <c r="D364" s="40" t="s">
        <v>211</v>
      </c>
      <c r="E364" s="30">
        <v>29</v>
      </c>
      <c r="F364" s="30"/>
      <c r="G364" s="30"/>
      <c r="H364" s="30">
        <v>342265</v>
      </c>
      <c r="I364" s="28" t="s">
        <v>333</v>
      </c>
      <c r="J364" s="30"/>
      <c r="K364" s="30" t="s">
        <v>117</v>
      </c>
      <c r="L364" s="50" t="s">
        <v>117</v>
      </c>
      <c r="M364" s="52" t="s">
        <v>131</v>
      </c>
      <c r="N364" s="30" t="s">
        <v>119</v>
      </c>
      <c r="O364" s="43" t="s">
        <v>129</v>
      </c>
      <c r="P364" s="30">
        <v>0</v>
      </c>
      <c r="Q364" s="63">
        <v>0</v>
      </c>
      <c r="R364" s="44">
        <v>16</v>
      </c>
      <c r="S364" s="44">
        <v>1349.3</v>
      </c>
      <c r="T364" s="61">
        <f t="shared" si="7"/>
        <v>1349.3</v>
      </c>
      <c r="U364" s="44">
        <v>1269.7</v>
      </c>
      <c r="V364" s="44">
        <v>0</v>
      </c>
      <c r="W364" s="24" t="s">
        <v>101</v>
      </c>
      <c r="X364" s="24" t="s">
        <v>101</v>
      </c>
      <c r="Y364" s="44" t="s">
        <v>101</v>
      </c>
      <c r="Z364" s="24" t="s">
        <v>101</v>
      </c>
      <c r="AA364" s="24" t="s">
        <v>101</v>
      </c>
      <c r="AB364" s="24" t="s">
        <v>101</v>
      </c>
      <c r="AC364" s="30" t="s">
        <v>102</v>
      </c>
      <c r="AD364" s="30" t="s">
        <v>101</v>
      </c>
      <c r="AE364" s="30" t="s">
        <v>102</v>
      </c>
      <c r="AF364" s="61">
        <v>0</v>
      </c>
      <c r="AG364" s="30">
        <v>0</v>
      </c>
      <c r="AH364" s="30">
        <v>0</v>
      </c>
      <c r="AI364" s="30">
        <v>0</v>
      </c>
      <c r="AJ364" s="62">
        <v>0</v>
      </c>
      <c r="AK364" s="30">
        <v>0</v>
      </c>
      <c r="AL364" s="23"/>
    </row>
    <row r="365" spans="1:38" s="25" customFormat="1" x14ac:dyDescent="0.25">
      <c r="A365" s="4">
        <v>356</v>
      </c>
      <c r="B365" s="23" t="s">
        <v>81</v>
      </c>
      <c r="C365" s="23" t="s">
        <v>115</v>
      </c>
      <c r="D365" s="40" t="s">
        <v>211</v>
      </c>
      <c r="E365" s="30">
        <v>3</v>
      </c>
      <c r="F365" s="30"/>
      <c r="G365" s="30"/>
      <c r="H365" s="30">
        <v>342266</v>
      </c>
      <c r="I365" s="28" t="s">
        <v>333</v>
      </c>
      <c r="J365" s="30"/>
      <c r="K365" s="30" t="s">
        <v>161</v>
      </c>
      <c r="L365" s="52" t="s">
        <v>162</v>
      </c>
      <c r="M365" s="52" t="s">
        <v>170</v>
      </c>
      <c r="N365" s="30" t="s">
        <v>119</v>
      </c>
      <c r="O365" s="43" t="s">
        <v>120</v>
      </c>
      <c r="P365" s="30">
        <v>0</v>
      </c>
      <c r="Q365" s="43">
        <v>4</v>
      </c>
      <c r="R365" s="44">
        <v>48</v>
      </c>
      <c r="S365" s="44">
        <v>4323.1000000000004</v>
      </c>
      <c r="T365" s="61">
        <f t="shared" si="7"/>
        <v>4323.1000000000004</v>
      </c>
      <c r="U365" s="44">
        <v>2962.4</v>
      </c>
      <c r="V365" s="44">
        <v>1023.7</v>
      </c>
      <c r="W365" s="24" t="s">
        <v>101</v>
      </c>
      <c r="X365" s="24" t="s">
        <v>101</v>
      </c>
      <c r="Y365" s="44" t="s">
        <v>102</v>
      </c>
      <c r="Z365" s="24" t="s">
        <v>101</v>
      </c>
      <c r="AA365" s="24" t="s">
        <v>101</v>
      </c>
      <c r="AB365" s="24" t="s">
        <v>101</v>
      </c>
      <c r="AC365" s="30" t="s">
        <v>101</v>
      </c>
      <c r="AD365" s="30" t="s">
        <v>101</v>
      </c>
      <c r="AE365" s="30" t="s">
        <v>102</v>
      </c>
      <c r="AF365" s="61">
        <v>0</v>
      </c>
      <c r="AG365" s="30">
        <v>0</v>
      </c>
      <c r="AH365" s="30">
        <v>1</v>
      </c>
      <c r="AI365" s="30">
        <v>0</v>
      </c>
      <c r="AJ365" s="62">
        <v>1</v>
      </c>
      <c r="AK365" s="30">
        <v>0</v>
      </c>
      <c r="AL365" s="23"/>
    </row>
    <row r="366" spans="1:38" s="25" customFormat="1" x14ac:dyDescent="0.25">
      <c r="A366" s="4">
        <v>357</v>
      </c>
      <c r="B366" s="23" t="s">
        <v>81</v>
      </c>
      <c r="C366" s="23" t="s">
        <v>115</v>
      </c>
      <c r="D366" s="40" t="s">
        <v>211</v>
      </c>
      <c r="E366" s="30">
        <v>30</v>
      </c>
      <c r="F366" s="30"/>
      <c r="G366" s="30"/>
      <c r="H366" s="30">
        <v>342267</v>
      </c>
      <c r="I366" s="28" t="s">
        <v>333</v>
      </c>
      <c r="J366" s="30"/>
      <c r="K366" s="30" t="s">
        <v>117</v>
      </c>
      <c r="L366" s="50" t="s">
        <v>117</v>
      </c>
      <c r="M366" s="52" t="s">
        <v>180</v>
      </c>
      <c r="N366" s="30" t="s">
        <v>119</v>
      </c>
      <c r="O366" s="43" t="s">
        <v>120</v>
      </c>
      <c r="P366" s="30">
        <v>0</v>
      </c>
      <c r="Q366" s="43">
        <v>2</v>
      </c>
      <c r="R366" s="44">
        <v>28</v>
      </c>
      <c r="S366" s="44">
        <v>1766</v>
      </c>
      <c r="T366" s="61">
        <f t="shared" si="7"/>
        <v>1766</v>
      </c>
      <c r="U366" s="44">
        <v>1449.2</v>
      </c>
      <c r="V366" s="44">
        <v>174.8</v>
      </c>
      <c r="W366" s="24" t="s">
        <v>101</v>
      </c>
      <c r="X366" s="24" t="s">
        <v>101</v>
      </c>
      <c r="Y366" s="44" t="s">
        <v>102</v>
      </c>
      <c r="Z366" s="24" t="s">
        <v>101</v>
      </c>
      <c r="AA366" s="24" t="s">
        <v>101</v>
      </c>
      <c r="AB366" s="24" t="s">
        <v>101</v>
      </c>
      <c r="AC366" s="30" t="s">
        <v>101</v>
      </c>
      <c r="AD366" s="30" t="s">
        <v>101</v>
      </c>
      <c r="AE366" s="30" t="s">
        <v>102</v>
      </c>
      <c r="AF366" s="61">
        <v>0</v>
      </c>
      <c r="AG366" s="30">
        <v>1</v>
      </c>
      <c r="AH366" s="30">
        <v>0</v>
      </c>
      <c r="AI366" s="30">
        <v>0</v>
      </c>
      <c r="AJ366" s="62">
        <v>0</v>
      </c>
      <c r="AK366" s="30">
        <v>0</v>
      </c>
      <c r="AL366" s="23"/>
    </row>
    <row r="367" spans="1:38" s="25" customFormat="1" x14ac:dyDescent="0.25">
      <c r="A367" s="4">
        <v>358</v>
      </c>
      <c r="B367" s="23" t="s">
        <v>81</v>
      </c>
      <c r="C367" s="23" t="s">
        <v>115</v>
      </c>
      <c r="D367" s="40" t="s">
        <v>211</v>
      </c>
      <c r="E367" s="30">
        <v>31</v>
      </c>
      <c r="F367" s="30"/>
      <c r="G367" s="30"/>
      <c r="H367" s="30">
        <v>342268</v>
      </c>
      <c r="I367" s="28" t="s">
        <v>333</v>
      </c>
      <c r="J367" s="30"/>
      <c r="K367" s="30" t="s">
        <v>117</v>
      </c>
      <c r="L367" s="50" t="s">
        <v>117</v>
      </c>
      <c r="M367" s="52" t="s">
        <v>134</v>
      </c>
      <c r="N367" s="30" t="s">
        <v>119</v>
      </c>
      <c r="O367" s="43" t="s">
        <v>213</v>
      </c>
      <c r="P367" s="30">
        <v>0</v>
      </c>
      <c r="Q367" s="43">
        <v>2</v>
      </c>
      <c r="R367" s="44">
        <v>14</v>
      </c>
      <c r="S367" s="44">
        <v>874.1</v>
      </c>
      <c r="T367" s="61">
        <f t="shared" si="7"/>
        <v>874.1</v>
      </c>
      <c r="U367" s="44">
        <v>753.1</v>
      </c>
      <c r="V367" s="44">
        <v>0</v>
      </c>
      <c r="W367" s="24" t="s">
        <v>101</v>
      </c>
      <c r="X367" s="24" t="s">
        <v>101</v>
      </c>
      <c r="Y367" s="44" t="s">
        <v>101</v>
      </c>
      <c r="Z367" s="24" t="s">
        <v>101</v>
      </c>
      <c r="AA367" s="24" t="s">
        <v>101</v>
      </c>
      <c r="AB367" s="24" t="s">
        <v>101</v>
      </c>
      <c r="AC367" s="30" t="s">
        <v>102</v>
      </c>
      <c r="AD367" s="30" t="s">
        <v>101</v>
      </c>
      <c r="AE367" s="30" t="s">
        <v>102</v>
      </c>
      <c r="AF367" s="61">
        <v>0</v>
      </c>
      <c r="AG367" s="30">
        <v>1</v>
      </c>
      <c r="AH367" s="30">
        <v>1</v>
      </c>
      <c r="AI367" s="30">
        <v>0</v>
      </c>
      <c r="AJ367" s="62">
        <v>0</v>
      </c>
      <c r="AK367" s="30">
        <v>0</v>
      </c>
      <c r="AL367" s="23"/>
    </row>
    <row r="368" spans="1:38" s="25" customFormat="1" x14ac:dyDescent="0.25">
      <c r="A368" s="4">
        <v>359</v>
      </c>
      <c r="B368" s="23" t="s">
        <v>81</v>
      </c>
      <c r="C368" s="23" t="s">
        <v>115</v>
      </c>
      <c r="D368" s="40" t="s">
        <v>211</v>
      </c>
      <c r="E368" s="30">
        <v>32</v>
      </c>
      <c r="F368" s="30"/>
      <c r="G368" s="30"/>
      <c r="H368" s="30">
        <v>342269</v>
      </c>
      <c r="I368" s="28" t="s">
        <v>333</v>
      </c>
      <c r="J368" s="30"/>
      <c r="K368" s="30" t="s">
        <v>117</v>
      </c>
      <c r="L368" s="50" t="s">
        <v>117</v>
      </c>
      <c r="M368" s="52" t="s">
        <v>181</v>
      </c>
      <c r="N368" s="30" t="s">
        <v>119</v>
      </c>
      <c r="O368" s="43" t="s">
        <v>137</v>
      </c>
      <c r="P368" s="30">
        <v>0</v>
      </c>
      <c r="Q368" s="43">
        <v>2</v>
      </c>
      <c r="R368" s="44">
        <v>14</v>
      </c>
      <c r="S368" s="44">
        <v>1279.0999999999999</v>
      </c>
      <c r="T368" s="61">
        <f t="shared" si="7"/>
        <v>1279.0999999999999</v>
      </c>
      <c r="U368" s="44">
        <v>1007.4</v>
      </c>
      <c r="V368" s="44">
        <v>126.7</v>
      </c>
      <c r="W368" s="24" t="s">
        <v>101</v>
      </c>
      <c r="X368" s="24" t="s">
        <v>101</v>
      </c>
      <c r="Y368" s="44" t="s">
        <v>101</v>
      </c>
      <c r="Z368" s="24" t="s">
        <v>101</v>
      </c>
      <c r="AA368" s="24" t="s">
        <v>101</v>
      </c>
      <c r="AB368" s="24" t="s">
        <v>101</v>
      </c>
      <c r="AC368" s="30" t="s">
        <v>102</v>
      </c>
      <c r="AD368" s="30" t="s">
        <v>101</v>
      </c>
      <c r="AE368" s="30" t="s">
        <v>102</v>
      </c>
      <c r="AF368" s="61">
        <v>0</v>
      </c>
      <c r="AG368" s="30">
        <v>1</v>
      </c>
      <c r="AH368" s="30">
        <v>1</v>
      </c>
      <c r="AI368" s="30">
        <v>0</v>
      </c>
      <c r="AJ368" s="62">
        <v>0</v>
      </c>
      <c r="AK368" s="30">
        <v>0</v>
      </c>
      <c r="AL368" s="23"/>
    </row>
    <row r="369" spans="1:38" s="25" customFormat="1" x14ac:dyDescent="0.25">
      <c r="A369" s="4">
        <v>360</v>
      </c>
      <c r="B369" s="23" t="s">
        <v>81</v>
      </c>
      <c r="C369" s="23" t="s">
        <v>115</v>
      </c>
      <c r="D369" s="40" t="s">
        <v>211</v>
      </c>
      <c r="E369" s="30">
        <v>33</v>
      </c>
      <c r="F369" s="30"/>
      <c r="G369" s="30"/>
      <c r="H369" s="30">
        <v>342270</v>
      </c>
      <c r="I369" s="28" t="s">
        <v>333</v>
      </c>
      <c r="J369" s="30"/>
      <c r="K369" s="30" t="s">
        <v>117</v>
      </c>
      <c r="L369" s="50" t="s">
        <v>117</v>
      </c>
      <c r="M369" s="52" t="s">
        <v>134</v>
      </c>
      <c r="N369" s="30" t="s">
        <v>130</v>
      </c>
      <c r="O369" s="43" t="s">
        <v>129</v>
      </c>
      <c r="P369" s="30">
        <v>0</v>
      </c>
      <c r="Q369" s="43">
        <v>1</v>
      </c>
      <c r="R369" s="44">
        <v>8</v>
      </c>
      <c r="S369" s="44">
        <v>656</v>
      </c>
      <c r="T369" s="61">
        <f t="shared" si="7"/>
        <v>656</v>
      </c>
      <c r="U369" s="44">
        <v>615</v>
      </c>
      <c r="V369" s="44">
        <v>0</v>
      </c>
      <c r="W369" s="24" t="s">
        <v>101</v>
      </c>
      <c r="X369" s="24" t="s">
        <v>101</v>
      </c>
      <c r="Y369" s="44" t="s">
        <v>101</v>
      </c>
      <c r="Z369" s="24" t="s">
        <v>101</v>
      </c>
      <c r="AA369" s="24" t="s">
        <v>101</v>
      </c>
      <c r="AB369" s="24" t="s">
        <v>101</v>
      </c>
      <c r="AC369" s="30" t="s">
        <v>102</v>
      </c>
      <c r="AD369" s="30" t="s">
        <v>101</v>
      </c>
      <c r="AE369" s="30" t="s">
        <v>102</v>
      </c>
      <c r="AF369" s="61">
        <v>0</v>
      </c>
      <c r="AG369" s="30">
        <v>0</v>
      </c>
      <c r="AH369" s="30">
        <v>0</v>
      </c>
      <c r="AI369" s="30">
        <v>0</v>
      </c>
      <c r="AJ369" s="62">
        <v>0</v>
      </c>
      <c r="AK369" s="30">
        <v>0</v>
      </c>
      <c r="AL369" s="23"/>
    </row>
    <row r="370" spans="1:38" s="25" customFormat="1" x14ac:dyDescent="0.25">
      <c r="A370" s="4">
        <v>361</v>
      </c>
      <c r="B370" s="23" t="s">
        <v>81</v>
      </c>
      <c r="C370" s="23" t="s">
        <v>115</v>
      </c>
      <c r="D370" s="40" t="s">
        <v>211</v>
      </c>
      <c r="E370" s="30" t="s">
        <v>214</v>
      </c>
      <c r="F370" s="30"/>
      <c r="G370" s="30"/>
      <c r="H370" s="30">
        <v>342271</v>
      </c>
      <c r="I370" s="28" t="s">
        <v>333</v>
      </c>
      <c r="J370" s="30"/>
      <c r="K370" s="30" t="s">
        <v>117</v>
      </c>
      <c r="L370" s="50" t="s">
        <v>117</v>
      </c>
      <c r="M370" s="52" t="s">
        <v>131</v>
      </c>
      <c r="N370" s="30" t="s">
        <v>119</v>
      </c>
      <c r="O370" s="43" t="s">
        <v>129</v>
      </c>
      <c r="P370" s="30">
        <v>0</v>
      </c>
      <c r="Q370" s="43">
        <v>1</v>
      </c>
      <c r="R370" s="44">
        <v>8</v>
      </c>
      <c r="S370" s="44">
        <v>688.3</v>
      </c>
      <c r="T370" s="61">
        <f t="shared" si="7"/>
        <v>688.3</v>
      </c>
      <c r="U370" s="44">
        <v>647.29999999999995</v>
      </c>
      <c r="V370" s="44">
        <v>0</v>
      </c>
      <c r="W370" s="24" t="s">
        <v>101</v>
      </c>
      <c r="X370" s="24" t="s">
        <v>101</v>
      </c>
      <c r="Y370" s="44" t="s">
        <v>101</v>
      </c>
      <c r="Z370" s="24" t="s">
        <v>101</v>
      </c>
      <c r="AA370" s="24" t="s">
        <v>101</v>
      </c>
      <c r="AB370" s="24" t="s">
        <v>101</v>
      </c>
      <c r="AC370" s="30" t="s">
        <v>102</v>
      </c>
      <c r="AD370" s="30" t="s">
        <v>101</v>
      </c>
      <c r="AE370" s="30" t="s">
        <v>102</v>
      </c>
      <c r="AF370" s="61">
        <v>0</v>
      </c>
      <c r="AG370" s="30">
        <v>0</v>
      </c>
      <c r="AH370" s="30">
        <v>0</v>
      </c>
      <c r="AI370" s="30">
        <v>0</v>
      </c>
      <c r="AJ370" s="62">
        <v>0</v>
      </c>
      <c r="AK370" s="30">
        <v>0</v>
      </c>
      <c r="AL370" s="23"/>
    </row>
    <row r="371" spans="1:38" s="25" customFormat="1" x14ac:dyDescent="0.25">
      <c r="A371" s="4">
        <v>362</v>
      </c>
      <c r="B371" s="23" t="s">
        <v>81</v>
      </c>
      <c r="C371" s="23" t="s">
        <v>115</v>
      </c>
      <c r="D371" s="40" t="s">
        <v>211</v>
      </c>
      <c r="E371" s="30">
        <v>35</v>
      </c>
      <c r="F371" s="30"/>
      <c r="G371" s="30"/>
      <c r="H371" s="30">
        <v>342272</v>
      </c>
      <c r="I371" s="28" t="s">
        <v>333</v>
      </c>
      <c r="J371" s="30"/>
      <c r="K371" s="30" t="s">
        <v>117</v>
      </c>
      <c r="L371" s="50" t="s">
        <v>117</v>
      </c>
      <c r="M371" s="52" t="s">
        <v>167</v>
      </c>
      <c r="N371" s="30" t="s">
        <v>119</v>
      </c>
      <c r="O371" s="43" t="s">
        <v>129</v>
      </c>
      <c r="P371" s="30">
        <v>0</v>
      </c>
      <c r="Q371" s="43">
        <v>1</v>
      </c>
      <c r="R371" s="44">
        <v>8</v>
      </c>
      <c r="S371" s="44">
        <v>449</v>
      </c>
      <c r="T371" s="61">
        <f t="shared" si="7"/>
        <v>449</v>
      </c>
      <c r="U371" s="44">
        <v>410</v>
      </c>
      <c r="V371" s="44">
        <v>0</v>
      </c>
      <c r="W371" s="24" t="s">
        <v>101</v>
      </c>
      <c r="X371" s="24" t="s">
        <v>101</v>
      </c>
      <c r="Y371" s="44" t="s">
        <v>101</v>
      </c>
      <c r="Z371" s="24" t="s">
        <v>101</v>
      </c>
      <c r="AA371" s="24" t="s">
        <v>101</v>
      </c>
      <c r="AB371" s="24" t="s">
        <v>101</v>
      </c>
      <c r="AC371" s="30" t="s">
        <v>102</v>
      </c>
      <c r="AD371" s="30" t="s">
        <v>101</v>
      </c>
      <c r="AE371" s="30" t="s">
        <v>102</v>
      </c>
      <c r="AF371" s="61">
        <v>0</v>
      </c>
      <c r="AG371" s="30">
        <v>0</v>
      </c>
      <c r="AH371" s="30">
        <v>1</v>
      </c>
      <c r="AI371" s="30">
        <v>0</v>
      </c>
      <c r="AJ371" s="62">
        <v>0</v>
      </c>
      <c r="AK371" s="30">
        <v>0</v>
      </c>
      <c r="AL371" s="23"/>
    </row>
    <row r="372" spans="1:38" s="25" customFormat="1" x14ac:dyDescent="0.25">
      <c r="A372" s="4">
        <v>363</v>
      </c>
      <c r="B372" s="23" t="s">
        <v>81</v>
      </c>
      <c r="C372" s="23" t="s">
        <v>115</v>
      </c>
      <c r="D372" s="40" t="s">
        <v>211</v>
      </c>
      <c r="E372" s="30">
        <v>35</v>
      </c>
      <c r="F372" s="30">
        <v>2</v>
      </c>
      <c r="G372" s="30"/>
      <c r="H372" s="30">
        <v>342273</v>
      </c>
      <c r="I372" s="28" t="s">
        <v>333</v>
      </c>
      <c r="J372" s="30"/>
      <c r="K372" s="30" t="s">
        <v>117</v>
      </c>
      <c r="L372" s="50" t="s">
        <v>117</v>
      </c>
      <c r="M372" s="52" t="s">
        <v>131</v>
      </c>
      <c r="N372" s="30" t="s">
        <v>119</v>
      </c>
      <c r="O372" s="43" t="s">
        <v>129</v>
      </c>
      <c r="P372" s="30">
        <v>0</v>
      </c>
      <c r="Q372" s="63">
        <v>0</v>
      </c>
      <c r="R372" s="44">
        <v>12</v>
      </c>
      <c r="S372" s="44">
        <v>1159</v>
      </c>
      <c r="T372" s="61">
        <f t="shared" si="7"/>
        <v>1159</v>
      </c>
      <c r="U372" s="44">
        <v>1159</v>
      </c>
      <c r="V372" s="44">
        <v>0</v>
      </c>
      <c r="W372" s="24" t="s">
        <v>101</v>
      </c>
      <c r="X372" s="24" t="s">
        <v>101</v>
      </c>
      <c r="Y372" s="44" t="s">
        <v>101</v>
      </c>
      <c r="Z372" s="24" t="s">
        <v>101</v>
      </c>
      <c r="AA372" s="24" t="s">
        <v>101</v>
      </c>
      <c r="AB372" s="24" t="s">
        <v>101</v>
      </c>
      <c r="AC372" s="30" t="s">
        <v>102</v>
      </c>
      <c r="AD372" s="30" t="s">
        <v>101</v>
      </c>
      <c r="AE372" s="30" t="s">
        <v>102</v>
      </c>
      <c r="AF372" s="61">
        <v>0</v>
      </c>
      <c r="AG372" s="30">
        <v>0</v>
      </c>
      <c r="AH372" s="30">
        <v>0</v>
      </c>
      <c r="AI372" s="30">
        <v>0</v>
      </c>
      <c r="AJ372" s="62">
        <v>0</v>
      </c>
      <c r="AK372" s="30">
        <v>0</v>
      </c>
      <c r="AL372" s="23"/>
    </row>
    <row r="373" spans="1:38" s="25" customFormat="1" x14ac:dyDescent="0.25">
      <c r="A373" s="4">
        <v>364</v>
      </c>
      <c r="B373" s="23" t="s">
        <v>81</v>
      </c>
      <c r="C373" s="23" t="s">
        <v>115</v>
      </c>
      <c r="D373" s="40" t="s">
        <v>211</v>
      </c>
      <c r="E373" s="30">
        <v>37</v>
      </c>
      <c r="F373" s="30"/>
      <c r="G373" s="30"/>
      <c r="H373" s="30">
        <v>342274</v>
      </c>
      <c r="I373" s="28" t="s">
        <v>333</v>
      </c>
      <c r="J373" s="30"/>
      <c r="K373" s="30" t="s">
        <v>117</v>
      </c>
      <c r="L373" s="50" t="s">
        <v>117</v>
      </c>
      <c r="M373" s="52" t="s">
        <v>170</v>
      </c>
      <c r="N373" s="30" t="s">
        <v>119</v>
      </c>
      <c r="O373" s="43" t="s">
        <v>137</v>
      </c>
      <c r="P373" s="30">
        <v>0</v>
      </c>
      <c r="Q373" s="43">
        <v>2</v>
      </c>
      <c r="R373" s="44">
        <v>26</v>
      </c>
      <c r="S373" s="44">
        <v>3189.6</v>
      </c>
      <c r="T373" s="61">
        <f t="shared" si="7"/>
        <v>3189.6</v>
      </c>
      <c r="U373" s="44">
        <v>2309</v>
      </c>
      <c r="V373" s="44">
        <v>511.6</v>
      </c>
      <c r="W373" s="24" t="s">
        <v>101</v>
      </c>
      <c r="X373" s="24" t="s">
        <v>101</v>
      </c>
      <c r="Y373" s="44" t="s">
        <v>101</v>
      </c>
      <c r="Z373" s="24" t="s">
        <v>101</v>
      </c>
      <c r="AA373" s="24" t="s">
        <v>101</v>
      </c>
      <c r="AB373" s="24" t="s">
        <v>101</v>
      </c>
      <c r="AC373" s="30" t="s">
        <v>102</v>
      </c>
      <c r="AD373" s="30" t="s">
        <v>101</v>
      </c>
      <c r="AE373" s="30" t="s">
        <v>102</v>
      </c>
      <c r="AF373" s="61">
        <v>0</v>
      </c>
      <c r="AG373" s="30">
        <v>0</v>
      </c>
      <c r="AH373" s="30">
        <v>1</v>
      </c>
      <c r="AI373" s="30">
        <f>AJ373</f>
        <v>1</v>
      </c>
      <c r="AJ373" s="62">
        <v>1</v>
      </c>
      <c r="AK373" s="30">
        <v>0</v>
      </c>
      <c r="AL373" s="23"/>
    </row>
    <row r="374" spans="1:38" s="25" customFormat="1" x14ac:dyDescent="0.25">
      <c r="A374" s="4">
        <v>365</v>
      </c>
      <c r="B374" s="23" t="s">
        <v>81</v>
      </c>
      <c r="C374" s="23" t="s">
        <v>115</v>
      </c>
      <c r="D374" s="40" t="s">
        <v>211</v>
      </c>
      <c r="E374" s="30" t="s">
        <v>215</v>
      </c>
      <c r="F374" s="30"/>
      <c r="G374" s="30"/>
      <c r="H374" s="30">
        <v>342275</v>
      </c>
      <c r="I374" s="28" t="s">
        <v>333</v>
      </c>
      <c r="J374" s="30"/>
      <c r="K374" s="30" t="s">
        <v>117</v>
      </c>
      <c r="L374" s="50" t="s">
        <v>117</v>
      </c>
      <c r="M374" s="52" t="s">
        <v>128</v>
      </c>
      <c r="N374" s="30" t="s">
        <v>130</v>
      </c>
      <c r="O374" s="43" t="s">
        <v>129</v>
      </c>
      <c r="P374" s="30">
        <v>0</v>
      </c>
      <c r="Q374" s="63">
        <v>0</v>
      </c>
      <c r="R374" s="44">
        <v>8</v>
      </c>
      <c r="S374" s="44">
        <v>674.9</v>
      </c>
      <c r="T374" s="61">
        <f t="shared" si="7"/>
        <v>674.9</v>
      </c>
      <c r="U374" s="44">
        <v>624.9</v>
      </c>
      <c r="V374" s="44">
        <v>0</v>
      </c>
      <c r="W374" s="24" t="s">
        <v>101</v>
      </c>
      <c r="X374" s="24" t="s">
        <v>101</v>
      </c>
      <c r="Y374" s="44" t="s">
        <v>102</v>
      </c>
      <c r="Z374" s="24" t="s">
        <v>101</v>
      </c>
      <c r="AA374" s="24" t="s">
        <v>101</v>
      </c>
      <c r="AB374" s="24" t="s">
        <v>101</v>
      </c>
      <c r="AC374" s="30" t="s">
        <v>101</v>
      </c>
      <c r="AD374" s="30" t="s">
        <v>101</v>
      </c>
      <c r="AE374" s="30" t="s">
        <v>102</v>
      </c>
      <c r="AF374" s="61">
        <v>0</v>
      </c>
      <c r="AG374" s="30">
        <v>0</v>
      </c>
      <c r="AH374" s="30">
        <v>0</v>
      </c>
      <c r="AI374" s="30">
        <v>0</v>
      </c>
      <c r="AJ374" s="62">
        <v>0</v>
      </c>
      <c r="AK374" s="30">
        <v>0</v>
      </c>
      <c r="AL374" s="23"/>
    </row>
    <row r="375" spans="1:38" s="25" customFormat="1" x14ac:dyDescent="0.25">
      <c r="A375" s="4">
        <v>366</v>
      </c>
      <c r="B375" s="23" t="s">
        <v>81</v>
      </c>
      <c r="C375" s="23" t="s">
        <v>115</v>
      </c>
      <c r="D375" s="40" t="s">
        <v>211</v>
      </c>
      <c r="E375" s="30">
        <v>41</v>
      </c>
      <c r="F375" s="30"/>
      <c r="G375" s="30"/>
      <c r="H375" s="30">
        <v>342276</v>
      </c>
      <c r="I375" s="28" t="s">
        <v>333</v>
      </c>
      <c r="J375" s="30"/>
      <c r="K375" s="30" t="s">
        <v>117</v>
      </c>
      <c r="L375" s="50" t="s">
        <v>117</v>
      </c>
      <c r="M375" s="52" t="s">
        <v>128</v>
      </c>
      <c r="N375" s="30" t="s">
        <v>130</v>
      </c>
      <c r="O375" s="43" t="s">
        <v>129</v>
      </c>
      <c r="P375" s="30">
        <v>0</v>
      </c>
      <c r="Q375" s="63">
        <v>0</v>
      </c>
      <c r="R375" s="44">
        <v>8</v>
      </c>
      <c r="S375" s="44">
        <v>449</v>
      </c>
      <c r="T375" s="61">
        <f t="shared" si="7"/>
        <v>449</v>
      </c>
      <c r="U375" s="44">
        <v>409</v>
      </c>
      <c r="V375" s="44">
        <v>0</v>
      </c>
      <c r="W375" s="24" t="s">
        <v>101</v>
      </c>
      <c r="X375" s="24" t="s">
        <v>101</v>
      </c>
      <c r="Y375" s="44" t="s">
        <v>101</v>
      </c>
      <c r="Z375" s="24" t="s">
        <v>101</v>
      </c>
      <c r="AA375" s="24" t="s">
        <v>101</v>
      </c>
      <c r="AB375" s="24" t="s">
        <v>101</v>
      </c>
      <c r="AC375" s="30" t="s">
        <v>102</v>
      </c>
      <c r="AD375" s="30" t="s">
        <v>101</v>
      </c>
      <c r="AE375" s="30" t="s">
        <v>102</v>
      </c>
      <c r="AF375" s="61">
        <v>0</v>
      </c>
      <c r="AG375" s="30">
        <v>0</v>
      </c>
      <c r="AH375" s="30">
        <v>0</v>
      </c>
      <c r="AI375" s="30">
        <v>0</v>
      </c>
      <c r="AJ375" s="62">
        <v>0</v>
      </c>
      <c r="AK375" s="30">
        <v>0</v>
      </c>
      <c r="AL375" s="23"/>
    </row>
    <row r="376" spans="1:38" s="25" customFormat="1" x14ac:dyDescent="0.25">
      <c r="A376" s="4">
        <v>367</v>
      </c>
      <c r="B376" s="23" t="s">
        <v>81</v>
      </c>
      <c r="C376" s="23" t="s">
        <v>115</v>
      </c>
      <c r="D376" s="40" t="s">
        <v>211</v>
      </c>
      <c r="E376" s="30">
        <v>42</v>
      </c>
      <c r="F376" s="30"/>
      <c r="G376" s="30"/>
      <c r="H376" s="30">
        <v>342277</v>
      </c>
      <c r="I376" s="28" t="s">
        <v>333</v>
      </c>
      <c r="J376" s="30"/>
      <c r="K376" s="30" t="s">
        <v>117</v>
      </c>
      <c r="L376" s="50" t="s">
        <v>117</v>
      </c>
      <c r="M376" s="52" t="s">
        <v>133</v>
      </c>
      <c r="N376" s="30" t="s">
        <v>119</v>
      </c>
      <c r="O376" s="43" t="s">
        <v>137</v>
      </c>
      <c r="P376" s="30">
        <v>0</v>
      </c>
      <c r="Q376" s="43">
        <v>2</v>
      </c>
      <c r="R376" s="44">
        <v>15</v>
      </c>
      <c r="S376" s="44">
        <v>1414.3</v>
      </c>
      <c r="T376" s="61">
        <f t="shared" si="7"/>
        <v>1414.3</v>
      </c>
      <c r="U376" s="44">
        <v>985.1</v>
      </c>
      <c r="V376" s="44">
        <v>291.2</v>
      </c>
      <c r="W376" s="24" t="s">
        <v>101</v>
      </c>
      <c r="X376" s="24" t="s">
        <v>101</v>
      </c>
      <c r="Y376" s="44" t="s">
        <v>101</v>
      </c>
      <c r="Z376" s="24" t="s">
        <v>101</v>
      </c>
      <c r="AA376" s="24" t="s">
        <v>101</v>
      </c>
      <c r="AB376" s="24" t="s">
        <v>101</v>
      </c>
      <c r="AC376" s="30" t="s">
        <v>102</v>
      </c>
      <c r="AD376" s="30" t="s">
        <v>101</v>
      </c>
      <c r="AE376" s="30" t="s">
        <v>102</v>
      </c>
      <c r="AF376" s="61">
        <v>0</v>
      </c>
      <c r="AG376" s="30">
        <v>1</v>
      </c>
      <c r="AH376" s="30">
        <v>0</v>
      </c>
      <c r="AI376" s="30">
        <v>0</v>
      </c>
      <c r="AJ376" s="62">
        <v>0</v>
      </c>
      <c r="AK376" s="30">
        <v>0</v>
      </c>
      <c r="AL376" s="23"/>
    </row>
    <row r="377" spans="1:38" s="25" customFormat="1" x14ac:dyDescent="0.25">
      <c r="A377" s="4">
        <v>368</v>
      </c>
      <c r="B377" s="23" t="s">
        <v>81</v>
      </c>
      <c r="C377" s="23" t="s">
        <v>115</v>
      </c>
      <c r="D377" s="40" t="s">
        <v>211</v>
      </c>
      <c r="E377" s="30">
        <v>43</v>
      </c>
      <c r="F377" s="30"/>
      <c r="G377" s="30"/>
      <c r="H377" s="30">
        <v>342278</v>
      </c>
      <c r="I377" s="28" t="s">
        <v>333</v>
      </c>
      <c r="J377" s="30"/>
      <c r="K377" s="30" t="s">
        <v>117</v>
      </c>
      <c r="L377" s="50" t="s">
        <v>117</v>
      </c>
      <c r="M377" s="52" t="s">
        <v>131</v>
      </c>
      <c r="N377" s="30" t="s">
        <v>130</v>
      </c>
      <c r="O377" s="43" t="s">
        <v>137</v>
      </c>
      <c r="P377" s="30">
        <v>0</v>
      </c>
      <c r="Q377" s="63">
        <v>0</v>
      </c>
      <c r="R377" s="44">
        <v>5</v>
      </c>
      <c r="S377" s="44">
        <v>967</v>
      </c>
      <c r="T377" s="61">
        <f t="shared" si="7"/>
        <v>967</v>
      </c>
      <c r="U377" s="44">
        <v>967</v>
      </c>
      <c r="V377" s="44">
        <v>0</v>
      </c>
      <c r="W377" s="24" t="s">
        <v>101</v>
      </c>
      <c r="X377" s="24" t="s">
        <v>101</v>
      </c>
      <c r="Y377" s="44" t="s">
        <v>101</v>
      </c>
      <c r="Z377" s="24" t="s">
        <v>101</v>
      </c>
      <c r="AA377" s="24" t="s">
        <v>101</v>
      </c>
      <c r="AB377" s="24" t="s">
        <v>101</v>
      </c>
      <c r="AC377" s="30" t="s">
        <v>102</v>
      </c>
      <c r="AD377" s="30" t="s">
        <v>101</v>
      </c>
      <c r="AE377" s="30" t="s">
        <v>102</v>
      </c>
      <c r="AF377" s="61">
        <v>0</v>
      </c>
      <c r="AG377" s="30">
        <v>1</v>
      </c>
      <c r="AH377" s="30">
        <v>0</v>
      </c>
      <c r="AI377" s="30">
        <v>0</v>
      </c>
      <c r="AJ377" s="62">
        <v>0</v>
      </c>
      <c r="AK377" s="30">
        <v>0</v>
      </c>
      <c r="AL377" s="23"/>
    </row>
    <row r="378" spans="1:38" s="25" customFormat="1" x14ac:dyDescent="0.25">
      <c r="A378" s="4">
        <v>369</v>
      </c>
      <c r="B378" s="23" t="s">
        <v>81</v>
      </c>
      <c r="C378" s="23" t="s">
        <v>115</v>
      </c>
      <c r="D378" s="40" t="s">
        <v>211</v>
      </c>
      <c r="E378" s="30">
        <v>44</v>
      </c>
      <c r="F378" s="30"/>
      <c r="G378" s="30"/>
      <c r="H378" s="30">
        <v>342279</v>
      </c>
      <c r="I378" s="28" t="s">
        <v>333</v>
      </c>
      <c r="J378" s="30"/>
      <c r="K378" s="30" t="s">
        <v>117</v>
      </c>
      <c r="L378" s="50" t="s">
        <v>117</v>
      </c>
      <c r="M378" s="52" t="s">
        <v>133</v>
      </c>
      <c r="N378" s="30" t="s">
        <v>119</v>
      </c>
      <c r="O378" s="43" t="s">
        <v>129</v>
      </c>
      <c r="P378" s="30">
        <v>0</v>
      </c>
      <c r="Q378" s="43">
        <v>3</v>
      </c>
      <c r="R378" s="44">
        <v>17</v>
      </c>
      <c r="S378" s="44">
        <v>1261</v>
      </c>
      <c r="T378" s="61">
        <f t="shared" si="7"/>
        <v>1261</v>
      </c>
      <c r="U378" s="44">
        <v>1051</v>
      </c>
      <c r="V378" s="44">
        <v>0</v>
      </c>
      <c r="W378" s="24" t="s">
        <v>101</v>
      </c>
      <c r="X378" s="24" t="s">
        <v>101</v>
      </c>
      <c r="Y378" s="44" t="s">
        <v>101</v>
      </c>
      <c r="Z378" s="24" t="s">
        <v>101</v>
      </c>
      <c r="AA378" s="24" t="s">
        <v>101</v>
      </c>
      <c r="AB378" s="24" t="s">
        <v>101</v>
      </c>
      <c r="AC378" s="30" t="s">
        <v>102</v>
      </c>
      <c r="AD378" s="30" t="s">
        <v>101</v>
      </c>
      <c r="AE378" s="30" t="s">
        <v>102</v>
      </c>
      <c r="AF378" s="61">
        <v>0</v>
      </c>
      <c r="AG378" s="30">
        <v>1</v>
      </c>
      <c r="AH378" s="30">
        <v>1</v>
      </c>
      <c r="AI378" s="30">
        <v>0</v>
      </c>
      <c r="AJ378" s="62">
        <v>0</v>
      </c>
      <c r="AK378" s="30">
        <v>0</v>
      </c>
      <c r="AL378" s="23"/>
    </row>
    <row r="379" spans="1:38" s="25" customFormat="1" x14ac:dyDescent="0.25">
      <c r="A379" s="4">
        <v>370</v>
      </c>
      <c r="B379" s="23" t="s">
        <v>81</v>
      </c>
      <c r="C379" s="23" t="s">
        <v>115</v>
      </c>
      <c r="D379" s="40" t="s">
        <v>211</v>
      </c>
      <c r="E379" s="30">
        <v>45</v>
      </c>
      <c r="F379" s="30"/>
      <c r="G379" s="30"/>
      <c r="H379" s="30">
        <v>342280</v>
      </c>
      <c r="I379" s="28" t="s">
        <v>333</v>
      </c>
      <c r="J379" s="30"/>
      <c r="K379" s="30" t="s">
        <v>117</v>
      </c>
      <c r="L379" s="50" t="s">
        <v>117</v>
      </c>
      <c r="M379" s="52" t="s">
        <v>131</v>
      </c>
      <c r="N379" s="30" t="s">
        <v>119</v>
      </c>
      <c r="O379" s="43" t="s">
        <v>141</v>
      </c>
      <c r="P379" s="30">
        <v>0</v>
      </c>
      <c r="Q379" s="43">
        <v>2</v>
      </c>
      <c r="R379" s="44">
        <v>14</v>
      </c>
      <c r="S379" s="44">
        <v>842.4</v>
      </c>
      <c r="T379" s="61">
        <f t="shared" si="7"/>
        <v>842.4</v>
      </c>
      <c r="U379" s="44">
        <v>756.4</v>
      </c>
      <c r="V379" s="44">
        <v>0</v>
      </c>
      <c r="W379" s="24" t="s">
        <v>101</v>
      </c>
      <c r="X379" s="24" t="s">
        <v>101</v>
      </c>
      <c r="Y379" s="44" t="s">
        <v>101</v>
      </c>
      <c r="Z379" s="24" t="s">
        <v>101</v>
      </c>
      <c r="AA379" s="24" t="s">
        <v>101</v>
      </c>
      <c r="AB379" s="24" t="s">
        <v>101</v>
      </c>
      <c r="AC379" s="30" t="s">
        <v>102</v>
      </c>
      <c r="AD379" s="30" t="s">
        <v>101</v>
      </c>
      <c r="AE379" s="30" t="s">
        <v>102</v>
      </c>
      <c r="AF379" s="61">
        <v>0</v>
      </c>
      <c r="AG379" s="30">
        <v>0</v>
      </c>
      <c r="AH379" s="30">
        <v>1</v>
      </c>
      <c r="AI379" s="30">
        <v>0</v>
      </c>
      <c r="AJ379" s="62">
        <v>0</v>
      </c>
      <c r="AK379" s="30">
        <v>0</v>
      </c>
      <c r="AL379" s="23"/>
    </row>
    <row r="380" spans="1:38" s="25" customFormat="1" x14ac:dyDescent="0.25">
      <c r="A380" s="4">
        <v>371</v>
      </c>
      <c r="B380" s="23" t="s">
        <v>81</v>
      </c>
      <c r="C380" s="23" t="s">
        <v>115</v>
      </c>
      <c r="D380" s="40" t="s">
        <v>211</v>
      </c>
      <c r="E380" s="30">
        <v>46</v>
      </c>
      <c r="F380" s="30"/>
      <c r="G380" s="30"/>
      <c r="H380" s="30">
        <v>342281</v>
      </c>
      <c r="I380" s="28" t="s">
        <v>333</v>
      </c>
      <c r="J380" s="30"/>
      <c r="K380" s="30" t="s">
        <v>117</v>
      </c>
      <c r="L380" s="50" t="s">
        <v>117</v>
      </c>
      <c r="M380" s="52" t="s">
        <v>128</v>
      </c>
      <c r="N380" s="30" t="s">
        <v>119</v>
      </c>
      <c r="O380" s="43" t="s">
        <v>216</v>
      </c>
      <c r="P380" s="30">
        <v>0</v>
      </c>
      <c r="Q380" s="43">
        <v>3</v>
      </c>
      <c r="R380" s="44">
        <v>17</v>
      </c>
      <c r="S380" s="44">
        <v>1392.5</v>
      </c>
      <c r="T380" s="61">
        <f t="shared" si="7"/>
        <v>1392.5</v>
      </c>
      <c r="U380" s="44">
        <v>1077</v>
      </c>
      <c r="V380" s="44">
        <v>95.5</v>
      </c>
      <c r="W380" s="24" t="s">
        <v>101</v>
      </c>
      <c r="X380" s="24" t="s">
        <v>101</v>
      </c>
      <c r="Y380" s="44" t="s">
        <v>102</v>
      </c>
      <c r="Z380" s="24" t="s">
        <v>101</v>
      </c>
      <c r="AA380" s="24" t="s">
        <v>101</v>
      </c>
      <c r="AB380" s="24" t="s">
        <v>101</v>
      </c>
      <c r="AC380" s="30" t="s">
        <v>101</v>
      </c>
      <c r="AD380" s="30" t="s">
        <v>101</v>
      </c>
      <c r="AE380" s="30" t="s">
        <v>102</v>
      </c>
      <c r="AF380" s="61">
        <v>0</v>
      </c>
      <c r="AG380" s="30">
        <v>1</v>
      </c>
      <c r="AH380" s="30">
        <v>1</v>
      </c>
      <c r="AI380" s="30">
        <v>0</v>
      </c>
      <c r="AJ380" s="62">
        <v>0</v>
      </c>
      <c r="AK380" s="30">
        <v>0</v>
      </c>
      <c r="AL380" s="23"/>
    </row>
    <row r="381" spans="1:38" s="25" customFormat="1" x14ac:dyDescent="0.25">
      <c r="A381" s="4">
        <v>372</v>
      </c>
      <c r="B381" s="23" t="s">
        <v>81</v>
      </c>
      <c r="C381" s="23" t="s">
        <v>115</v>
      </c>
      <c r="D381" s="40" t="s">
        <v>211</v>
      </c>
      <c r="E381" s="30">
        <v>47</v>
      </c>
      <c r="F381" s="30"/>
      <c r="G381" s="30"/>
      <c r="H381" s="30">
        <v>342282</v>
      </c>
      <c r="I381" s="28" t="s">
        <v>333</v>
      </c>
      <c r="J381" s="30"/>
      <c r="K381" s="30" t="s">
        <v>117</v>
      </c>
      <c r="L381" s="50" t="s">
        <v>117</v>
      </c>
      <c r="M381" s="52" t="s">
        <v>131</v>
      </c>
      <c r="N381" s="30" t="s">
        <v>130</v>
      </c>
      <c r="O381" s="43" t="s">
        <v>129</v>
      </c>
      <c r="P381" s="30">
        <v>0</v>
      </c>
      <c r="Q381" s="63">
        <v>0</v>
      </c>
      <c r="R381" s="44">
        <v>5</v>
      </c>
      <c r="S381" s="44">
        <v>960.3</v>
      </c>
      <c r="T381" s="61">
        <f t="shared" si="7"/>
        <v>960.3</v>
      </c>
      <c r="U381" s="44">
        <v>960.3</v>
      </c>
      <c r="V381" s="44">
        <v>0</v>
      </c>
      <c r="W381" s="24" t="s">
        <v>101</v>
      </c>
      <c r="X381" s="24" t="s">
        <v>101</v>
      </c>
      <c r="Y381" s="44" t="s">
        <v>101</v>
      </c>
      <c r="Z381" s="24" t="s">
        <v>101</v>
      </c>
      <c r="AA381" s="24" t="s">
        <v>101</v>
      </c>
      <c r="AB381" s="24" t="s">
        <v>101</v>
      </c>
      <c r="AC381" s="30" t="s">
        <v>102</v>
      </c>
      <c r="AD381" s="30" t="s">
        <v>101</v>
      </c>
      <c r="AE381" s="30" t="s">
        <v>102</v>
      </c>
      <c r="AF381" s="61">
        <v>0</v>
      </c>
      <c r="AG381" s="30">
        <v>1</v>
      </c>
      <c r="AH381" s="30">
        <v>0</v>
      </c>
      <c r="AI381" s="30">
        <v>0</v>
      </c>
      <c r="AJ381" s="62">
        <v>0</v>
      </c>
      <c r="AK381" s="30">
        <v>0</v>
      </c>
      <c r="AL381" s="23"/>
    </row>
    <row r="382" spans="1:38" s="25" customFormat="1" x14ac:dyDescent="0.25">
      <c r="A382" s="4">
        <v>373</v>
      </c>
      <c r="B382" s="23" t="s">
        <v>81</v>
      </c>
      <c r="C382" s="23" t="s">
        <v>115</v>
      </c>
      <c r="D382" s="40" t="s">
        <v>211</v>
      </c>
      <c r="E382" s="30">
        <v>48</v>
      </c>
      <c r="F382" s="30"/>
      <c r="G382" s="30"/>
      <c r="H382" s="30">
        <v>342283</v>
      </c>
      <c r="I382" s="28" t="s">
        <v>333</v>
      </c>
      <c r="J382" s="30"/>
      <c r="K382" s="30" t="s">
        <v>117</v>
      </c>
      <c r="L382" s="50" t="s">
        <v>117</v>
      </c>
      <c r="M382" s="52" t="s">
        <v>181</v>
      </c>
      <c r="N382" s="30" t="s">
        <v>119</v>
      </c>
      <c r="O382" s="43" t="s">
        <v>141</v>
      </c>
      <c r="P382" s="30">
        <v>0</v>
      </c>
      <c r="Q382" s="43">
        <v>2</v>
      </c>
      <c r="R382" s="44">
        <v>10</v>
      </c>
      <c r="S382" s="44">
        <v>1137</v>
      </c>
      <c r="T382" s="61">
        <f t="shared" si="7"/>
        <v>1137</v>
      </c>
      <c r="U382" s="44">
        <v>721</v>
      </c>
      <c r="V382" s="44">
        <v>131</v>
      </c>
      <c r="W382" s="24" t="s">
        <v>101</v>
      </c>
      <c r="X382" s="24" t="s">
        <v>101</v>
      </c>
      <c r="Y382" s="44" t="s">
        <v>102</v>
      </c>
      <c r="Z382" s="24" t="s">
        <v>101</v>
      </c>
      <c r="AA382" s="24" t="s">
        <v>101</v>
      </c>
      <c r="AB382" s="24" t="s">
        <v>101</v>
      </c>
      <c r="AC382" s="30" t="s">
        <v>101</v>
      </c>
      <c r="AD382" s="30" t="s">
        <v>101</v>
      </c>
      <c r="AE382" s="30" t="s">
        <v>102</v>
      </c>
      <c r="AF382" s="61">
        <v>0</v>
      </c>
      <c r="AG382" s="30">
        <v>1</v>
      </c>
      <c r="AH382" s="30">
        <v>1</v>
      </c>
      <c r="AI382" s="30">
        <v>0</v>
      </c>
      <c r="AJ382" s="62">
        <v>0</v>
      </c>
      <c r="AK382" s="30">
        <v>0</v>
      </c>
      <c r="AL382" s="23"/>
    </row>
    <row r="383" spans="1:38" s="25" customFormat="1" x14ac:dyDescent="0.25">
      <c r="A383" s="4">
        <v>374</v>
      </c>
      <c r="B383" s="23" t="s">
        <v>81</v>
      </c>
      <c r="C383" s="23" t="s">
        <v>115</v>
      </c>
      <c r="D383" s="40" t="s">
        <v>211</v>
      </c>
      <c r="E383" s="30">
        <v>51</v>
      </c>
      <c r="F383" s="30"/>
      <c r="G383" s="30"/>
      <c r="H383" s="30">
        <v>342284</v>
      </c>
      <c r="I383" s="28" t="s">
        <v>333</v>
      </c>
      <c r="J383" s="30"/>
      <c r="K383" s="30" t="s">
        <v>117</v>
      </c>
      <c r="L383" s="50" t="s">
        <v>117</v>
      </c>
      <c r="M383" s="52" t="s">
        <v>131</v>
      </c>
      <c r="N383" s="30" t="s">
        <v>130</v>
      </c>
      <c r="O383" s="43" t="s">
        <v>129</v>
      </c>
      <c r="P383" s="30">
        <v>0</v>
      </c>
      <c r="Q383" s="63">
        <v>0</v>
      </c>
      <c r="R383" s="44">
        <v>5</v>
      </c>
      <c r="S383" s="44">
        <v>1064</v>
      </c>
      <c r="T383" s="61">
        <f t="shared" si="7"/>
        <v>1064</v>
      </c>
      <c r="U383" s="44">
        <v>974</v>
      </c>
      <c r="V383" s="44">
        <v>0</v>
      </c>
      <c r="W383" s="24" t="s">
        <v>101</v>
      </c>
      <c r="X383" s="24" t="s">
        <v>101</v>
      </c>
      <c r="Y383" s="44" t="s">
        <v>101</v>
      </c>
      <c r="Z383" s="24" t="s">
        <v>101</v>
      </c>
      <c r="AA383" s="24" t="s">
        <v>101</v>
      </c>
      <c r="AB383" s="24" t="s">
        <v>101</v>
      </c>
      <c r="AC383" s="30" t="s">
        <v>102</v>
      </c>
      <c r="AD383" s="30" t="s">
        <v>101</v>
      </c>
      <c r="AE383" s="30" t="s">
        <v>102</v>
      </c>
      <c r="AF383" s="61">
        <v>0</v>
      </c>
      <c r="AG383" s="30">
        <v>1</v>
      </c>
      <c r="AH383" s="30">
        <v>0</v>
      </c>
      <c r="AI383" s="30">
        <f>AJ383</f>
        <v>1</v>
      </c>
      <c r="AJ383" s="62">
        <v>1</v>
      </c>
      <c r="AK383" s="30">
        <v>0</v>
      </c>
      <c r="AL383" s="23"/>
    </row>
    <row r="384" spans="1:38" s="25" customFormat="1" x14ac:dyDescent="0.25">
      <c r="A384" s="4">
        <v>375</v>
      </c>
      <c r="B384" s="23" t="s">
        <v>81</v>
      </c>
      <c r="C384" s="23" t="s">
        <v>115</v>
      </c>
      <c r="D384" s="40" t="s">
        <v>211</v>
      </c>
      <c r="E384" s="30">
        <v>52</v>
      </c>
      <c r="F384" s="30"/>
      <c r="G384" s="30"/>
      <c r="H384" s="30">
        <v>342285</v>
      </c>
      <c r="I384" s="28" t="s">
        <v>333</v>
      </c>
      <c r="J384" s="30"/>
      <c r="K384" s="30" t="s">
        <v>117</v>
      </c>
      <c r="L384" s="50" t="s">
        <v>117</v>
      </c>
      <c r="M384" s="52" t="s">
        <v>181</v>
      </c>
      <c r="N384" s="30" t="s">
        <v>119</v>
      </c>
      <c r="O384" s="43" t="s">
        <v>141</v>
      </c>
      <c r="P384" s="30">
        <v>0</v>
      </c>
      <c r="Q384" s="43">
        <v>2</v>
      </c>
      <c r="R384" s="44">
        <v>10</v>
      </c>
      <c r="S384" s="44">
        <v>909.5</v>
      </c>
      <c r="T384" s="61">
        <f t="shared" si="7"/>
        <v>909.5</v>
      </c>
      <c r="U384" s="44">
        <v>667.1</v>
      </c>
      <c r="V384" s="44">
        <v>134.4</v>
      </c>
      <c r="W384" s="24" t="s">
        <v>101</v>
      </c>
      <c r="X384" s="24" t="s">
        <v>101</v>
      </c>
      <c r="Y384" s="44" t="s">
        <v>102</v>
      </c>
      <c r="Z384" s="24" t="s">
        <v>101</v>
      </c>
      <c r="AA384" s="24" t="s">
        <v>101</v>
      </c>
      <c r="AB384" s="24" t="s">
        <v>101</v>
      </c>
      <c r="AC384" s="30" t="s">
        <v>101</v>
      </c>
      <c r="AD384" s="30" t="s">
        <v>101</v>
      </c>
      <c r="AE384" s="30" t="s">
        <v>102</v>
      </c>
      <c r="AF384" s="61">
        <v>0</v>
      </c>
      <c r="AG384" s="30">
        <v>1</v>
      </c>
      <c r="AH384" s="30">
        <v>0</v>
      </c>
      <c r="AI384" s="30">
        <v>0</v>
      </c>
      <c r="AJ384" s="62">
        <v>0</v>
      </c>
      <c r="AK384" s="30">
        <v>0</v>
      </c>
      <c r="AL384" s="23"/>
    </row>
    <row r="385" spans="1:38" s="25" customFormat="1" x14ac:dyDescent="0.25">
      <c r="A385" s="4">
        <v>376</v>
      </c>
      <c r="B385" s="23" t="s">
        <v>81</v>
      </c>
      <c r="C385" s="23" t="s">
        <v>115</v>
      </c>
      <c r="D385" s="40" t="s">
        <v>211</v>
      </c>
      <c r="E385" s="30">
        <v>53</v>
      </c>
      <c r="F385" s="30"/>
      <c r="G385" s="30"/>
      <c r="H385" s="30">
        <v>342286</v>
      </c>
      <c r="I385" s="28" t="s">
        <v>333</v>
      </c>
      <c r="J385" s="30"/>
      <c r="K385" s="30" t="s">
        <v>117</v>
      </c>
      <c r="L385" s="50" t="s">
        <v>117</v>
      </c>
      <c r="M385" s="52" t="s">
        <v>134</v>
      </c>
      <c r="N385" s="30" t="s">
        <v>119</v>
      </c>
      <c r="O385" s="43" t="s">
        <v>141</v>
      </c>
      <c r="P385" s="30">
        <v>0</v>
      </c>
      <c r="Q385" s="43">
        <v>2</v>
      </c>
      <c r="R385" s="44">
        <v>14</v>
      </c>
      <c r="S385" s="44">
        <v>855</v>
      </c>
      <c r="T385" s="61">
        <f t="shared" si="7"/>
        <v>855</v>
      </c>
      <c r="U385" s="44">
        <v>753</v>
      </c>
      <c r="V385" s="44">
        <v>0</v>
      </c>
      <c r="W385" s="24" t="s">
        <v>101</v>
      </c>
      <c r="X385" s="24" t="s">
        <v>101</v>
      </c>
      <c r="Y385" s="44" t="s">
        <v>101</v>
      </c>
      <c r="Z385" s="24" t="s">
        <v>101</v>
      </c>
      <c r="AA385" s="24" t="s">
        <v>101</v>
      </c>
      <c r="AB385" s="24" t="s">
        <v>101</v>
      </c>
      <c r="AC385" s="30" t="s">
        <v>102</v>
      </c>
      <c r="AD385" s="30" t="s">
        <v>101</v>
      </c>
      <c r="AE385" s="30" t="s">
        <v>102</v>
      </c>
      <c r="AF385" s="61">
        <v>0</v>
      </c>
      <c r="AG385" s="30">
        <v>1</v>
      </c>
      <c r="AH385" s="30">
        <v>1</v>
      </c>
      <c r="AI385" s="30">
        <v>0</v>
      </c>
      <c r="AJ385" s="62">
        <v>0</v>
      </c>
      <c r="AK385" s="30">
        <v>0</v>
      </c>
      <c r="AL385" s="23"/>
    </row>
    <row r="386" spans="1:38" s="25" customFormat="1" x14ac:dyDescent="0.25">
      <c r="A386" s="4">
        <v>377</v>
      </c>
      <c r="B386" s="23" t="s">
        <v>81</v>
      </c>
      <c r="C386" s="23" t="s">
        <v>115</v>
      </c>
      <c r="D386" s="40" t="s">
        <v>211</v>
      </c>
      <c r="E386" s="30">
        <v>54</v>
      </c>
      <c r="F386" s="30"/>
      <c r="G386" s="30"/>
      <c r="H386" s="30">
        <v>342287</v>
      </c>
      <c r="I386" s="28" t="s">
        <v>333</v>
      </c>
      <c r="J386" s="30"/>
      <c r="K386" s="30" t="s">
        <v>117</v>
      </c>
      <c r="L386" s="50" t="s">
        <v>117</v>
      </c>
      <c r="M386" s="52" t="s">
        <v>181</v>
      </c>
      <c r="N386" s="30" t="s">
        <v>119</v>
      </c>
      <c r="O386" s="43" t="s">
        <v>137</v>
      </c>
      <c r="P386" s="30">
        <v>0</v>
      </c>
      <c r="Q386" s="43">
        <v>6</v>
      </c>
      <c r="R386" s="44">
        <v>60</v>
      </c>
      <c r="S386" s="44">
        <v>3972.7</v>
      </c>
      <c r="T386" s="61">
        <f t="shared" si="7"/>
        <v>3972.7</v>
      </c>
      <c r="U386" s="44">
        <v>3518.8</v>
      </c>
      <c r="V386" s="44">
        <v>16.899999999999999</v>
      </c>
      <c r="W386" s="24" t="s">
        <v>101</v>
      </c>
      <c r="X386" s="24" t="s">
        <v>101</v>
      </c>
      <c r="Y386" s="44" t="s">
        <v>102</v>
      </c>
      <c r="Z386" s="24" t="s">
        <v>101</v>
      </c>
      <c r="AA386" s="24" t="s">
        <v>101</v>
      </c>
      <c r="AB386" s="24" t="s">
        <v>101</v>
      </c>
      <c r="AC386" s="30" t="s">
        <v>101</v>
      </c>
      <c r="AD386" s="30" t="s">
        <v>101</v>
      </c>
      <c r="AE386" s="30" t="s">
        <v>102</v>
      </c>
      <c r="AF386" s="61">
        <v>0</v>
      </c>
      <c r="AG386" s="30">
        <v>0</v>
      </c>
      <c r="AH386" s="30">
        <v>1</v>
      </c>
      <c r="AI386" s="30">
        <v>0</v>
      </c>
      <c r="AJ386" s="62">
        <v>1</v>
      </c>
      <c r="AK386" s="30">
        <v>0</v>
      </c>
      <c r="AL386" s="23"/>
    </row>
    <row r="387" spans="1:38" s="25" customFormat="1" x14ac:dyDescent="0.25">
      <c r="A387" s="4">
        <v>378</v>
      </c>
      <c r="B387" s="23" t="s">
        <v>81</v>
      </c>
      <c r="C387" s="23" t="s">
        <v>115</v>
      </c>
      <c r="D387" s="40" t="s">
        <v>211</v>
      </c>
      <c r="E387" s="30">
        <v>56</v>
      </c>
      <c r="F387" s="30"/>
      <c r="G387" s="30"/>
      <c r="H387" s="30">
        <v>342288</v>
      </c>
      <c r="I387" s="28" t="s">
        <v>333</v>
      </c>
      <c r="J387" s="30"/>
      <c r="K387" s="30" t="s">
        <v>117</v>
      </c>
      <c r="L387" s="50" t="s">
        <v>117</v>
      </c>
      <c r="M387" s="52" t="s">
        <v>181</v>
      </c>
      <c r="N387" s="30" t="s">
        <v>119</v>
      </c>
      <c r="O387" s="43" t="s">
        <v>137</v>
      </c>
      <c r="P387" s="30">
        <v>0</v>
      </c>
      <c r="Q387" s="43">
        <v>3</v>
      </c>
      <c r="R387" s="44">
        <v>23</v>
      </c>
      <c r="S387" s="44">
        <v>2179.4</v>
      </c>
      <c r="T387" s="61">
        <f t="shared" si="7"/>
        <v>2179.4</v>
      </c>
      <c r="U387" s="44">
        <v>1822.2</v>
      </c>
      <c r="V387" s="44">
        <v>124.2</v>
      </c>
      <c r="W387" s="24" t="s">
        <v>101</v>
      </c>
      <c r="X387" s="24" t="s">
        <v>101</v>
      </c>
      <c r="Y387" s="44" t="s">
        <v>102</v>
      </c>
      <c r="Z387" s="24" t="s">
        <v>101</v>
      </c>
      <c r="AA387" s="24" t="s">
        <v>101</v>
      </c>
      <c r="AB387" s="24" t="s">
        <v>101</v>
      </c>
      <c r="AC387" s="30" t="s">
        <v>101</v>
      </c>
      <c r="AD387" s="30" t="s">
        <v>101</v>
      </c>
      <c r="AE387" s="30" t="s">
        <v>102</v>
      </c>
      <c r="AF387" s="61">
        <v>0</v>
      </c>
      <c r="AG387" s="30">
        <v>1</v>
      </c>
      <c r="AH387" s="30">
        <v>0</v>
      </c>
      <c r="AI387" s="30">
        <v>0</v>
      </c>
      <c r="AJ387" s="62">
        <v>0</v>
      </c>
      <c r="AK387" s="30">
        <v>0</v>
      </c>
      <c r="AL387" s="23"/>
    </row>
    <row r="388" spans="1:38" s="25" customFormat="1" x14ac:dyDescent="0.25">
      <c r="A388" s="4">
        <v>379</v>
      </c>
      <c r="B388" s="23" t="s">
        <v>81</v>
      </c>
      <c r="C388" s="23" t="s">
        <v>115</v>
      </c>
      <c r="D388" s="40" t="s">
        <v>211</v>
      </c>
      <c r="E388" s="30">
        <v>57</v>
      </c>
      <c r="F388" s="30"/>
      <c r="G388" s="30"/>
      <c r="H388" s="30">
        <v>342289</v>
      </c>
      <c r="I388" s="28" t="s">
        <v>333</v>
      </c>
      <c r="J388" s="30"/>
      <c r="K388" s="30" t="s">
        <v>117</v>
      </c>
      <c r="L388" s="50" t="s">
        <v>117</v>
      </c>
      <c r="M388" s="52" t="s">
        <v>131</v>
      </c>
      <c r="N388" s="30" t="s">
        <v>130</v>
      </c>
      <c r="O388" s="43" t="s">
        <v>129</v>
      </c>
      <c r="P388" s="30">
        <v>0</v>
      </c>
      <c r="Q388" s="63">
        <v>0</v>
      </c>
      <c r="R388" s="44">
        <v>8</v>
      </c>
      <c r="S388" s="44">
        <v>534.29999999999995</v>
      </c>
      <c r="T388" s="61">
        <f t="shared" si="7"/>
        <v>534.29999999999995</v>
      </c>
      <c r="U388" s="44">
        <v>534.29999999999995</v>
      </c>
      <c r="V388" s="44">
        <v>0</v>
      </c>
      <c r="W388" s="24" t="s">
        <v>101</v>
      </c>
      <c r="X388" s="24" t="s">
        <v>101</v>
      </c>
      <c r="Y388" s="44" t="s">
        <v>101</v>
      </c>
      <c r="Z388" s="24" t="s">
        <v>101</v>
      </c>
      <c r="AA388" s="24" t="s">
        <v>101</v>
      </c>
      <c r="AB388" s="24" t="s">
        <v>101</v>
      </c>
      <c r="AC388" s="30" t="s">
        <v>102</v>
      </c>
      <c r="AD388" s="30" t="s">
        <v>101</v>
      </c>
      <c r="AE388" s="30" t="s">
        <v>102</v>
      </c>
      <c r="AF388" s="61">
        <v>0</v>
      </c>
      <c r="AG388" s="30">
        <v>0</v>
      </c>
      <c r="AH388" s="30">
        <v>1</v>
      </c>
      <c r="AI388" s="30">
        <v>0</v>
      </c>
      <c r="AJ388" s="62">
        <v>0</v>
      </c>
      <c r="AK388" s="30">
        <v>0</v>
      </c>
      <c r="AL388" s="23"/>
    </row>
    <row r="389" spans="1:38" s="25" customFormat="1" x14ac:dyDescent="0.25">
      <c r="A389" s="4">
        <v>380</v>
      </c>
      <c r="B389" s="23" t="s">
        <v>81</v>
      </c>
      <c r="C389" s="23" t="s">
        <v>115</v>
      </c>
      <c r="D389" s="40" t="s">
        <v>211</v>
      </c>
      <c r="E389" s="30">
        <v>58</v>
      </c>
      <c r="F389" s="30"/>
      <c r="G389" s="30"/>
      <c r="H389" s="30">
        <v>342290</v>
      </c>
      <c r="I389" s="28" t="s">
        <v>333</v>
      </c>
      <c r="J389" s="30"/>
      <c r="K389" s="30" t="s">
        <v>117</v>
      </c>
      <c r="L389" s="50" t="s">
        <v>117</v>
      </c>
      <c r="M389" s="52" t="s">
        <v>180</v>
      </c>
      <c r="N389" s="30" t="s">
        <v>119</v>
      </c>
      <c r="O389" s="43" t="s">
        <v>141</v>
      </c>
      <c r="P389" s="30">
        <v>0</v>
      </c>
      <c r="Q389" s="43">
        <v>3</v>
      </c>
      <c r="R389" s="44">
        <v>21</v>
      </c>
      <c r="S389" s="44">
        <v>1549</v>
      </c>
      <c r="T389" s="61">
        <f t="shared" si="7"/>
        <v>1549</v>
      </c>
      <c r="U389" s="44">
        <v>1347</v>
      </c>
      <c r="V389" s="44">
        <v>0</v>
      </c>
      <c r="W389" s="24" t="s">
        <v>101</v>
      </c>
      <c r="X389" s="24" t="s">
        <v>101</v>
      </c>
      <c r="Y389" s="44" t="s">
        <v>101</v>
      </c>
      <c r="Z389" s="24" t="s">
        <v>101</v>
      </c>
      <c r="AA389" s="24" t="s">
        <v>101</v>
      </c>
      <c r="AB389" s="24" t="s">
        <v>101</v>
      </c>
      <c r="AC389" s="30" t="s">
        <v>102</v>
      </c>
      <c r="AD389" s="30" t="s">
        <v>101</v>
      </c>
      <c r="AE389" s="30" t="s">
        <v>102</v>
      </c>
      <c r="AF389" s="61">
        <v>0</v>
      </c>
      <c r="AG389" s="30">
        <v>1</v>
      </c>
      <c r="AH389" s="30">
        <v>1</v>
      </c>
      <c r="AI389" s="30">
        <f>AJ389</f>
        <v>1</v>
      </c>
      <c r="AJ389" s="62">
        <v>1</v>
      </c>
      <c r="AK389" s="30">
        <v>0</v>
      </c>
      <c r="AL389" s="23"/>
    </row>
    <row r="390" spans="1:38" s="25" customFormat="1" x14ac:dyDescent="0.25">
      <c r="A390" s="4">
        <v>381</v>
      </c>
      <c r="B390" s="23" t="s">
        <v>81</v>
      </c>
      <c r="C390" s="23" t="s">
        <v>115</v>
      </c>
      <c r="D390" s="40" t="s">
        <v>211</v>
      </c>
      <c r="E390" s="30">
        <v>59</v>
      </c>
      <c r="F390" s="30"/>
      <c r="G390" s="30"/>
      <c r="H390" s="30">
        <v>342291</v>
      </c>
      <c r="I390" s="28" t="s">
        <v>333</v>
      </c>
      <c r="J390" s="30"/>
      <c r="K390" s="30" t="s">
        <v>117</v>
      </c>
      <c r="L390" s="50" t="s">
        <v>117</v>
      </c>
      <c r="M390" s="52" t="s">
        <v>131</v>
      </c>
      <c r="N390" s="30" t="s">
        <v>130</v>
      </c>
      <c r="O390" s="43" t="s">
        <v>129</v>
      </c>
      <c r="P390" s="30">
        <v>0</v>
      </c>
      <c r="Q390" s="43">
        <v>1</v>
      </c>
      <c r="R390" s="44">
        <v>12</v>
      </c>
      <c r="S390" s="44">
        <v>712.5</v>
      </c>
      <c r="T390" s="61">
        <f t="shared" si="7"/>
        <v>712.5</v>
      </c>
      <c r="U390" s="44">
        <v>689.5</v>
      </c>
      <c r="V390" s="44">
        <v>0</v>
      </c>
      <c r="W390" s="24" t="s">
        <v>101</v>
      </c>
      <c r="X390" s="24" t="s">
        <v>101</v>
      </c>
      <c r="Y390" s="44" t="s">
        <v>101</v>
      </c>
      <c r="Z390" s="24" t="s">
        <v>101</v>
      </c>
      <c r="AA390" s="24" t="s">
        <v>101</v>
      </c>
      <c r="AB390" s="24" t="s">
        <v>101</v>
      </c>
      <c r="AC390" s="30" t="s">
        <v>102</v>
      </c>
      <c r="AD390" s="30" t="s">
        <v>101</v>
      </c>
      <c r="AE390" s="30" t="s">
        <v>102</v>
      </c>
      <c r="AF390" s="61">
        <v>0</v>
      </c>
      <c r="AG390" s="30">
        <v>0</v>
      </c>
      <c r="AH390" s="30">
        <v>0</v>
      </c>
      <c r="AI390" s="30">
        <v>0</v>
      </c>
      <c r="AJ390" s="62">
        <v>0</v>
      </c>
      <c r="AK390" s="30">
        <v>0</v>
      </c>
      <c r="AL390" s="23"/>
    </row>
    <row r="391" spans="1:38" s="25" customFormat="1" x14ac:dyDescent="0.25">
      <c r="A391" s="4">
        <v>382</v>
      </c>
      <c r="B391" s="23" t="s">
        <v>81</v>
      </c>
      <c r="C391" s="23" t="s">
        <v>115</v>
      </c>
      <c r="D391" s="40" t="s">
        <v>211</v>
      </c>
      <c r="E391" s="30">
        <v>60</v>
      </c>
      <c r="F391" s="30"/>
      <c r="G391" s="30"/>
      <c r="H391" s="30">
        <v>342292</v>
      </c>
      <c r="I391" s="28" t="s">
        <v>333</v>
      </c>
      <c r="J391" s="30"/>
      <c r="K391" s="30" t="s">
        <v>117</v>
      </c>
      <c r="L391" s="50" t="s">
        <v>117</v>
      </c>
      <c r="M391" s="52" t="s">
        <v>163</v>
      </c>
      <c r="N391" s="30" t="s">
        <v>119</v>
      </c>
      <c r="O391" s="43" t="s">
        <v>137</v>
      </c>
      <c r="P391" s="30">
        <v>0</v>
      </c>
      <c r="Q391" s="43">
        <v>2</v>
      </c>
      <c r="R391" s="44">
        <v>14</v>
      </c>
      <c r="S391" s="44">
        <v>1151</v>
      </c>
      <c r="T391" s="61">
        <f t="shared" si="7"/>
        <v>1151</v>
      </c>
      <c r="U391" s="44">
        <v>1018</v>
      </c>
      <c r="V391" s="44">
        <v>0</v>
      </c>
      <c r="W391" s="24" t="s">
        <v>101</v>
      </c>
      <c r="X391" s="24" t="s">
        <v>101</v>
      </c>
      <c r="Y391" s="44" t="s">
        <v>101</v>
      </c>
      <c r="Z391" s="24" t="s">
        <v>101</v>
      </c>
      <c r="AA391" s="24" t="s">
        <v>101</v>
      </c>
      <c r="AB391" s="24" t="s">
        <v>101</v>
      </c>
      <c r="AC391" s="30" t="s">
        <v>102</v>
      </c>
      <c r="AD391" s="30" t="s">
        <v>101</v>
      </c>
      <c r="AE391" s="30" t="s">
        <v>102</v>
      </c>
      <c r="AF391" s="61">
        <v>0</v>
      </c>
      <c r="AG391" s="30">
        <v>1</v>
      </c>
      <c r="AH391" s="30">
        <v>1</v>
      </c>
      <c r="AI391" s="30">
        <v>0</v>
      </c>
      <c r="AJ391" s="62">
        <v>0</v>
      </c>
      <c r="AK391" s="30">
        <v>0</v>
      </c>
      <c r="AL391" s="23"/>
    </row>
    <row r="392" spans="1:38" s="25" customFormat="1" x14ac:dyDescent="0.25">
      <c r="A392" s="4">
        <v>383</v>
      </c>
      <c r="B392" s="23" t="s">
        <v>81</v>
      </c>
      <c r="C392" s="23" t="s">
        <v>115</v>
      </c>
      <c r="D392" s="40" t="s">
        <v>211</v>
      </c>
      <c r="E392" s="30" t="s">
        <v>217</v>
      </c>
      <c r="F392" s="30"/>
      <c r="G392" s="30"/>
      <c r="H392" s="30">
        <v>342293</v>
      </c>
      <c r="I392" s="28" t="s">
        <v>333</v>
      </c>
      <c r="J392" s="30"/>
      <c r="K392" s="30" t="s">
        <v>117</v>
      </c>
      <c r="L392" s="50" t="s">
        <v>117</v>
      </c>
      <c r="M392" s="52" t="s">
        <v>181</v>
      </c>
      <c r="N392" s="30" t="s">
        <v>119</v>
      </c>
      <c r="O392" s="43" t="s">
        <v>137</v>
      </c>
      <c r="P392" s="30">
        <v>0</v>
      </c>
      <c r="Q392" s="43">
        <v>2</v>
      </c>
      <c r="R392" s="44">
        <v>16</v>
      </c>
      <c r="S392" s="44">
        <v>1216</v>
      </c>
      <c r="T392" s="61">
        <f t="shared" si="7"/>
        <v>1216</v>
      </c>
      <c r="U392" s="44">
        <v>1050</v>
      </c>
      <c r="V392" s="44">
        <v>0</v>
      </c>
      <c r="W392" s="24" t="s">
        <v>101</v>
      </c>
      <c r="X392" s="24" t="s">
        <v>101</v>
      </c>
      <c r="Y392" s="44" t="s">
        <v>101</v>
      </c>
      <c r="Z392" s="24" t="s">
        <v>101</v>
      </c>
      <c r="AA392" s="24" t="s">
        <v>101</v>
      </c>
      <c r="AB392" s="24" t="s">
        <v>101</v>
      </c>
      <c r="AC392" s="30" t="s">
        <v>102</v>
      </c>
      <c r="AD392" s="30" t="s">
        <v>101</v>
      </c>
      <c r="AE392" s="30" t="s">
        <v>102</v>
      </c>
      <c r="AF392" s="61">
        <v>0</v>
      </c>
      <c r="AG392" s="30">
        <v>1</v>
      </c>
      <c r="AH392" s="30">
        <v>0</v>
      </c>
      <c r="AI392" s="30">
        <v>0</v>
      </c>
      <c r="AJ392" s="62">
        <v>0</v>
      </c>
      <c r="AK392" s="30">
        <v>0</v>
      </c>
      <c r="AL392" s="23"/>
    </row>
    <row r="393" spans="1:38" s="25" customFormat="1" x14ac:dyDescent="0.25">
      <c r="A393" s="4">
        <v>384</v>
      </c>
      <c r="B393" s="23" t="s">
        <v>81</v>
      </c>
      <c r="C393" s="23" t="s">
        <v>115</v>
      </c>
      <c r="D393" s="40" t="s">
        <v>211</v>
      </c>
      <c r="E393" s="30">
        <v>62</v>
      </c>
      <c r="F393" s="30"/>
      <c r="G393" s="30"/>
      <c r="H393" s="30">
        <v>342294</v>
      </c>
      <c r="I393" s="28" t="s">
        <v>333</v>
      </c>
      <c r="J393" s="30"/>
      <c r="K393" s="30" t="s">
        <v>117</v>
      </c>
      <c r="L393" s="50" t="s">
        <v>117</v>
      </c>
      <c r="M393" s="52" t="s">
        <v>181</v>
      </c>
      <c r="N393" s="30" t="s">
        <v>119</v>
      </c>
      <c r="O393" s="43" t="s">
        <v>137</v>
      </c>
      <c r="P393" s="30">
        <v>0</v>
      </c>
      <c r="Q393" s="43">
        <v>2</v>
      </c>
      <c r="R393" s="44">
        <v>14</v>
      </c>
      <c r="S393" s="44">
        <v>1331.1</v>
      </c>
      <c r="T393" s="61">
        <f t="shared" si="7"/>
        <v>1331.1</v>
      </c>
      <c r="U393" s="44">
        <v>1038</v>
      </c>
      <c r="V393" s="44">
        <v>137.1</v>
      </c>
      <c r="W393" s="24" t="s">
        <v>101</v>
      </c>
      <c r="X393" s="24" t="s">
        <v>101</v>
      </c>
      <c r="Y393" s="44" t="s">
        <v>101</v>
      </c>
      <c r="Z393" s="24" t="s">
        <v>101</v>
      </c>
      <c r="AA393" s="24" t="s">
        <v>101</v>
      </c>
      <c r="AB393" s="24" t="s">
        <v>101</v>
      </c>
      <c r="AC393" s="30" t="s">
        <v>102</v>
      </c>
      <c r="AD393" s="30" t="s">
        <v>101</v>
      </c>
      <c r="AE393" s="30" t="s">
        <v>102</v>
      </c>
      <c r="AF393" s="61">
        <v>0</v>
      </c>
      <c r="AG393" s="30">
        <v>1</v>
      </c>
      <c r="AH393" s="30">
        <v>0</v>
      </c>
      <c r="AI393" s="30">
        <v>0</v>
      </c>
      <c r="AJ393" s="62">
        <v>0</v>
      </c>
      <c r="AK393" s="30">
        <v>0</v>
      </c>
      <c r="AL393" s="23"/>
    </row>
    <row r="394" spans="1:38" s="25" customFormat="1" x14ac:dyDescent="0.25">
      <c r="A394" s="4">
        <v>385</v>
      </c>
      <c r="B394" s="23" t="s">
        <v>81</v>
      </c>
      <c r="C394" s="23" t="s">
        <v>115</v>
      </c>
      <c r="D394" s="40" t="s">
        <v>211</v>
      </c>
      <c r="E394" s="30">
        <v>64</v>
      </c>
      <c r="F394" s="30"/>
      <c r="G394" s="30"/>
      <c r="H394" s="30">
        <v>342295</v>
      </c>
      <c r="I394" s="28" t="s">
        <v>333</v>
      </c>
      <c r="J394" s="30"/>
      <c r="K394" s="30" t="s">
        <v>117</v>
      </c>
      <c r="L394" s="50" t="s">
        <v>117</v>
      </c>
      <c r="M394" s="52" t="s">
        <v>180</v>
      </c>
      <c r="N394" s="30" t="s">
        <v>119</v>
      </c>
      <c r="O394" s="43" t="s">
        <v>141</v>
      </c>
      <c r="P394" s="30">
        <v>0</v>
      </c>
      <c r="Q394" s="43">
        <v>3</v>
      </c>
      <c r="R394" s="44">
        <v>21</v>
      </c>
      <c r="S394" s="44">
        <v>1538</v>
      </c>
      <c r="T394" s="61">
        <f t="shared" si="7"/>
        <v>1538</v>
      </c>
      <c r="U394" s="44">
        <v>1367</v>
      </c>
      <c r="V394" s="44">
        <v>0</v>
      </c>
      <c r="W394" s="24" t="s">
        <v>101</v>
      </c>
      <c r="X394" s="24" t="s">
        <v>101</v>
      </c>
      <c r="Y394" s="44" t="s">
        <v>101</v>
      </c>
      <c r="Z394" s="24" t="s">
        <v>101</v>
      </c>
      <c r="AA394" s="24" t="s">
        <v>101</v>
      </c>
      <c r="AB394" s="24" t="s">
        <v>101</v>
      </c>
      <c r="AC394" s="30" t="s">
        <v>102</v>
      </c>
      <c r="AD394" s="30" t="s">
        <v>101</v>
      </c>
      <c r="AE394" s="30" t="s">
        <v>102</v>
      </c>
      <c r="AF394" s="61">
        <v>0</v>
      </c>
      <c r="AG394" s="30">
        <v>1</v>
      </c>
      <c r="AH394" s="30">
        <v>1</v>
      </c>
      <c r="AI394" s="30">
        <f>AJ394</f>
        <v>1</v>
      </c>
      <c r="AJ394" s="62">
        <v>1</v>
      </c>
      <c r="AK394" s="30">
        <v>0</v>
      </c>
      <c r="AL394" s="23"/>
    </row>
    <row r="395" spans="1:38" s="25" customFormat="1" x14ac:dyDescent="0.25">
      <c r="A395" s="4">
        <v>386</v>
      </c>
      <c r="B395" s="23" t="s">
        <v>81</v>
      </c>
      <c r="C395" s="23" t="s">
        <v>115</v>
      </c>
      <c r="D395" s="40" t="s">
        <v>211</v>
      </c>
      <c r="E395" s="30">
        <v>66</v>
      </c>
      <c r="F395" s="30"/>
      <c r="G395" s="30"/>
      <c r="H395" s="30">
        <v>342296</v>
      </c>
      <c r="I395" s="28" t="s">
        <v>333</v>
      </c>
      <c r="J395" s="30"/>
      <c r="K395" s="30" t="s">
        <v>117</v>
      </c>
      <c r="L395" s="50" t="s">
        <v>117</v>
      </c>
      <c r="M395" s="52" t="s">
        <v>133</v>
      </c>
      <c r="N395" s="30" t="s">
        <v>119</v>
      </c>
      <c r="O395" s="43" t="s">
        <v>141</v>
      </c>
      <c r="P395" s="30">
        <v>0</v>
      </c>
      <c r="Q395" s="43">
        <v>2</v>
      </c>
      <c r="R395" s="44">
        <v>17</v>
      </c>
      <c r="S395" s="44">
        <v>1250.4000000000001</v>
      </c>
      <c r="T395" s="61">
        <f t="shared" si="7"/>
        <v>1250.4000000000001</v>
      </c>
      <c r="U395" s="44">
        <v>1071.4000000000001</v>
      </c>
      <c r="V395" s="44">
        <v>0</v>
      </c>
      <c r="W395" s="24" t="s">
        <v>101</v>
      </c>
      <c r="X395" s="24" t="s">
        <v>101</v>
      </c>
      <c r="Y395" s="44" t="s">
        <v>101</v>
      </c>
      <c r="Z395" s="24" t="s">
        <v>101</v>
      </c>
      <c r="AA395" s="24" t="s">
        <v>101</v>
      </c>
      <c r="AB395" s="24" t="s">
        <v>101</v>
      </c>
      <c r="AC395" s="30" t="s">
        <v>102</v>
      </c>
      <c r="AD395" s="30" t="s">
        <v>101</v>
      </c>
      <c r="AE395" s="30" t="s">
        <v>102</v>
      </c>
      <c r="AF395" s="61">
        <v>0</v>
      </c>
      <c r="AG395" s="30">
        <v>1</v>
      </c>
      <c r="AH395" s="30">
        <v>1</v>
      </c>
      <c r="AI395" s="30">
        <f>AJ395</f>
        <v>1</v>
      </c>
      <c r="AJ395" s="62">
        <v>1</v>
      </c>
      <c r="AK395" s="30">
        <v>0</v>
      </c>
      <c r="AL395" s="23"/>
    </row>
    <row r="396" spans="1:38" s="25" customFormat="1" x14ac:dyDescent="0.25">
      <c r="A396" s="4">
        <v>387</v>
      </c>
      <c r="B396" s="23" t="s">
        <v>81</v>
      </c>
      <c r="C396" s="23" t="s">
        <v>115</v>
      </c>
      <c r="D396" s="40" t="s">
        <v>211</v>
      </c>
      <c r="E396" s="30">
        <v>68</v>
      </c>
      <c r="F396" s="30"/>
      <c r="G396" s="30"/>
      <c r="H396" s="30">
        <v>342297</v>
      </c>
      <c r="I396" s="28" t="s">
        <v>333</v>
      </c>
      <c r="J396" s="30"/>
      <c r="K396" s="30" t="s">
        <v>117</v>
      </c>
      <c r="L396" s="50" t="s">
        <v>117</v>
      </c>
      <c r="M396" s="52" t="s">
        <v>133</v>
      </c>
      <c r="N396" s="30" t="s">
        <v>119</v>
      </c>
      <c r="O396" s="43" t="s">
        <v>141</v>
      </c>
      <c r="P396" s="30">
        <v>0</v>
      </c>
      <c r="Q396" s="43">
        <v>2</v>
      </c>
      <c r="R396" s="44">
        <v>8</v>
      </c>
      <c r="S396" s="44">
        <v>922.8</v>
      </c>
      <c r="T396" s="61">
        <f t="shared" si="7"/>
        <v>922.8</v>
      </c>
      <c r="U396" s="44">
        <v>581</v>
      </c>
      <c r="V396" s="44">
        <v>208.8</v>
      </c>
      <c r="W396" s="24" t="s">
        <v>101</v>
      </c>
      <c r="X396" s="24" t="s">
        <v>101</v>
      </c>
      <c r="Y396" s="44" t="s">
        <v>101</v>
      </c>
      <c r="Z396" s="24" t="s">
        <v>101</v>
      </c>
      <c r="AA396" s="24" t="s">
        <v>101</v>
      </c>
      <c r="AB396" s="24" t="s">
        <v>101</v>
      </c>
      <c r="AC396" s="30" t="s">
        <v>102</v>
      </c>
      <c r="AD396" s="30" t="s">
        <v>101</v>
      </c>
      <c r="AE396" s="30" t="s">
        <v>102</v>
      </c>
      <c r="AF396" s="61">
        <v>0</v>
      </c>
      <c r="AG396" s="30">
        <v>1</v>
      </c>
      <c r="AH396" s="30">
        <v>1</v>
      </c>
      <c r="AI396" s="30">
        <v>0</v>
      </c>
      <c r="AJ396" s="62">
        <v>0</v>
      </c>
      <c r="AK396" s="30">
        <v>0</v>
      </c>
      <c r="AL396" s="23"/>
    </row>
    <row r="397" spans="1:38" s="25" customFormat="1" x14ac:dyDescent="0.25">
      <c r="A397" s="4">
        <v>388</v>
      </c>
      <c r="B397" s="23" t="s">
        <v>81</v>
      </c>
      <c r="C397" s="23" t="s">
        <v>115</v>
      </c>
      <c r="D397" s="40" t="s">
        <v>211</v>
      </c>
      <c r="E397" s="30">
        <v>70</v>
      </c>
      <c r="F397" s="30"/>
      <c r="G397" s="30"/>
      <c r="H397" s="30">
        <v>342298</v>
      </c>
      <c r="I397" s="28" t="s">
        <v>333</v>
      </c>
      <c r="J397" s="30"/>
      <c r="K397" s="30" t="s">
        <v>117</v>
      </c>
      <c r="L397" s="50" t="s">
        <v>117</v>
      </c>
      <c r="M397" s="52" t="s">
        <v>133</v>
      </c>
      <c r="N397" s="30" t="s">
        <v>119</v>
      </c>
      <c r="O397" s="43" t="s">
        <v>141</v>
      </c>
      <c r="P397" s="30">
        <v>0</v>
      </c>
      <c r="Q397" s="43">
        <v>2</v>
      </c>
      <c r="R397" s="44">
        <v>12</v>
      </c>
      <c r="S397" s="44">
        <v>897.2</v>
      </c>
      <c r="T397" s="61">
        <f t="shared" si="7"/>
        <v>897.2</v>
      </c>
      <c r="U397" s="44">
        <v>758.2</v>
      </c>
      <c r="V397" s="44">
        <v>0</v>
      </c>
      <c r="W397" s="24" t="s">
        <v>101</v>
      </c>
      <c r="X397" s="24" t="s">
        <v>101</v>
      </c>
      <c r="Y397" s="44" t="s">
        <v>101</v>
      </c>
      <c r="Z397" s="24" t="s">
        <v>101</v>
      </c>
      <c r="AA397" s="24" t="s">
        <v>101</v>
      </c>
      <c r="AB397" s="24" t="s">
        <v>101</v>
      </c>
      <c r="AC397" s="30" t="s">
        <v>102</v>
      </c>
      <c r="AD397" s="30" t="s">
        <v>101</v>
      </c>
      <c r="AE397" s="30" t="s">
        <v>102</v>
      </c>
      <c r="AF397" s="61">
        <v>0</v>
      </c>
      <c r="AG397" s="30">
        <v>1</v>
      </c>
      <c r="AH397" s="30">
        <v>0</v>
      </c>
      <c r="AI397" s="30">
        <v>0</v>
      </c>
      <c r="AJ397" s="62">
        <v>0</v>
      </c>
      <c r="AK397" s="30">
        <v>0</v>
      </c>
      <c r="AL397" s="23"/>
    </row>
    <row r="398" spans="1:38" s="25" customFormat="1" x14ac:dyDescent="0.25">
      <c r="A398" s="4">
        <v>389</v>
      </c>
      <c r="B398" s="23" t="s">
        <v>81</v>
      </c>
      <c r="C398" s="23" t="s">
        <v>115</v>
      </c>
      <c r="D398" s="40" t="s">
        <v>211</v>
      </c>
      <c r="E398" s="30">
        <v>72</v>
      </c>
      <c r="F398" s="30"/>
      <c r="G398" s="30"/>
      <c r="H398" s="30">
        <v>342299</v>
      </c>
      <c r="I398" s="28" t="s">
        <v>333</v>
      </c>
      <c r="J398" s="30"/>
      <c r="K398" s="30" t="s">
        <v>117</v>
      </c>
      <c r="L398" s="50" t="s">
        <v>117</v>
      </c>
      <c r="M398" s="52" t="s">
        <v>133</v>
      </c>
      <c r="N398" s="30" t="s">
        <v>119</v>
      </c>
      <c r="O398" s="43" t="s">
        <v>141</v>
      </c>
      <c r="P398" s="30">
        <v>0</v>
      </c>
      <c r="Q398" s="43">
        <v>2</v>
      </c>
      <c r="R398" s="44">
        <v>8</v>
      </c>
      <c r="S398" s="44">
        <v>889.2</v>
      </c>
      <c r="T398" s="61">
        <f t="shared" si="7"/>
        <v>889.2</v>
      </c>
      <c r="U398" s="44">
        <v>570.5</v>
      </c>
      <c r="V398" s="44">
        <v>198.7</v>
      </c>
      <c r="W398" s="24" t="s">
        <v>101</v>
      </c>
      <c r="X398" s="24" t="s">
        <v>101</v>
      </c>
      <c r="Y398" s="44" t="s">
        <v>101</v>
      </c>
      <c r="Z398" s="24" t="s">
        <v>101</v>
      </c>
      <c r="AA398" s="24" t="s">
        <v>101</v>
      </c>
      <c r="AB398" s="24" t="s">
        <v>101</v>
      </c>
      <c r="AC398" s="30" t="s">
        <v>102</v>
      </c>
      <c r="AD398" s="30" t="s">
        <v>101</v>
      </c>
      <c r="AE398" s="30" t="s">
        <v>102</v>
      </c>
      <c r="AF398" s="61">
        <v>0</v>
      </c>
      <c r="AG398" s="30">
        <v>1</v>
      </c>
      <c r="AH398" s="30">
        <v>0</v>
      </c>
      <c r="AI398" s="30">
        <v>0</v>
      </c>
      <c r="AJ398" s="62">
        <v>0</v>
      </c>
      <c r="AK398" s="30">
        <v>0</v>
      </c>
      <c r="AL398" s="23"/>
    </row>
    <row r="399" spans="1:38" s="25" customFormat="1" x14ac:dyDescent="0.25">
      <c r="A399" s="4">
        <v>390</v>
      </c>
      <c r="B399" s="23" t="s">
        <v>81</v>
      </c>
      <c r="C399" s="23" t="s">
        <v>115</v>
      </c>
      <c r="D399" s="40" t="s">
        <v>211</v>
      </c>
      <c r="E399" s="30">
        <v>74</v>
      </c>
      <c r="F399" s="30"/>
      <c r="G399" s="30"/>
      <c r="H399" s="30">
        <v>342300</v>
      </c>
      <c r="I399" s="28" t="s">
        <v>333</v>
      </c>
      <c r="J399" s="30"/>
      <c r="K399" s="30" t="s">
        <v>117</v>
      </c>
      <c r="L399" s="50" t="s">
        <v>117</v>
      </c>
      <c r="M399" s="52" t="s">
        <v>133</v>
      </c>
      <c r="N399" s="30" t="s">
        <v>119</v>
      </c>
      <c r="O399" s="43" t="s">
        <v>129</v>
      </c>
      <c r="P399" s="30">
        <v>0</v>
      </c>
      <c r="Q399" s="43">
        <v>3</v>
      </c>
      <c r="R399" s="44">
        <v>17</v>
      </c>
      <c r="S399" s="44">
        <v>1223.7</v>
      </c>
      <c r="T399" s="61">
        <f t="shared" si="7"/>
        <v>1223.7</v>
      </c>
      <c r="U399" s="44">
        <v>1047.7</v>
      </c>
      <c r="V399" s="44">
        <v>0</v>
      </c>
      <c r="W399" s="24" t="s">
        <v>101</v>
      </c>
      <c r="X399" s="24" t="s">
        <v>101</v>
      </c>
      <c r="Y399" s="44" t="s">
        <v>101</v>
      </c>
      <c r="Z399" s="24" t="s">
        <v>101</v>
      </c>
      <c r="AA399" s="24" t="s">
        <v>101</v>
      </c>
      <c r="AB399" s="24" t="s">
        <v>101</v>
      </c>
      <c r="AC399" s="30" t="s">
        <v>102</v>
      </c>
      <c r="AD399" s="30" t="s">
        <v>101</v>
      </c>
      <c r="AE399" s="30" t="s">
        <v>102</v>
      </c>
      <c r="AF399" s="61">
        <v>0</v>
      </c>
      <c r="AG399" s="30">
        <v>1</v>
      </c>
      <c r="AH399" s="30">
        <v>1</v>
      </c>
      <c r="AI399" s="30">
        <v>0</v>
      </c>
      <c r="AJ399" s="62">
        <v>0</v>
      </c>
      <c r="AK399" s="30">
        <v>0</v>
      </c>
      <c r="AL399" s="23"/>
    </row>
    <row r="400" spans="1:38" s="25" customFormat="1" x14ac:dyDescent="0.25">
      <c r="A400" s="4">
        <v>391</v>
      </c>
      <c r="B400" s="23" t="s">
        <v>81</v>
      </c>
      <c r="C400" s="23" t="s">
        <v>115</v>
      </c>
      <c r="D400" s="40" t="s">
        <v>211</v>
      </c>
      <c r="E400" s="30">
        <v>78</v>
      </c>
      <c r="F400" s="30"/>
      <c r="G400" s="30"/>
      <c r="H400" s="30">
        <v>342301</v>
      </c>
      <c r="I400" s="28" t="s">
        <v>333</v>
      </c>
      <c r="J400" s="30"/>
      <c r="K400" s="30" t="s">
        <v>117</v>
      </c>
      <c r="L400" s="50" t="s">
        <v>117</v>
      </c>
      <c r="M400" s="52" t="s">
        <v>180</v>
      </c>
      <c r="N400" s="30" t="s">
        <v>119</v>
      </c>
      <c r="O400" s="43" t="s">
        <v>141</v>
      </c>
      <c r="P400" s="30">
        <v>0</v>
      </c>
      <c r="Q400" s="43">
        <v>2</v>
      </c>
      <c r="R400" s="44">
        <v>12</v>
      </c>
      <c r="S400" s="44">
        <v>975</v>
      </c>
      <c r="T400" s="61">
        <f t="shared" si="7"/>
        <v>975</v>
      </c>
      <c r="U400" s="44">
        <v>875</v>
      </c>
      <c r="V400" s="44">
        <v>0</v>
      </c>
      <c r="W400" s="24" t="s">
        <v>101</v>
      </c>
      <c r="X400" s="24" t="s">
        <v>101</v>
      </c>
      <c r="Y400" s="44" t="s">
        <v>101</v>
      </c>
      <c r="Z400" s="24" t="s">
        <v>101</v>
      </c>
      <c r="AA400" s="24" t="s">
        <v>101</v>
      </c>
      <c r="AB400" s="24" t="s">
        <v>101</v>
      </c>
      <c r="AC400" s="30" t="s">
        <v>102</v>
      </c>
      <c r="AD400" s="30" t="s">
        <v>101</v>
      </c>
      <c r="AE400" s="30" t="s">
        <v>102</v>
      </c>
      <c r="AF400" s="61">
        <v>0</v>
      </c>
      <c r="AG400" s="30">
        <v>1</v>
      </c>
      <c r="AH400" s="30">
        <v>0</v>
      </c>
      <c r="AI400" s="30">
        <v>0</v>
      </c>
      <c r="AJ400" s="62">
        <v>0</v>
      </c>
      <c r="AK400" s="30">
        <v>0</v>
      </c>
      <c r="AL400" s="23"/>
    </row>
    <row r="401" spans="1:38" s="25" customFormat="1" x14ac:dyDescent="0.25">
      <c r="A401" s="4">
        <v>392</v>
      </c>
      <c r="B401" s="23" t="s">
        <v>81</v>
      </c>
      <c r="C401" s="23" t="s">
        <v>115</v>
      </c>
      <c r="D401" s="40" t="s">
        <v>211</v>
      </c>
      <c r="E401" s="30">
        <v>80</v>
      </c>
      <c r="F401" s="30"/>
      <c r="G401" s="30"/>
      <c r="H401" s="30">
        <v>342302</v>
      </c>
      <c r="I401" s="28" t="s">
        <v>333</v>
      </c>
      <c r="J401" s="30"/>
      <c r="K401" s="30" t="s">
        <v>117</v>
      </c>
      <c r="L401" s="50" t="s">
        <v>117</v>
      </c>
      <c r="M401" s="52" t="s">
        <v>133</v>
      </c>
      <c r="N401" s="30" t="s">
        <v>119</v>
      </c>
      <c r="O401" s="43" t="s">
        <v>141</v>
      </c>
      <c r="P401" s="30">
        <v>0</v>
      </c>
      <c r="Q401" s="43">
        <v>1</v>
      </c>
      <c r="R401" s="44">
        <v>3</v>
      </c>
      <c r="S401" s="44">
        <v>956.4</v>
      </c>
      <c r="T401" s="61">
        <f t="shared" si="7"/>
        <v>956.4</v>
      </c>
      <c r="U401" s="44">
        <v>871.3</v>
      </c>
      <c r="V401" s="44">
        <v>0</v>
      </c>
      <c r="W401" s="24" t="s">
        <v>101</v>
      </c>
      <c r="X401" s="24" t="s">
        <v>101</v>
      </c>
      <c r="Y401" s="44" t="s">
        <v>101</v>
      </c>
      <c r="Z401" s="24" t="s">
        <v>101</v>
      </c>
      <c r="AA401" s="24" t="s">
        <v>101</v>
      </c>
      <c r="AB401" s="24" t="s">
        <v>101</v>
      </c>
      <c r="AC401" s="30" t="s">
        <v>102</v>
      </c>
      <c r="AD401" s="30" t="s">
        <v>101</v>
      </c>
      <c r="AE401" s="30" t="s">
        <v>102</v>
      </c>
      <c r="AF401" s="61">
        <v>0</v>
      </c>
      <c r="AG401" s="30">
        <v>1</v>
      </c>
      <c r="AH401" s="30">
        <v>1</v>
      </c>
      <c r="AI401" s="30">
        <v>0</v>
      </c>
      <c r="AJ401" s="62">
        <v>0</v>
      </c>
      <c r="AK401" s="30">
        <v>0</v>
      </c>
      <c r="AL401" s="23"/>
    </row>
    <row r="402" spans="1:38" s="25" customFormat="1" x14ac:dyDescent="0.25">
      <c r="A402" s="4">
        <v>393</v>
      </c>
      <c r="B402" s="23" t="s">
        <v>81</v>
      </c>
      <c r="C402" s="23" t="s">
        <v>115</v>
      </c>
      <c r="D402" s="40" t="s">
        <v>211</v>
      </c>
      <c r="E402" s="30">
        <v>9</v>
      </c>
      <c r="F402" s="30"/>
      <c r="G402" s="30"/>
      <c r="H402" s="30">
        <v>342303</v>
      </c>
      <c r="I402" s="28" t="s">
        <v>333</v>
      </c>
      <c r="J402" s="30"/>
      <c r="K402" s="30" t="s">
        <v>161</v>
      </c>
      <c r="L402" s="52" t="s">
        <v>162</v>
      </c>
      <c r="M402" s="52" t="s">
        <v>170</v>
      </c>
      <c r="N402" s="30" t="s">
        <v>119</v>
      </c>
      <c r="O402" s="43" t="s">
        <v>120</v>
      </c>
      <c r="P402" s="30">
        <v>0</v>
      </c>
      <c r="Q402" s="43">
        <v>5</v>
      </c>
      <c r="R402" s="44">
        <v>69</v>
      </c>
      <c r="S402" s="44">
        <v>5917.9</v>
      </c>
      <c r="T402" s="61">
        <f t="shared" si="7"/>
        <v>5917.9</v>
      </c>
      <c r="U402" s="44">
        <v>4470</v>
      </c>
      <c r="V402" s="44">
        <v>951.9</v>
      </c>
      <c r="W402" s="24" t="s">
        <v>101</v>
      </c>
      <c r="X402" s="24" t="s">
        <v>101</v>
      </c>
      <c r="Y402" s="44" t="s">
        <v>102</v>
      </c>
      <c r="Z402" s="24" t="s">
        <v>101</v>
      </c>
      <c r="AA402" s="24" t="s">
        <v>101</v>
      </c>
      <c r="AB402" s="24" t="s">
        <v>101</v>
      </c>
      <c r="AC402" s="30" t="s">
        <v>101</v>
      </c>
      <c r="AD402" s="30" t="s">
        <v>101</v>
      </c>
      <c r="AE402" s="30" t="s">
        <v>102</v>
      </c>
      <c r="AF402" s="61">
        <v>0</v>
      </c>
      <c r="AG402" s="30">
        <v>0</v>
      </c>
      <c r="AH402" s="30">
        <v>1</v>
      </c>
      <c r="AI402" s="30">
        <v>0</v>
      </c>
      <c r="AJ402" s="62">
        <v>1</v>
      </c>
      <c r="AK402" s="30">
        <v>0</v>
      </c>
      <c r="AL402" s="23"/>
    </row>
    <row r="403" spans="1:38" s="25" customFormat="1" ht="17.25" customHeight="1" x14ac:dyDescent="0.25">
      <c r="A403" s="4">
        <v>394</v>
      </c>
      <c r="B403" s="23" t="s">
        <v>81</v>
      </c>
      <c r="C403" s="23" t="s">
        <v>115</v>
      </c>
      <c r="D403" s="40" t="s">
        <v>218</v>
      </c>
      <c r="E403" s="30">
        <v>9</v>
      </c>
      <c r="F403" s="30">
        <v>1</v>
      </c>
      <c r="G403" s="30"/>
      <c r="H403" s="30">
        <v>342304</v>
      </c>
      <c r="I403" s="28" t="s">
        <v>333</v>
      </c>
      <c r="J403" s="30"/>
      <c r="K403" s="30" t="s">
        <v>208</v>
      </c>
      <c r="L403" s="52" t="s">
        <v>209</v>
      </c>
      <c r="M403" s="52" t="s">
        <v>174</v>
      </c>
      <c r="N403" s="30" t="s">
        <v>119</v>
      </c>
      <c r="O403" s="43" t="s">
        <v>219</v>
      </c>
      <c r="P403" s="30">
        <v>0</v>
      </c>
      <c r="Q403" s="43">
        <v>7</v>
      </c>
      <c r="R403" s="44">
        <v>149</v>
      </c>
      <c r="S403" s="44">
        <v>11302</v>
      </c>
      <c r="T403" s="61">
        <f t="shared" si="7"/>
        <v>11302</v>
      </c>
      <c r="U403" s="44">
        <v>9189.7000000000007</v>
      </c>
      <c r="V403" s="44">
        <v>793.3</v>
      </c>
      <c r="W403" s="24" t="s">
        <v>101</v>
      </c>
      <c r="X403" s="24" t="s">
        <v>101</v>
      </c>
      <c r="Y403" s="44" t="s">
        <v>102</v>
      </c>
      <c r="Z403" s="24" t="s">
        <v>101</v>
      </c>
      <c r="AA403" s="24" t="s">
        <v>101</v>
      </c>
      <c r="AB403" s="24" t="s">
        <v>101</v>
      </c>
      <c r="AC403" s="30" t="s">
        <v>101</v>
      </c>
      <c r="AD403" s="30" t="s">
        <v>101</v>
      </c>
      <c r="AE403" s="30" t="s">
        <v>102</v>
      </c>
      <c r="AF403" s="30">
        <v>7</v>
      </c>
      <c r="AG403" s="30">
        <v>1</v>
      </c>
      <c r="AH403" s="30">
        <v>1</v>
      </c>
      <c r="AI403" s="30">
        <v>0</v>
      </c>
      <c r="AJ403" s="62">
        <v>2</v>
      </c>
      <c r="AK403" s="30">
        <v>0</v>
      </c>
      <c r="AL403" s="23"/>
    </row>
    <row r="404" spans="1:38" s="25" customFormat="1" ht="17.25" customHeight="1" x14ac:dyDescent="0.25">
      <c r="A404" s="4">
        <v>395</v>
      </c>
      <c r="B404" s="23" t="s">
        <v>81</v>
      </c>
      <c r="C404" s="23" t="s">
        <v>115</v>
      </c>
      <c r="D404" s="40" t="s">
        <v>218</v>
      </c>
      <c r="E404" s="30">
        <v>9</v>
      </c>
      <c r="F404" s="30">
        <v>2</v>
      </c>
      <c r="G404" s="30"/>
      <c r="H404" s="30">
        <v>342305</v>
      </c>
      <c r="I404" s="28" t="s">
        <v>333</v>
      </c>
      <c r="J404" s="30"/>
      <c r="K404" s="30" t="s">
        <v>124</v>
      </c>
      <c r="L404" s="52" t="s">
        <v>125</v>
      </c>
      <c r="M404" s="52" t="s">
        <v>136</v>
      </c>
      <c r="N404" s="30" t="s">
        <v>119</v>
      </c>
      <c r="O404" s="43" t="s">
        <v>122</v>
      </c>
      <c r="P404" s="30">
        <v>0</v>
      </c>
      <c r="Q404" s="43">
        <v>3</v>
      </c>
      <c r="R404" s="44">
        <v>72</v>
      </c>
      <c r="S404" s="44">
        <v>3317</v>
      </c>
      <c r="T404" s="61">
        <f t="shared" si="7"/>
        <v>3317</v>
      </c>
      <c r="U404" s="44">
        <v>3012</v>
      </c>
      <c r="V404" s="44">
        <v>0</v>
      </c>
      <c r="W404" s="24" t="s">
        <v>101</v>
      </c>
      <c r="X404" s="24" t="s">
        <v>101</v>
      </c>
      <c r="Y404" s="44" t="s">
        <v>102</v>
      </c>
      <c r="Z404" s="24" t="s">
        <v>101</v>
      </c>
      <c r="AA404" s="24" t="s">
        <v>101</v>
      </c>
      <c r="AB404" s="24" t="s">
        <v>101</v>
      </c>
      <c r="AC404" s="30" t="s">
        <v>101</v>
      </c>
      <c r="AD404" s="30" t="s">
        <v>101</v>
      </c>
      <c r="AE404" s="30" t="s">
        <v>102</v>
      </c>
      <c r="AF404" s="30">
        <v>4</v>
      </c>
      <c r="AG404" s="30">
        <v>1</v>
      </c>
      <c r="AH404" s="30">
        <v>0</v>
      </c>
      <c r="AI404" s="30">
        <v>0</v>
      </c>
      <c r="AJ404" s="62">
        <v>1</v>
      </c>
      <c r="AK404" s="30">
        <v>0</v>
      </c>
      <c r="AL404" s="23"/>
    </row>
    <row r="405" spans="1:38" s="25" customFormat="1" ht="17.25" customHeight="1" x14ac:dyDescent="0.25">
      <c r="A405" s="4">
        <v>396</v>
      </c>
      <c r="B405" s="23" t="s">
        <v>81</v>
      </c>
      <c r="C405" s="23" t="s">
        <v>115</v>
      </c>
      <c r="D405" s="40" t="s">
        <v>218</v>
      </c>
      <c r="E405" s="30">
        <v>9</v>
      </c>
      <c r="F405" s="30">
        <v>3</v>
      </c>
      <c r="G405" s="30"/>
      <c r="H405" s="30">
        <v>342306</v>
      </c>
      <c r="I405" s="28" t="s">
        <v>333</v>
      </c>
      <c r="J405" s="30"/>
      <c r="K405" s="30" t="s">
        <v>117</v>
      </c>
      <c r="L405" s="50" t="s">
        <v>117</v>
      </c>
      <c r="M405" s="52" t="s">
        <v>220</v>
      </c>
      <c r="N405" s="30" t="s">
        <v>119</v>
      </c>
      <c r="O405" s="43" t="s">
        <v>157</v>
      </c>
      <c r="P405" s="30">
        <v>0</v>
      </c>
      <c r="Q405" s="43">
        <v>4</v>
      </c>
      <c r="R405" s="44">
        <v>104</v>
      </c>
      <c r="S405" s="44">
        <v>7579</v>
      </c>
      <c r="T405" s="61">
        <f t="shared" si="7"/>
        <v>7579</v>
      </c>
      <c r="U405" s="44">
        <v>5921.4</v>
      </c>
      <c r="V405" s="44">
        <v>556.6</v>
      </c>
      <c r="W405" s="24" t="s">
        <v>101</v>
      </c>
      <c r="X405" s="24" t="s">
        <v>101</v>
      </c>
      <c r="Y405" s="44" t="s">
        <v>102</v>
      </c>
      <c r="Z405" s="24" t="s">
        <v>101</v>
      </c>
      <c r="AA405" s="24" t="s">
        <v>101</v>
      </c>
      <c r="AB405" s="24" t="s">
        <v>101</v>
      </c>
      <c r="AC405" s="30" t="s">
        <v>101</v>
      </c>
      <c r="AD405" s="30" t="s">
        <v>101</v>
      </c>
      <c r="AE405" s="30" t="s">
        <v>102</v>
      </c>
      <c r="AF405" s="61">
        <v>0</v>
      </c>
      <c r="AG405" s="30">
        <v>1</v>
      </c>
      <c r="AH405" s="30">
        <v>1</v>
      </c>
      <c r="AI405" s="30">
        <v>0</v>
      </c>
      <c r="AJ405" s="62">
        <v>1</v>
      </c>
      <c r="AK405" s="30">
        <v>0</v>
      </c>
      <c r="AL405" s="23"/>
    </row>
    <row r="406" spans="1:38" s="25" customFormat="1" x14ac:dyDescent="0.25">
      <c r="A406" s="4">
        <v>397</v>
      </c>
      <c r="B406" s="23" t="s">
        <v>81</v>
      </c>
      <c r="C406" s="23" t="s">
        <v>115</v>
      </c>
      <c r="D406" s="40" t="s">
        <v>221</v>
      </c>
      <c r="E406" s="30">
        <v>10</v>
      </c>
      <c r="F406" s="30"/>
      <c r="G406" s="30"/>
      <c r="H406" s="30">
        <v>342307</v>
      </c>
      <c r="I406" s="28" t="s">
        <v>333</v>
      </c>
      <c r="J406" s="30"/>
      <c r="K406" s="30" t="s">
        <v>117</v>
      </c>
      <c r="L406" s="50" t="s">
        <v>117</v>
      </c>
      <c r="M406" s="52" t="s">
        <v>134</v>
      </c>
      <c r="N406" s="30" t="s">
        <v>119</v>
      </c>
      <c r="O406" s="43" t="s">
        <v>129</v>
      </c>
      <c r="P406" s="30">
        <v>0</v>
      </c>
      <c r="Q406" s="43">
        <v>1</v>
      </c>
      <c r="R406" s="44">
        <v>8</v>
      </c>
      <c r="S406" s="44">
        <v>625</v>
      </c>
      <c r="T406" s="61">
        <f t="shared" si="7"/>
        <v>625</v>
      </c>
      <c r="U406" s="44">
        <v>609</v>
      </c>
      <c r="V406" s="44">
        <v>0</v>
      </c>
      <c r="W406" s="24" t="s">
        <v>101</v>
      </c>
      <c r="X406" s="24" t="s">
        <v>101</v>
      </c>
      <c r="Y406" s="44" t="s">
        <v>101</v>
      </c>
      <c r="Z406" s="24" t="s">
        <v>101</v>
      </c>
      <c r="AA406" s="24" t="s">
        <v>101</v>
      </c>
      <c r="AB406" s="24" t="s">
        <v>101</v>
      </c>
      <c r="AC406" s="30" t="s">
        <v>102</v>
      </c>
      <c r="AD406" s="30" t="s">
        <v>101</v>
      </c>
      <c r="AE406" s="30" t="s">
        <v>102</v>
      </c>
      <c r="AF406" s="61">
        <v>0</v>
      </c>
      <c r="AG406" s="30">
        <v>0</v>
      </c>
      <c r="AH406" s="30">
        <v>0</v>
      </c>
      <c r="AI406" s="30">
        <v>0</v>
      </c>
      <c r="AJ406" s="62">
        <v>0</v>
      </c>
      <c r="AK406" s="30">
        <v>0</v>
      </c>
      <c r="AL406" s="23"/>
    </row>
    <row r="407" spans="1:38" s="25" customFormat="1" x14ac:dyDescent="0.25">
      <c r="A407" s="4">
        <v>398</v>
      </c>
      <c r="B407" s="23" t="s">
        <v>81</v>
      </c>
      <c r="C407" s="23" t="s">
        <v>115</v>
      </c>
      <c r="D407" s="40" t="s">
        <v>221</v>
      </c>
      <c r="E407" s="30">
        <v>12</v>
      </c>
      <c r="F407" s="30"/>
      <c r="G407" s="30"/>
      <c r="H407" s="30">
        <v>342308</v>
      </c>
      <c r="I407" s="28" t="s">
        <v>333</v>
      </c>
      <c r="J407" s="30"/>
      <c r="K407" s="30" t="s">
        <v>117</v>
      </c>
      <c r="L407" s="50" t="s">
        <v>117</v>
      </c>
      <c r="M407" s="52" t="s">
        <v>133</v>
      </c>
      <c r="N407" s="30" t="s">
        <v>119</v>
      </c>
      <c r="O407" s="43" t="s">
        <v>129</v>
      </c>
      <c r="P407" s="30">
        <v>0</v>
      </c>
      <c r="Q407" s="43">
        <v>8</v>
      </c>
      <c r="R407" s="44">
        <v>16</v>
      </c>
      <c r="S407" s="44">
        <v>933</v>
      </c>
      <c r="T407" s="61">
        <f t="shared" si="7"/>
        <v>933</v>
      </c>
      <c r="U407" s="44">
        <v>852</v>
      </c>
      <c r="V407" s="44">
        <v>0</v>
      </c>
      <c r="W407" s="24" t="s">
        <v>101</v>
      </c>
      <c r="X407" s="24" t="s">
        <v>101</v>
      </c>
      <c r="Y407" s="44" t="s">
        <v>101</v>
      </c>
      <c r="Z407" s="24" t="s">
        <v>101</v>
      </c>
      <c r="AA407" s="24" t="s">
        <v>101</v>
      </c>
      <c r="AB407" s="24" t="s">
        <v>101</v>
      </c>
      <c r="AC407" s="30" t="s">
        <v>102</v>
      </c>
      <c r="AD407" s="30" t="s">
        <v>101</v>
      </c>
      <c r="AE407" s="30" t="s">
        <v>102</v>
      </c>
      <c r="AF407" s="61">
        <v>0</v>
      </c>
      <c r="AG407" s="30">
        <v>0</v>
      </c>
      <c r="AH407" s="30">
        <v>0</v>
      </c>
      <c r="AI407" s="30">
        <v>0</v>
      </c>
      <c r="AJ407" s="62">
        <v>0</v>
      </c>
      <c r="AK407" s="30">
        <v>0</v>
      </c>
      <c r="AL407" s="23"/>
    </row>
    <row r="408" spans="1:38" s="25" customFormat="1" x14ac:dyDescent="0.25">
      <c r="A408" s="4">
        <v>399</v>
      </c>
      <c r="B408" s="23" t="s">
        <v>81</v>
      </c>
      <c r="C408" s="23" t="s">
        <v>115</v>
      </c>
      <c r="D408" s="40" t="s">
        <v>221</v>
      </c>
      <c r="E408" s="30">
        <v>16</v>
      </c>
      <c r="F408" s="30"/>
      <c r="G408" s="30"/>
      <c r="H408" s="30">
        <v>342309</v>
      </c>
      <c r="I408" s="28" t="s">
        <v>333</v>
      </c>
      <c r="J408" s="30"/>
      <c r="K408" s="30" t="s">
        <v>117</v>
      </c>
      <c r="L408" s="50" t="s">
        <v>117</v>
      </c>
      <c r="M408" s="52" t="s">
        <v>133</v>
      </c>
      <c r="N408" s="30" t="s">
        <v>119</v>
      </c>
      <c r="O408" s="43" t="s">
        <v>129</v>
      </c>
      <c r="P408" s="30">
        <v>0</v>
      </c>
      <c r="Q408" s="63">
        <v>0</v>
      </c>
      <c r="R408" s="44">
        <v>8</v>
      </c>
      <c r="S408" s="44">
        <v>515</v>
      </c>
      <c r="T408" s="61">
        <f t="shared" si="7"/>
        <v>515</v>
      </c>
      <c r="U408" s="44">
        <v>515</v>
      </c>
      <c r="V408" s="44">
        <v>0</v>
      </c>
      <c r="W408" s="24" t="s">
        <v>101</v>
      </c>
      <c r="X408" s="24" t="s">
        <v>101</v>
      </c>
      <c r="Y408" s="44" t="s">
        <v>101</v>
      </c>
      <c r="Z408" s="24" t="s">
        <v>101</v>
      </c>
      <c r="AA408" s="24" t="s">
        <v>101</v>
      </c>
      <c r="AB408" s="24" t="s">
        <v>101</v>
      </c>
      <c r="AC408" s="30" t="s">
        <v>102</v>
      </c>
      <c r="AD408" s="30" t="s">
        <v>101</v>
      </c>
      <c r="AE408" s="30" t="s">
        <v>102</v>
      </c>
      <c r="AF408" s="61">
        <v>0</v>
      </c>
      <c r="AG408" s="30">
        <v>0</v>
      </c>
      <c r="AH408" s="30">
        <v>0</v>
      </c>
      <c r="AI408" s="30">
        <v>0</v>
      </c>
      <c r="AJ408" s="62">
        <v>0</v>
      </c>
      <c r="AK408" s="30">
        <v>0</v>
      </c>
      <c r="AL408" s="23"/>
    </row>
    <row r="409" spans="1:38" s="25" customFormat="1" x14ac:dyDescent="0.25">
      <c r="A409" s="4">
        <v>400</v>
      </c>
      <c r="B409" s="23" t="s">
        <v>81</v>
      </c>
      <c r="C409" s="23" t="s">
        <v>115</v>
      </c>
      <c r="D409" s="40" t="s">
        <v>221</v>
      </c>
      <c r="E409" s="30">
        <v>18</v>
      </c>
      <c r="F409" s="30"/>
      <c r="G409" s="30"/>
      <c r="H409" s="30">
        <v>342310</v>
      </c>
      <c r="I409" s="28" t="s">
        <v>333</v>
      </c>
      <c r="J409" s="30"/>
      <c r="K409" s="30" t="s">
        <v>117</v>
      </c>
      <c r="L409" s="50" t="s">
        <v>117</v>
      </c>
      <c r="M409" s="52" t="s">
        <v>128</v>
      </c>
      <c r="N409" s="30" t="s">
        <v>130</v>
      </c>
      <c r="O409" s="43" t="s">
        <v>129</v>
      </c>
      <c r="P409" s="30">
        <v>0</v>
      </c>
      <c r="Q409" s="63">
        <v>0</v>
      </c>
      <c r="R409" s="44">
        <v>12</v>
      </c>
      <c r="S409" s="44">
        <v>1147.5</v>
      </c>
      <c r="T409" s="61">
        <f t="shared" si="7"/>
        <v>1147.5</v>
      </c>
      <c r="U409" s="44">
        <v>1147.5</v>
      </c>
      <c r="V409" s="44">
        <v>0</v>
      </c>
      <c r="W409" s="24" t="s">
        <v>101</v>
      </c>
      <c r="X409" s="24" t="s">
        <v>101</v>
      </c>
      <c r="Y409" s="44" t="s">
        <v>101</v>
      </c>
      <c r="Z409" s="24" t="s">
        <v>101</v>
      </c>
      <c r="AA409" s="24" t="s">
        <v>101</v>
      </c>
      <c r="AB409" s="24" t="s">
        <v>101</v>
      </c>
      <c r="AC409" s="30" t="s">
        <v>102</v>
      </c>
      <c r="AD409" s="30" t="s">
        <v>101</v>
      </c>
      <c r="AE409" s="30" t="s">
        <v>102</v>
      </c>
      <c r="AF409" s="61">
        <v>0</v>
      </c>
      <c r="AG409" s="30">
        <v>0</v>
      </c>
      <c r="AH409" s="30">
        <v>0</v>
      </c>
      <c r="AI409" s="30">
        <v>0</v>
      </c>
      <c r="AJ409" s="62">
        <v>0</v>
      </c>
      <c r="AK409" s="30">
        <v>0</v>
      </c>
      <c r="AL409" s="23"/>
    </row>
    <row r="410" spans="1:38" s="25" customFormat="1" x14ac:dyDescent="0.25">
      <c r="A410" s="4">
        <v>401</v>
      </c>
      <c r="B410" s="23" t="s">
        <v>81</v>
      </c>
      <c r="C410" s="23" t="s">
        <v>115</v>
      </c>
      <c r="D410" s="40" t="s">
        <v>221</v>
      </c>
      <c r="E410" s="30">
        <v>3</v>
      </c>
      <c r="F410" s="30">
        <v>1</v>
      </c>
      <c r="G410" s="30"/>
      <c r="H410" s="30">
        <v>342311</v>
      </c>
      <c r="I410" s="28" t="s">
        <v>333</v>
      </c>
      <c r="J410" s="30"/>
      <c r="K410" s="30" t="s">
        <v>117</v>
      </c>
      <c r="L410" s="50" t="s">
        <v>117</v>
      </c>
      <c r="M410" s="52" t="s">
        <v>133</v>
      </c>
      <c r="N410" s="30" t="s">
        <v>119</v>
      </c>
      <c r="O410" s="43" t="s">
        <v>141</v>
      </c>
      <c r="P410" s="30">
        <v>0</v>
      </c>
      <c r="Q410" s="43">
        <v>1</v>
      </c>
      <c r="R410" s="44">
        <v>10</v>
      </c>
      <c r="S410" s="44">
        <v>839</v>
      </c>
      <c r="T410" s="61">
        <f t="shared" si="7"/>
        <v>839</v>
      </c>
      <c r="U410" s="44">
        <v>797</v>
      </c>
      <c r="V410" s="44">
        <v>0</v>
      </c>
      <c r="W410" s="24" t="s">
        <v>101</v>
      </c>
      <c r="X410" s="24" t="s">
        <v>101</v>
      </c>
      <c r="Y410" s="44" t="s">
        <v>101</v>
      </c>
      <c r="Z410" s="24" t="s">
        <v>101</v>
      </c>
      <c r="AA410" s="24" t="s">
        <v>101</v>
      </c>
      <c r="AB410" s="24" t="s">
        <v>101</v>
      </c>
      <c r="AC410" s="30" t="s">
        <v>102</v>
      </c>
      <c r="AD410" s="30" t="s">
        <v>101</v>
      </c>
      <c r="AE410" s="30" t="s">
        <v>102</v>
      </c>
      <c r="AF410" s="61">
        <v>0</v>
      </c>
      <c r="AG410" s="30">
        <v>1</v>
      </c>
      <c r="AH410" s="30">
        <v>1</v>
      </c>
      <c r="AI410" s="30">
        <v>0</v>
      </c>
      <c r="AJ410" s="62">
        <v>0</v>
      </c>
      <c r="AK410" s="30">
        <v>0</v>
      </c>
      <c r="AL410" s="23"/>
    </row>
    <row r="411" spans="1:38" s="25" customFormat="1" x14ac:dyDescent="0.25">
      <c r="A411" s="4">
        <v>402</v>
      </c>
      <c r="B411" s="23" t="s">
        <v>81</v>
      </c>
      <c r="C411" s="23" t="s">
        <v>115</v>
      </c>
      <c r="D411" s="40" t="s">
        <v>221</v>
      </c>
      <c r="E411" s="30">
        <v>3</v>
      </c>
      <c r="F411" s="30">
        <v>2</v>
      </c>
      <c r="G411" s="30"/>
      <c r="H411" s="30">
        <v>342312</v>
      </c>
      <c r="I411" s="28" t="s">
        <v>333</v>
      </c>
      <c r="J411" s="30"/>
      <c r="K411" s="30" t="s">
        <v>117</v>
      </c>
      <c r="L411" s="50" t="s">
        <v>117</v>
      </c>
      <c r="M411" s="52" t="s">
        <v>128</v>
      </c>
      <c r="N411" s="30" t="s">
        <v>119</v>
      </c>
      <c r="O411" s="43" t="s">
        <v>141</v>
      </c>
      <c r="P411" s="30">
        <v>0</v>
      </c>
      <c r="Q411" s="43">
        <v>1</v>
      </c>
      <c r="R411" s="44">
        <v>1</v>
      </c>
      <c r="S411" s="44">
        <v>2142</v>
      </c>
      <c r="T411" s="61">
        <f t="shared" si="7"/>
        <v>2142</v>
      </c>
      <c r="U411" s="44">
        <v>1831</v>
      </c>
      <c r="V411" s="44">
        <v>0</v>
      </c>
      <c r="W411" s="24" t="s">
        <v>101</v>
      </c>
      <c r="X411" s="24" t="s">
        <v>101</v>
      </c>
      <c r="Y411" s="44" t="s">
        <v>101</v>
      </c>
      <c r="Z411" s="24" t="s">
        <v>101</v>
      </c>
      <c r="AA411" s="24" t="s">
        <v>101</v>
      </c>
      <c r="AB411" s="24" t="s">
        <v>101</v>
      </c>
      <c r="AC411" s="30" t="s">
        <v>102</v>
      </c>
      <c r="AD411" s="30" t="s">
        <v>101</v>
      </c>
      <c r="AE411" s="30" t="s">
        <v>102</v>
      </c>
      <c r="AF411" s="61">
        <v>0</v>
      </c>
      <c r="AG411" s="30">
        <v>1</v>
      </c>
      <c r="AH411" s="30">
        <v>0</v>
      </c>
      <c r="AI411" s="30">
        <v>0</v>
      </c>
      <c r="AJ411" s="62">
        <v>0</v>
      </c>
      <c r="AK411" s="30">
        <v>0</v>
      </c>
      <c r="AL411" s="23"/>
    </row>
    <row r="412" spans="1:38" s="25" customFormat="1" x14ac:dyDescent="0.25">
      <c r="A412" s="4">
        <v>403</v>
      </c>
      <c r="B412" s="23" t="s">
        <v>81</v>
      </c>
      <c r="C412" s="23" t="s">
        <v>115</v>
      </c>
      <c r="D412" s="40" t="s">
        <v>221</v>
      </c>
      <c r="E412" s="30">
        <v>3</v>
      </c>
      <c r="F412" s="30">
        <v>3</v>
      </c>
      <c r="G412" s="30"/>
      <c r="H412" s="30">
        <v>342313</v>
      </c>
      <c r="I412" s="28" t="s">
        <v>333</v>
      </c>
      <c r="J412" s="30"/>
      <c r="K412" s="30" t="s">
        <v>117</v>
      </c>
      <c r="L412" s="50" t="s">
        <v>117</v>
      </c>
      <c r="M412" s="52" t="s">
        <v>180</v>
      </c>
      <c r="N412" s="30" t="s">
        <v>119</v>
      </c>
      <c r="O412" s="43" t="s">
        <v>141</v>
      </c>
      <c r="P412" s="30">
        <v>0</v>
      </c>
      <c r="Q412" s="43">
        <v>1</v>
      </c>
      <c r="R412" s="44">
        <v>10</v>
      </c>
      <c r="S412" s="44">
        <v>955.4</v>
      </c>
      <c r="T412" s="61">
        <f t="shared" si="7"/>
        <v>955.4</v>
      </c>
      <c r="U412" s="44">
        <v>913.4</v>
      </c>
      <c r="V412" s="44">
        <v>0</v>
      </c>
      <c r="W412" s="24" t="s">
        <v>101</v>
      </c>
      <c r="X412" s="24" t="s">
        <v>101</v>
      </c>
      <c r="Y412" s="44" t="s">
        <v>101</v>
      </c>
      <c r="Z412" s="24" t="s">
        <v>101</v>
      </c>
      <c r="AA412" s="24" t="s">
        <v>101</v>
      </c>
      <c r="AB412" s="24" t="s">
        <v>101</v>
      </c>
      <c r="AC412" s="30" t="s">
        <v>102</v>
      </c>
      <c r="AD412" s="30" t="s">
        <v>101</v>
      </c>
      <c r="AE412" s="30" t="s">
        <v>102</v>
      </c>
      <c r="AF412" s="61">
        <v>0</v>
      </c>
      <c r="AG412" s="30">
        <v>1</v>
      </c>
      <c r="AH412" s="30">
        <v>0</v>
      </c>
      <c r="AI412" s="30">
        <v>0</v>
      </c>
      <c r="AJ412" s="62">
        <v>0</v>
      </c>
      <c r="AK412" s="30">
        <v>0</v>
      </c>
      <c r="AL412" s="23"/>
    </row>
    <row r="413" spans="1:38" s="25" customFormat="1" x14ac:dyDescent="0.25">
      <c r="A413" s="4">
        <v>404</v>
      </c>
      <c r="B413" s="23" t="s">
        <v>81</v>
      </c>
      <c r="C413" s="23" t="s">
        <v>115</v>
      </c>
      <c r="D413" s="40" t="s">
        <v>221</v>
      </c>
      <c r="E413" s="30">
        <v>4</v>
      </c>
      <c r="F413" s="30"/>
      <c r="G413" s="30"/>
      <c r="H413" s="30">
        <v>342314</v>
      </c>
      <c r="I413" s="28" t="s">
        <v>333</v>
      </c>
      <c r="J413" s="30"/>
      <c r="K413" s="30" t="s">
        <v>117</v>
      </c>
      <c r="L413" s="50" t="s">
        <v>117</v>
      </c>
      <c r="M413" s="52" t="s">
        <v>133</v>
      </c>
      <c r="N413" s="30" t="s">
        <v>119</v>
      </c>
      <c r="O413" s="43" t="s">
        <v>141</v>
      </c>
      <c r="P413" s="30">
        <v>0</v>
      </c>
      <c r="Q413" s="43">
        <v>2</v>
      </c>
      <c r="R413" s="44">
        <v>12</v>
      </c>
      <c r="S413" s="44">
        <v>985.6</v>
      </c>
      <c r="T413" s="61">
        <f t="shared" si="7"/>
        <v>985.6</v>
      </c>
      <c r="U413" s="44">
        <v>869.6</v>
      </c>
      <c r="V413" s="44">
        <v>0</v>
      </c>
      <c r="W413" s="24" t="s">
        <v>101</v>
      </c>
      <c r="X413" s="24" t="s">
        <v>101</v>
      </c>
      <c r="Y413" s="44" t="s">
        <v>101</v>
      </c>
      <c r="Z413" s="24" t="s">
        <v>101</v>
      </c>
      <c r="AA413" s="24" t="s">
        <v>101</v>
      </c>
      <c r="AB413" s="24" t="s">
        <v>101</v>
      </c>
      <c r="AC413" s="30" t="s">
        <v>102</v>
      </c>
      <c r="AD413" s="30" t="s">
        <v>101</v>
      </c>
      <c r="AE413" s="30" t="s">
        <v>102</v>
      </c>
      <c r="AF413" s="61">
        <v>0</v>
      </c>
      <c r="AG413" s="30">
        <v>1</v>
      </c>
      <c r="AH413" s="30">
        <v>1</v>
      </c>
      <c r="AI413" s="30">
        <v>0</v>
      </c>
      <c r="AJ413" s="62">
        <v>0</v>
      </c>
      <c r="AK413" s="30">
        <v>0</v>
      </c>
      <c r="AL413" s="23"/>
    </row>
    <row r="414" spans="1:38" s="25" customFormat="1" x14ac:dyDescent="0.25">
      <c r="A414" s="4">
        <v>405</v>
      </c>
      <c r="B414" s="23" t="s">
        <v>81</v>
      </c>
      <c r="C414" s="23" t="s">
        <v>115</v>
      </c>
      <c r="D414" s="40" t="s">
        <v>221</v>
      </c>
      <c r="E414" s="64" t="s">
        <v>222</v>
      </c>
      <c r="F414" s="30"/>
      <c r="G414" s="30"/>
      <c r="H414" s="30">
        <v>342315</v>
      </c>
      <c r="I414" s="28" t="s">
        <v>333</v>
      </c>
      <c r="J414" s="30"/>
      <c r="K414" s="30" t="s">
        <v>117</v>
      </c>
      <c r="L414" s="50" t="s">
        <v>117</v>
      </c>
      <c r="M414" s="52" t="s">
        <v>128</v>
      </c>
      <c r="N414" s="30" t="s">
        <v>130</v>
      </c>
      <c r="O414" s="43" t="s">
        <v>141</v>
      </c>
      <c r="P414" s="30">
        <v>0</v>
      </c>
      <c r="Q414" s="43">
        <v>3</v>
      </c>
      <c r="R414" s="44">
        <v>17</v>
      </c>
      <c r="S414" s="44">
        <v>1338.4</v>
      </c>
      <c r="T414" s="61">
        <f t="shared" si="7"/>
        <v>1338.4</v>
      </c>
      <c r="U414" s="44">
        <v>1068</v>
      </c>
      <c r="V414" s="44">
        <v>120.4</v>
      </c>
      <c r="W414" s="24" t="s">
        <v>101</v>
      </c>
      <c r="X414" s="24" t="s">
        <v>101</v>
      </c>
      <c r="Y414" s="44" t="s">
        <v>101</v>
      </c>
      <c r="Z414" s="24" t="s">
        <v>101</v>
      </c>
      <c r="AA414" s="24" t="s">
        <v>101</v>
      </c>
      <c r="AB414" s="24" t="s">
        <v>101</v>
      </c>
      <c r="AC414" s="30" t="s">
        <v>102</v>
      </c>
      <c r="AD414" s="30" t="s">
        <v>101</v>
      </c>
      <c r="AE414" s="30" t="s">
        <v>102</v>
      </c>
      <c r="AF414" s="61">
        <v>0</v>
      </c>
      <c r="AG414" s="30">
        <v>1</v>
      </c>
      <c r="AH414" s="30">
        <v>1</v>
      </c>
      <c r="AI414" s="30">
        <v>0</v>
      </c>
      <c r="AJ414" s="62">
        <v>0</v>
      </c>
      <c r="AK414" s="30">
        <v>0</v>
      </c>
      <c r="AL414" s="23"/>
    </row>
    <row r="415" spans="1:38" s="25" customFormat="1" x14ac:dyDescent="0.25">
      <c r="A415" s="4">
        <v>406</v>
      </c>
      <c r="B415" s="23" t="s">
        <v>81</v>
      </c>
      <c r="C415" s="23" t="s">
        <v>115</v>
      </c>
      <c r="D415" s="40" t="s">
        <v>223</v>
      </c>
      <c r="E415" s="30">
        <v>10</v>
      </c>
      <c r="F415" s="30"/>
      <c r="G415" s="30"/>
      <c r="H415" s="30">
        <v>342316</v>
      </c>
      <c r="I415" s="28" t="s">
        <v>333</v>
      </c>
      <c r="J415" s="30"/>
      <c r="K415" s="30" t="s">
        <v>161</v>
      </c>
      <c r="L415" s="52" t="s">
        <v>162</v>
      </c>
      <c r="M415" s="52" t="s">
        <v>164</v>
      </c>
      <c r="N415" s="30" t="s">
        <v>119</v>
      </c>
      <c r="O415" s="43" t="s">
        <v>137</v>
      </c>
      <c r="P415" s="30">
        <v>0</v>
      </c>
      <c r="Q415" s="43">
        <v>7</v>
      </c>
      <c r="R415" s="44">
        <v>81</v>
      </c>
      <c r="S415" s="44">
        <v>6236.5</v>
      </c>
      <c r="T415" s="61">
        <f t="shared" si="7"/>
        <v>6236.5</v>
      </c>
      <c r="U415" s="44">
        <v>5008.2</v>
      </c>
      <c r="V415" s="44">
        <v>556.29999999999995</v>
      </c>
      <c r="W415" s="24" t="s">
        <v>101</v>
      </c>
      <c r="X415" s="24" t="s">
        <v>101</v>
      </c>
      <c r="Y415" s="44" t="s">
        <v>102</v>
      </c>
      <c r="Z415" s="24" t="s">
        <v>101</v>
      </c>
      <c r="AA415" s="24" t="s">
        <v>101</v>
      </c>
      <c r="AB415" s="24" t="s">
        <v>101</v>
      </c>
      <c r="AC415" s="30" t="s">
        <v>101</v>
      </c>
      <c r="AD415" s="30" t="s">
        <v>101</v>
      </c>
      <c r="AE415" s="30" t="s">
        <v>102</v>
      </c>
      <c r="AF415" s="61">
        <v>0</v>
      </c>
      <c r="AG415" s="30">
        <v>1</v>
      </c>
      <c r="AH415" s="30">
        <v>1</v>
      </c>
      <c r="AI415" s="30">
        <v>0</v>
      </c>
      <c r="AJ415" s="62">
        <v>2</v>
      </c>
      <c r="AK415" s="30">
        <v>0</v>
      </c>
      <c r="AL415" s="23"/>
    </row>
    <row r="416" spans="1:38" s="25" customFormat="1" x14ac:dyDescent="0.25">
      <c r="A416" s="4">
        <v>407</v>
      </c>
      <c r="B416" s="23" t="s">
        <v>81</v>
      </c>
      <c r="C416" s="23" t="s">
        <v>115</v>
      </c>
      <c r="D416" s="40" t="s">
        <v>223</v>
      </c>
      <c r="E416" s="30">
        <v>11</v>
      </c>
      <c r="F416" s="30"/>
      <c r="G416" s="30"/>
      <c r="H416" s="30">
        <v>342317</v>
      </c>
      <c r="I416" s="28" t="s">
        <v>333</v>
      </c>
      <c r="J416" s="30"/>
      <c r="K416" s="30" t="s">
        <v>161</v>
      </c>
      <c r="L416" s="52" t="s">
        <v>162</v>
      </c>
      <c r="M416" s="52" t="s">
        <v>145</v>
      </c>
      <c r="N416" s="30" t="s">
        <v>119</v>
      </c>
      <c r="O416" s="43" t="s">
        <v>120</v>
      </c>
      <c r="P416" s="30">
        <v>0</v>
      </c>
      <c r="Q416" s="43">
        <v>5</v>
      </c>
      <c r="R416" s="44">
        <v>69</v>
      </c>
      <c r="S416" s="44">
        <v>5481.2</v>
      </c>
      <c r="T416" s="61">
        <f t="shared" si="7"/>
        <v>5481.2</v>
      </c>
      <c r="U416" s="44">
        <v>4413.8999999999996</v>
      </c>
      <c r="V416" s="44">
        <v>535.29999999999995</v>
      </c>
      <c r="W416" s="24" t="s">
        <v>101</v>
      </c>
      <c r="X416" s="24" t="s">
        <v>101</v>
      </c>
      <c r="Y416" s="44" t="s">
        <v>102</v>
      </c>
      <c r="Z416" s="24" t="s">
        <v>101</v>
      </c>
      <c r="AA416" s="24" t="s">
        <v>101</v>
      </c>
      <c r="AB416" s="24" t="s">
        <v>101</v>
      </c>
      <c r="AC416" s="30" t="s">
        <v>101</v>
      </c>
      <c r="AD416" s="30" t="s">
        <v>101</v>
      </c>
      <c r="AE416" s="30" t="s">
        <v>102</v>
      </c>
      <c r="AF416" s="30">
        <v>4</v>
      </c>
      <c r="AG416" s="30">
        <v>1</v>
      </c>
      <c r="AH416" s="30">
        <v>1</v>
      </c>
      <c r="AI416" s="30">
        <v>0</v>
      </c>
      <c r="AJ416" s="62">
        <v>1</v>
      </c>
      <c r="AK416" s="30">
        <v>0</v>
      </c>
      <c r="AL416" s="23"/>
    </row>
    <row r="417" spans="1:38" s="25" customFormat="1" x14ac:dyDescent="0.25">
      <c r="A417" s="4">
        <v>408</v>
      </c>
      <c r="B417" s="23" t="s">
        <v>81</v>
      </c>
      <c r="C417" s="23" t="s">
        <v>115</v>
      </c>
      <c r="D417" s="40" t="s">
        <v>223</v>
      </c>
      <c r="E417" s="30">
        <v>12</v>
      </c>
      <c r="F417" s="30"/>
      <c r="G417" s="30"/>
      <c r="H417" s="30">
        <v>342318</v>
      </c>
      <c r="I417" s="28" t="s">
        <v>333</v>
      </c>
      <c r="J417" s="30"/>
      <c r="K417" s="30" t="s">
        <v>161</v>
      </c>
      <c r="L417" s="52" t="s">
        <v>162</v>
      </c>
      <c r="M417" s="52" t="s">
        <v>170</v>
      </c>
      <c r="N417" s="30" t="s">
        <v>119</v>
      </c>
      <c r="O417" s="43" t="s">
        <v>137</v>
      </c>
      <c r="P417" s="30">
        <v>0</v>
      </c>
      <c r="Q417" s="43">
        <v>7</v>
      </c>
      <c r="R417" s="44">
        <v>82</v>
      </c>
      <c r="S417" s="44">
        <v>6330.4</v>
      </c>
      <c r="T417" s="61">
        <f t="shared" si="7"/>
        <v>6330.4</v>
      </c>
      <c r="U417" s="44">
        <v>5144.8999999999996</v>
      </c>
      <c r="V417" s="44">
        <v>512.5</v>
      </c>
      <c r="W417" s="24" t="s">
        <v>101</v>
      </c>
      <c r="X417" s="24" t="s">
        <v>101</v>
      </c>
      <c r="Y417" s="44" t="s">
        <v>102</v>
      </c>
      <c r="Z417" s="24" t="s">
        <v>101</v>
      </c>
      <c r="AA417" s="24" t="s">
        <v>101</v>
      </c>
      <c r="AB417" s="24" t="s">
        <v>101</v>
      </c>
      <c r="AC417" s="30" t="s">
        <v>101</v>
      </c>
      <c r="AD417" s="30" t="s">
        <v>101</v>
      </c>
      <c r="AE417" s="30" t="s">
        <v>102</v>
      </c>
      <c r="AF417" s="61">
        <v>0</v>
      </c>
      <c r="AG417" s="30">
        <v>1</v>
      </c>
      <c r="AH417" s="30">
        <v>1</v>
      </c>
      <c r="AI417" s="30">
        <v>0</v>
      </c>
      <c r="AJ417" s="62">
        <v>2</v>
      </c>
      <c r="AK417" s="30">
        <v>0</v>
      </c>
      <c r="AL417" s="23"/>
    </row>
    <row r="418" spans="1:38" s="25" customFormat="1" x14ac:dyDescent="0.25">
      <c r="A418" s="4">
        <v>409</v>
      </c>
      <c r="B418" s="23" t="s">
        <v>81</v>
      </c>
      <c r="C418" s="23" t="s">
        <v>115</v>
      </c>
      <c r="D418" s="40" t="s">
        <v>223</v>
      </c>
      <c r="E418" s="30">
        <v>14</v>
      </c>
      <c r="F418" s="30"/>
      <c r="G418" s="30"/>
      <c r="H418" s="30">
        <v>342319</v>
      </c>
      <c r="I418" s="28" t="s">
        <v>333</v>
      </c>
      <c r="J418" s="30"/>
      <c r="K418" s="30" t="s">
        <v>124</v>
      </c>
      <c r="L418" s="52" t="s">
        <v>125</v>
      </c>
      <c r="M418" s="52" t="s">
        <v>143</v>
      </c>
      <c r="N418" s="30" t="s">
        <v>119</v>
      </c>
      <c r="O418" s="43" t="s">
        <v>120</v>
      </c>
      <c r="P418" s="30">
        <v>0</v>
      </c>
      <c r="Q418" s="43">
        <v>4</v>
      </c>
      <c r="R418" s="44">
        <v>64</v>
      </c>
      <c r="S418" s="44">
        <v>3814.5</v>
      </c>
      <c r="T418" s="61">
        <f t="shared" si="7"/>
        <v>3814.5</v>
      </c>
      <c r="U418" s="44">
        <v>2746</v>
      </c>
      <c r="V418" s="44">
        <v>726.5</v>
      </c>
      <c r="W418" s="24" t="s">
        <v>101</v>
      </c>
      <c r="X418" s="24" t="s">
        <v>101</v>
      </c>
      <c r="Y418" s="44" t="s">
        <v>102</v>
      </c>
      <c r="Z418" s="24" t="s">
        <v>101</v>
      </c>
      <c r="AA418" s="24" t="s">
        <v>101</v>
      </c>
      <c r="AB418" s="24" t="s">
        <v>101</v>
      </c>
      <c r="AC418" s="30" t="s">
        <v>101</v>
      </c>
      <c r="AD418" s="30" t="s">
        <v>101</v>
      </c>
      <c r="AE418" s="30" t="s">
        <v>102</v>
      </c>
      <c r="AF418" s="61">
        <v>0</v>
      </c>
      <c r="AG418" s="30">
        <v>1</v>
      </c>
      <c r="AH418" s="30">
        <v>1</v>
      </c>
      <c r="AI418" s="30">
        <v>0</v>
      </c>
      <c r="AJ418" s="62">
        <v>1</v>
      </c>
      <c r="AK418" s="30">
        <v>0</v>
      </c>
      <c r="AL418" s="23"/>
    </row>
    <row r="419" spans="1:38" s="25" customFormat="1" x14ac:dyDescent="0.25">
      <c r="A419" s="4">
        <v>410</v>
      </c>
      <c r="B419" s="23" t="s">
        <v>81</v>
      </c>
      <c r="C419" s="23" t="s">
        <v>115</v>
      </c>
      <c r="D419" s="40" t="s">
        <v>223</v>
      </c>
      <c r="E419" s="30">
        <v>15</v>
      </c>
      <c r="F419" s="30"/>
      <c r="G419" s="30"/>
      <c r="H419" s="30">
        <v>342320</v>
      </c>
      <c r="I419" s="28" t="s">
        <v>333</v>
      </c>
      <c r="J419" s="30"/>
      <c r="K419" s="30" t="s">
        <v>161</v>
      </c>
      <c r="L419" s="52" t="s">
        <v>162</v>
      </c>
      <c r="M419" s="52" t="s">
        <v>164</v>
      </c>
      <c r="N419" s="30" t="s">
        <v>119</v>
      </c>
      <c r="O419" s="43" t="s">
        <v>120</v>
      </c>
      <c r="P419" s="30">
        <v>0</v>
      </c>
      <c r="Q419" s="43">
        <v>5</v>
      </c>
      <c r="R419" s="44">
        <v>69</v>
      </c>
      <c r="S419" s="44">
        <v>5343</v>
      </c>
      <c r="T419" s="61">
        <f t="shared" si="7"/>
        <v>5343</v>
      </c>
      <c r="U419" s="44">
        <v>4433</v>
      </c>
      <c r="V419" s="44">
        <v>326</v>
      </c>
      <c r="W419" s="24" t="s">
        <v>101</v>
      </c>
      <c r="X419" s="24" t="s">
        <v>101</v>
      </c>
      <c r="Y419" s="44" t="s">
        <v>102</v>
      </c>
      <c r="Z419" s="24" t="s">
        <v>101</v>
      </c>
      <c r="AA419" s="24" t="s">
        <v>101</v>
      </c>
      <c r="AB419" s="24" t="s">
        <v>101</v>
      </c>
      <c r="AC419" s="30" t="s">
        <v>101</v>
      </c>
      <c r="AD419" s="30" t="s">
        <v>101</v>
      </c>
      <c r="AE419" s="30" t="s">
        <v>102</v>
      </c>
      <c r="AF419" s="61">
        <v>0</v>
      </c>
      <c r="AG419" s="30">
        <v>1</v>
      </c>
      <c r="AH419" s="30">
        <v>1</v>
      </c>
      <c r="AI419" s="30">
        <v>0</v>
      </c>
      <c r="AJ419" s="62">
        <v>1</v>
      </c>
      <c r="AK419" s="30">
        <v>0</v>
      </c>
      <c r="AL419" s="23"/>
    </row>
    <row r="420" spans="1:38" s="25" customFormat="1" x14ac:dyDescent="0.25">
      <c r="A420" s="4">
        <v>411</v>
      </c>
      <c r="B420" s="23" t="s">
        <v>81</v>
      </c>
      <c r="C420" s="23" t="s">
        <v>115</v>
      </c>
      <c r="D420" s="40" t="s">
        <v>223</v>
      </c>
      <c r="E420" s="30">
        <v>17</v>
      </c>
      <c r="F420" s="30"/>
      <c r="G420" s="30"/>
      <c r="H420" s="30">
        <v>342321</v>
      </c>
      <c r="I420" s="28" t="s">
        <v>333</v>
      </c>
      <c r="J420" s="30"/>
      <c r="K420" s="30" t="s">
        <v>124</v>
      </c>
      <c r="L420" s="52" t="s">
        <v>125</v>
      </c>
      <c r="M420" s="52" t="s">
        <v>136</v>
      </c>
      <c r="N420" s="30" t="s">
        <v>119</v>
      </c>
      <c r="O420" s="43" t="s">
        <v>120</v>
      </c>
      <c r="P420" s="30">
        <v>0</v>
      </c>
      <c r="Q420" s="43">
        <v>6</v>
      </c>
      <c r="R420" s="44">
        <v>116</v>
      </c>
      <c r="S420" s="44">
        <v>5517.1</v>
      </c>
      <c r="T420" s="61">
        <f t="shared" si="7"/>
        <v>5517.1</v>
      </c>
      <c r="U420" s="44">
        <v>4831</v>
      </c>
      <c r="V420" s="44">
        <v>147.1</v>
      </c>
      <c r="W420" s="24" t="s">
        <v>101</v>
      </c>
      <c r="X420" s="24" t="s">
        <v>101</v>
      </c>
      <c r="Y420" s="44" t="s">
        <v>102</v>
      </c>
      <c r="Z420" s="24" t="s">
        <v>101</v>
      </c>
      <c r="AA420" s="24" t="s">
        <v>101</v>
      </c>
      <c r="AB420" s="24" t="s">
        <v>101</v>
      </c>
      <c r="AC420" s="30" t="s">
        <v>101</v>
      </c>
      <c r="AD420" s="30" t="s">
        <v>101</v>
      </c>
      <c r="AE420" s="30" t="s">
        <v>102</v>
      </c>
      <c r="AF420" s="61">
        <v>0</v>
      </c>
      <c r="AG420" s="30">
        <v>1</v>
      </c>
      <c r="AH420" s="30">
        <v>1</v>
      </c>
      <c r="AI420" s="30">
        <v>0</v>
      </c>
      <c r="AJ420" s="62">
        <v>2</v>
      </c>
      <c r="AK420" s="30">
        <v>0</v>
      </c>
      <c r="AL420" s="23"/>
    </row>
    <row r="421" spans="1:38" s="25" customFormat="1" x14ac:dyDescent="0.25">
      <c r="A421" s="4">
        <v>412</v>
      </c>
      <c r="B421" s="23" t="s">
        <v>81</v>
      </c>
      <c r="C421" s="23" t="s">
        <v>115</v>
      </c>
      <c r="D421" s="40" t="s">
        <v>223</v>
      </c>
      <c r="E421" s="30">
        <v>2</v>
      </c>
      <c r="F421" s="30"/>
      <c r="G421" s="30"/>
      <c r="H421" s="30">
        <v>342322</v>
      </c>
      <c r="I421" s="28" t="s">
        <v>333</v>
      </c>
      <c r="J421" s="30"/>
      <c r="K421" s="30" t="s">
        <v>161</v>
      </c>
      <c r="L421" s="52" t="s">
        <v>162</v>
      </c>
      <c r="M421" s="52" t="s">
        <v>163</v>
      </c>
      <c r="N421" s="30" t="s">
        <v>119</v>
      </c>
      <c r="O421" s="43" t="s">
        <v>120</v>
      </c>
      <c r="P421" s="30">
        <v>0</v>
      </c>
      <c r="Q421" s="43">
        <v>5</v>
      </c>
      <c r="R421" s="44">
        <v>75</v>
      </c>
      <c r="S421" s="44">
        <v>5746.5</v>
      </c>
      <c r="T421" s="61">
        <f t="shared" ref="T421:T451" si="8">S421</f>
        <v>5746.5</v>
      </c>
      <c r="U421" s="44">
        <v>4745</v>
      </c>
      <c r="V421" s="44">
        <v>498.5</v>
      </c>
      <c r="W421" s="24" t="s">
        <v>101</v>
      </c>
      <c r="X421" s="24" t="s">
        <v>101</v>
      </c>
      <c r="Y421" s="44" t="s">
        <v>102</v>
      </c>
      <c r="Z421" s="24" t="s">
        <v>101</v>
      </c>
      <c r="AA421" s="24" t="s">
        <v>101</v>
      </c>
      <c r="AB421" s="24" t="s">
        <v>101</v>
      </c>
      <c r="AC421" s="30" t="s">
        <v>101</v>
      </c>
      <c r="AD421" s="30" t="s">
        <v>101</v>
      </c>
      <c r="AE421" s="30" t="s">
        <v>102</v>
      </c>
      <c r="AF421" s="61">
        <v>0</v>
      </c>
      <c r="AG421" s="30">
        <v>1</v>
      </c>
      <c r="AH421" s="30">
        <v>1</v>
      </c>
      <c r="AI421" s="30">
        <v>0</v>
      </c>
      <c r="AJ421" s="62">
        <v>1</v>
      </c>
      <c r="AK421" s="30">
        <v>0</v>
      </c>
      <c r="AL421" s="23"/>
    </row>
    <row r="422" spans="1:38" s="25" customFormat="1" x14ac:dyDescent="0.25">
      <c r="A422" s="4">
        <v>413</v>
      </c>
      <c r="B422" s="23" t="s">
        <v>81</v>
      </c>
      <c r="C422" s="23" t="s">
        <v>115</v>
      </c>
      <c r="D422" s="40" t="s">
        <v>223</v>
      </c>
      <c r="E422" s="30">
        <v>20</v>
      </c>
      <c r="F422" s="30"/>
      <c r="G422" s="30"/>
      <c r="H422" s="30">
        <v>342323</v>
      </c>
      <c r="I422" s="28" t="s">
        <v>333</v>
      </c>
      <c r="J422" s="30"/>
      <c r="K422" s="30" t="s">
        <v>117</v>
      </c>
      <c r="L422" s="50" t="s">
        <v>117</v>
      </c>
      <c r="M422" s="52" t="s">
        <v>128</v>
      </c>
      <c r="N422" s="30" t="s">
        <v>130</v>
      </c>
      <c r="O422" s="43" t="s">
        <v>216</v>
      </c>
      <c r="P422" s="30">
        <v>0</v>
      </c>
      <c r="Q422" s="43">
        <v>2</v>
      </c>
      <c r="R422" s="44">
        <v>14</v>
      </c>
      <c r="S422" s="44">
        <v>891</v>
      </c>
      <c r="T422" s="61">
        <f t="shared" si="8"/>
        <v>891</v>
      </c>
      <c r="U422" s="44">
        <v>781</v>
      </c>
      <c r="V422" s="44">
        <v>0</v>
      </c>
      <c r="W422" s="24" t="s">
        <v>101</v>
      </c>
      <c r="X422" s="24" t="s">
        <v>101</v>
      </c>
      <c r="Y422" s="44" t="s">
        <v>101</v>
      </c>
      <c r="Z422" s="24" t="s">
        <v>101</v>
      </c>
      <c r="AA422" s="24" t="s">
        <v>101</v>
      </c>
      <c r="AB422" s="24" t="s">
        <v>101</v>
      </c>
      <c r="AC422" s="30" t="s">
        <v>102</v>
      </c>
      <c r="AD422" s="30" t="s">
        <v>101</v>
      </c>
      <c r="AE422" s="30" t="s">
        <v>102</v>
      </c>
      <c r="AF422" s="61">
        <v>0</v>
      </c>
      <c r="AG422" s="30">
        <v>1</v>
      </c>
      <c r="AH422" s="30">
        <v>1</v>
      </c>
      <c r="AI422" s="30">
        <f>AJ422</f>
        <v>1</v>
      </c>
      <c r="AJ422" s="62">
        <v>1</v>
      </c>
      <c r="AK422" s="30">
        <v>0</v>
      </c>
      <c r="AL422" s="23"/>
    </row>
    <row r="423" spans="1:38" s="25" customFormat="1" x14ac:dyDescent="0.25">
      <c r="A423" s="4">
        <v>414</v>
      </c>
      <c r="B423" s="23" t="s">
        <v>81</v>
      </c>
      <c r="C423" s="23" t="s">
        <v>115</v>
      </c>
      <c r="D423" s="40" t="s">
        <v>223</v>
      </c>
      <c r="E423" s="30">
        <v>22</v>
      </c>
      <c r="F423" s="30"/>
      <c r="G423" s="30"/>
      <c r="H423" s="30">
        <v>342324</v>
      </c>
      <c r="I423" s="28" t="s">
        <v>333</v>
      </c>
      <c r="J423" s="30"/>
      <c r="K423" s="30" t="s">
        <v>117</v>
      </c>
      <c r="L423" s="50" t="s">
        <v>117</v>
      </c>
      <c r="M423" s="52" t="s">
        <v>128</v>
      </c>
      <c r="N423" s="30" t="s">
        <v>130</v>
      </c>
      <c r="O423" s="43" t="s">
        <v>129</v>
      </c>
      <c r="P423" s="30">
        <v>0</v>
      </c>
      <c r="Q423" s="63">
        <v>0</v>
      </c>
      <c r="R423" s="44">
        <v>12</v>
      </c>
      <c r="S423" s="44">
        <v>754</v>
      </c>
      <c r="T423" s="61">
        <f t="shared" si="8"/>
        <v>754</v>
      </c>
      <c r="U423" s="44">
        <v>754</v>
      </c>
      <c r="V423" s="44">
        <v>0</v>
      </c>
      <c r="W423" s="24" t="s">
        <v>101</v>
      </c>
      <c r="X423" s="24" t="s">
        <v>101</v>
      </c>
      <c r="Y423" s="44" t="s">
        <v>101</v>
      </c>
      <c r="Z423" s="24" t="s">
        <v>101</v>
      </c>
      <c r="AA423" s="24" t="s">
        <v>101</v>
      </c>
      <c r="AB423" s="24" t="s">
        <v>101</v>
      </c>
      <c r="AC423" s="30" t="s">
        <v>102</v>
      </c>
      <c r="AD423" s="30" t="s">
        <v>101</v>
      </c>
      <c r="AE423" s="30" t="s">
        <v>102</v>
      </c>
      <c r="AF423" s="61">
        <v>0</v>
      </c>
      <c r="AG423" s="30">
        <v>1</v>
      </c>
      <c r="AH423" s="30">
        <v>0</v>
      </c>
      <c r="AI423" s="30">
        <v>0</v>
      </c>
      <c r="AJ423" s="62">
        <v>0</v>
      </c>
      <c r="AK423" s="30">
        <v>0</v>
      </c>
      <c r="AL423" s="23"/>
    </row>
    <row r="424" spans="1:38" s="25" customFormat="1" x14ac:dyDescent="0.25">
      <c r="A424" s="4">
        <v>415</v>
      </c>
      <c r="B424" s="23" t="s">
        <v>81</v>
      </c>
      <c r="C424" s="23" t="s">
        <v>115</v>
      </c>
      <c r="D424" s="40" t="s">
        <v>223</v>
      </c>
      <c r="E424" s="30">
        <v>24</v>
      </c>
      <c r="F424" s="30"/>
      <c r="G424" s="30"/>
      <c r="H424" s="30">
        <v>342325</v>
      </c>
      <c r="I424" s="28" t="s">
        <v>333</v>
      </c>
      <c r="J424" s="30"/>
      <c r="K424" s="30" t="s">
        <v>117</v>
      </c>
      <c r="L424" s="50" t="s">
        <v>117</v>
      </c>
      <c r="M424" s="52" t="s">
        <v>131</v>
      </c>
      <c r="N424" s="30" t="s">
        <v>130</v>
      </c>
      <c r="O424" s="43" t="s">
        <v>129</v>
      </c>
      <c r="P424" s="30">
        <v>0</v>
      </c>
      <c r="Q424" s="63">
        <v>0</v>
      </c>
      <c r="R424" s="44">
        <v>8</v>
      </c>
      <c r="S424" s="44">
        <v>526</v>
      </c>
      <c r="T424" s="61">
        <f t="shared" si="8"/>
        <v>526</v>
      </c>
      <c r="U424" s="44">
        <v>526</v>
      </c>
      <c r="V424" s="44">
        <v>0</v>
      </c>
      <c r="W424" s="24" t="s">
        <v>101</v>
      </c>
      <c r="X424" s="24" t="s">
        <v>101</v>
      </c>
      <c r="Y424" s="44" t="s">
        <v>101</v>
      </c>
      <c r="Z424" s="24" t="s">
        <v>101</v>
      </c>
      <c r="AA424" s="24" t="s">
        <v>101</v>
      </c>
      <c r="AB424" s="24" t="s">
        <v>101</v>
      </c>
      <c r="AC424" s="30" t="s">
        <v>102</v>
      </c>
      <c r="AD424" s="30" t="s">
        <v>101</v>
      </c>
      <c r="AE424" s="30" t="s">
        <v>102</v>
      </c>
      <c r="AF424" s="61">
        <v>0</v>
      </c>
      <c r="AG424" s="30">
        <v>1</v>
      </c>
      <c r="AH424" s="30">
        <v>1</v>
      </c>
      <c r="AI424" s="30">
        <v>0</v>
      </c>
      <c r="AJ424" s="62">
        <v>0</v>
      </c>
      <c r="AK424" s="30">
        <v>0</v>
      </c>
      <c r="AL424" s="23"/>
    </row>
    <row r="425" spans="1:38" s="25" customFormat="1" x14ac:dyDescent="0.25">
      <c r="A425" s="4">
        <v>416</v>
      </c>
      <c r="B425" s="23" t="s">
        <v>81</v>
      </c>
      <c r="C425" s="23" t="s">
        <v>115</v>
      </c>
      <c r="D425" s="40" t="s">
        <v>223</v>
      </c>
      <c r="E425" s="30">
        <v>26</v>
      </c>
      <c r="F425" s="30"/>
      <c r="G425" s="30"/>
      <c r="H425" s="30">
        <v>342326</v>
      </c>
      <c r="I425" s="28" t="s">
        <v>333</v>
      </c>
      <c r="J425" s="30"/>
      <c r="K425" s="30" t="s">
        <v>117</v>
      </c>
      <c r="L425" s="50" t="s">
        <v>117</v>
      </c>
      <c r="M425" s="52" t="s">
        <v>128</v>
      </c>
      <c r="N425" s="30" t="s">
        <v>119</v>
      </c>
      <c r="O425" s="43" t="s">
        <v>129</v>
      </c>
      <c r="P425" s="30">
        <v>0</v>
      </c>
      <c r="Q425" s="63">
        <v>0</v>
      </c>
      <c r="R425" s="44">
        <v>12</v>
      </c>
      <c r="S425" s="44">
        <v>747.1</v>
      </c>
      <c r="T425" s="61">
        <f t="shared" si="8"/>
        <v>747.1</v>
      </c>
      <c r="U425" s="44">
        <v>747.1</v>
      </c>
      <c r="V425" s="44">
        <v>0</v>
      </c>
      <c r="W425" s="24" t="s">
        <v>101</v>
      </c>
      <c r="X425" s="24" t="s">
        <v>101</v>
      </c>
      <c r="Y425" s="44" t="s">
        <v>101</v>
      </c>
      <c r="Z425" s="24" t="s">
        <v>101</v>
      </c>
      <c r="AA425" s="24" t="s">
        <v>101</v>
      </c>
      <c r="AB425" s="24" t="s">
        <v>101</v>
      </c>
      <c r="AC425" s="30" t="s">
        <v>102</v>
      </c>
      <c r="AD425" s="30" t="s">
        <v>101</v>
      </c>
      <c r="AE425" s="30" t="s">
        <v>102</v>
      </c>
      <c r="AF425" s="61">
        <v>0</v>
      </c>
      <c r="AG425" s="30">
        <v>0</v>
      </c>
      <c r="AH425" s="30">
        <v>0</v>
      </c>
      <c r="AI425" s="30">
        <v>0</v>
      </c>
      <c r="AJ425" s="62">
        <v>0</v>
      </c>
      <c r="AK425" s="30">
        <v>0</v>
      </c>
      <c r="AL425" s="23"/>
    </row>
    <row r="426" spans="1:38" s="25" customFormat="1" x14ac:dyDescent="0.25">
      <c r="A426" s="4">
        <v>417</v>
      </c>
      <c r="B426" s="23" t="s">
        <v>81</v>
      </c>
      <c r="C426" s="23" t="s">
        <v>115</v>
      </c>
      <c r="D426" s="40" t="s">
        <v>223</v>
      </c>
      <c r="E426" s="30">
        <v>28</v>
      </c>
      <c r="F426" s="30"/>
      <c r="G426" s="30"/>
      <c r="H426" s="30">
        <v>342327</v>
      </c>
      <c r="I426" s="28" t="s">
        <v>333</v>
      </c>
      <c r="J426" s="30"/>
      <c r="K426" s="30" t="s">
        <v>117</v>
      </c>
      <c r="L426" s="50" t="s">
        <v>117</v>
      </c>
      <c r="M426" s="52" t="s">
        <v>128</v>
      </c>
      <c r="N426" s="30" t="s">
        <v>119</v>
      </c>
      <c r="O426" s="43" t="s">
        <v>141</v>
      </c>
      <c r="P426" s="30">
        <v>0</v>
      </c>
      <c r="Q426" s="43">
        <v>2</v>
      </c>
      <c r="R426" s="44">
        <v>14</v>
      </c>
      <c r="S426" s="44">
        <v>870.4</v>
      </c>
      <c r="T426" s="61">
        <f t="shared" si="8"/>
        <v>870.4</v>
      </c>
      <c r="U426" s="44">
        <v>762.4</v>
      </c>
      <c r="V426" s="44">
        <v>0</v>
      </c>
      <c r="W426" s="24" t="s">
        <v>101</v>
      </c>
      <c r="X426" s="24" t="s">
        <v>101</v>
      </c>
      <c r="Y426" s="44" t="s">
        <v>101</v>
      </c>
      <c r="Z426" s="24" t="s">
        <v>101</v>
      </c>
      <c r="AA426" s="24" t="s">
        <v>101</v>
      </c>
      <c r="AB426" s="24" t="s">
        <v>101</v>
      </c>
      <c r="AC426" s="30" t="s">
        <v>102</v>
      </c>
      <c r="AD426" s="30" t="s">
        <v>101</v>
      </c>
      <c r="AE426" s="30" t="s">
        <v>102</v>
      </c>
      <c r="AF426" s="61">
        <v>0</v>
      </c>
      <c r="AG426" s="30">
        <v>1</v>
      </c>
      <c r="AH426" s="30">
        <v>1</v>
      </c>
      <c r="AI426" s="30">
        <v>0</v>
      </c>
      <c r="AJ426" s="62">
        <v>0</v>
      </c>
      <c r="AK426" s="30">
        <v>0</v>
      </c>
      <c r="AL426" s="23"/>
    </row>
    <row r="427" spans="1:38" s="25" customFormat="1" x14ac:dyDescent="0.25">
      <c r="A427" s="4">
        <v>418</v>
      </c>
      <c r="B427" s="23" t="s">
        <v>81</v>
      </c>
      <c r="C427" s="23" t="s">
        <v>115</v>
      </c>
      <c r="D427" s="40" t="s">
        <v>223</v>
      </c>
      <c r="E427" s="30">
        <v>3</v>
      </c>
      <c r="F427" s="30"/>
      <c r="G427" s="30"/>
      <c r="H427" s="30">
        <v>342328</v>
      </c>
      <c r="I427" s="28" t="s">
        <v>333</v>
      </c>
      <c r="J427" s="30"/>
      <c r="K427" s="30" t="s">
        <v>161</v>
      </c>
      <c r="L427" s="52" t="s">
        <v>162</v>
      </c>
      <c r="M427" s="52" t="s">
        <v>163</v>
      </c>
      <c r="N427" s="30" t="s">
        <v>119</v>
      </c>
      <c r="O427" s="43" t="s">
        <v>120</v>
      </c>
      <c r="P427" s="30">
        <v>0</v>
      </c>
      <c r="Q427" s="43">
        <v>4</v>
      </c>
      <c r="R427" s="44">
        <v>55</v>
      </c>
      <c r="S427" s="44">
        <v>3314.7</v>
      </c>
      <c r="T427" s="61">
        <f t="shared" si="8"/>
        <v>3314.7</v>
      </c>
      <c r="U427" s="44">
        <v>3314.7</v>
      </c>
      <c r="V427" s="44">
        <v>461.7</v>
      </c>
      <c r="W427" s="24" t="s">
        <v>101</v>
      </c>
      <c r="X427" s="24" t="s">
        <v>101</v>
      </c>
      <c r="Y427" s="44" t="s">
        <v>102</v>
      </c>
      <c r="Z427" s="24" t="s">
        <v>101</v>
      </c>
      <c r="AA427" s="24" t="s">
        <v>101</v>
      </c>
      <c r="AB427" s="24" t="s">
        <v>101</v>
      </c>
      <c r="AC427" s="30" t="s">
        <v>101</v>
      </c>
      <c r="AD427" s="30" t="s">
        <v>101</v>
      </c>
      <c r="AE427" s="30" t="s">
        <v>102</v>
      </c>
      <c r="AF427" s="61">
        <v>0</v>
      </c>
      <c r="AG427" s="30">
        <v>1</v>
      </c>
      <c r="AH427" s="30">
        <v>1</v>
      </c>
      <c r="AI427" s="30">
        <v>0</v>
      </c>
      <c r="AJ427" s="62">
        <v>1</v>
      </c>
      <c r="AK427" s="30">
        <v>0</v>
      </c>
      <c r="AL427" s="23"/>
    </row>
    <row r="428" spans="1:38" s="25" customFormat="1" x14ac:dyDescent="0.25">
      <c r="A428" s="4">
        <v>419</v>
      </c>
      <c r="B428" s="23" t="s">
        <v>81</v>
      </c>
      <c r="C428" s="23" t="s">
        <v>115</v>
      </c>
      <c r="D428" s="40" t="s">
        <v>223</v>
      </c>
      <c r="E428" s="30">
        <v>30</v>
      </c>
      <c r="F428" s="30"/>
      <c r="G428" s="30"/>
      <c r="H428" s="30">
        <v>342329</v>
      </c>
      <c r="I428" s="28" t="s">
        <v>333</v>
      </c>
      <c r="J428" s="30"/>
      <c r="K428" s="30" t="s">
        <v>117</v>
      </c>
      <c r="L428" s="50" t="s">
        <v>117</v>
      </c>
      <c r="M428" s="52" t="s">
        <v>133</v>
      </c>
      <c r="N428" s="30" t="s">
        <v>119</v>
      </c>
      <c r="O428" s="43" t="s">
        <v>129</v>
      </c>
      <c r="P428" s="30">
        <v>0</v>
      </c>
      <c r="Q428" s="66">
        <v>0</v>
      </c>
      <c r="R428" s="44">
        <v>12</v>
      </c>
      <c r="S428" s="44">
        <v>769.1</v>
      </c>
      <c r="T428" s="61">
        <f t="shared" si="8"/>
        <v>769.1</v>
      </c>
      <c r="U428" s="44">
        <v>769.1</v>
      </c>
      <c r="V428" s="44">
        <v>0</v>
      </c>
      <c r="W428" s="24" t="s">
        <v>101</v>
      </c>
      <c r="X428" s="24" t="s">
        <v>101</v>
      </c>
      <c r="Y428" s="44" t="s">
        <v>101</v>
      </c>
      <c r="Z428" s="24" t="s">
        <v>101</v>
      </c>
      <c r="AA428" s="24" t="s">
        <v>101</v>
      </c>
      <c r="AB428" s="24" t="s">
        <v>101</v>
      </c>
      <c r="AC428" s="30" t="s">
        <v>102</v>
      </c>
      <c r="AD428" s="30" t="s">
        <v>101</v>
      </c>
      <c r="AE428" s="30" t="s">
        <v>102</v>
      </c>
      <c r="AF428" s="61">
        <v>0</v>
      </c>
      <c r="AG428" s="30">
        <v>1</v>
      </c>
      <c r="AH428" s="30">
        <v>0</v>
      </c>
      <c r="AI428" s="30">
        <v>0</v>
      </c>
      <c r="AJ428" s="62">
        <v>0</v>
      </c>
      <c r="AK428" s="30">
        <v>0</v>
      </c>
      <c r="AL428" s="23"/>
    </row>
    <row r="429" spans="1:38" s="25" customFormat="1" x14ac:dyDescent="0.25">
      <c r="A429" s="4">
        <v>420</v>
      </c>
      <c r="B429" s="23" t="s">
        <v>81</v>
      </c>
      <c r="C429" s="23" t="s">
        <v>115</v>
      </c>
      <c r="D429" s="40" t="s">
        <v>223</v>
      </c>
      <c r="E429" s="30">
        <v>34</v>
      </c>
      <c r="F429" s="30"/>
      <c r="G429" s="30"/>
      <c r="H429" s="30">
        <v>342330</v>
      </c>
      <c r="I429" s="28" t="s">
        <v>333</v>
      </c>
      <c r="J429" s="30"/>
      <c r="K429" s="30" t="s">
        <v>117</v>
      </c>
      <c r="L429" s="50" t="s">
        <v>117</v>
      </c>
      <c r="M429" s="52" t="s">
        <v>131</v>
      </c>
      <c r="N429" s="30" t="s">
        <v>119</v>
      </c>
      <c r="O429" s="43" t="s">
        <v>141</v>
      </c>
      <c r="P429" s="30">
        <v>0</v>
      </c>
      <c r="Q429" s="43">
        <v>2</v>
      </c>
      <c r="R429" s="44">
        <v>14</v>
      </c>
      <c r="S429" s="44">
        <v>780</v>
      </c>
      <c r="T429" s="61">
        <f t="shared" si="8"/>
        <v>780</v>
      </c>
      <c r="U429" s="44">
        <v>780</v>
      </c>
      <c r="V429" s="44">
        <v>0</v>
      </c>
      <c r="W429" s="24" t="s">
        <v>101</v>
      </c>
      <c r="X429" s="24" t="s">
        <v>101</v>
      </c>
      <c r="Y429" s="44" t="s">
        <v>101</v>
      </c>
      <c r="Z429" s="24" t="s">
        <v>101</v>
      </c>
      <c r="AA429" s="24" t="s">
        <v>101</v>
      </c>
      <c r="AB429" s="24" t="s">
        <v>101</v>
      </c>
      <c r="AC429" s="30" t="s">
        <v>102</v>
      </c>
      <c r="AD429" s="30" t="s">
        <v>101</v>
      </c>
      <c r="AE429" s="30" t="s">
        <v>102</v>
      </c>
      <c r="AF429" s="61">
        <v>0</v>
      </c>
      <c r="AG429" s="30">
        <v>0</v>
      </c>
      <c r="AH429" s="30">
        <v>1</v>
      </c>
      <c r="AI429" s="30">
        <v>0</v>
      </c>
      <c r="AJ429" s="62">
        <v>0</v>
      </c>
      <c r="AK429" s="30">
        <v>0</v>
      </c>
      <c r="AL429" s="23"/>
    </row>
    <row r="430" spans="1:38" s="25" customFormat="1" x14ac:dyDescent="0.25">
      <c r="A430" s="4">
        <v>421</v>
      </c>
      <c r="B430" s="23" t="s">
        <v>81</v>
      </c>
      <c r="C430" s="23" t="s">
        <v>115</v>
      </c>
      <c r="D430" s="40" t="s">
        <v>223</v>
      </c>
      <c r="E430" s="30">
        <v>36</v>
      </c>
      <c r="F430" s="30"/>
      <c r="G430" s="30"/>
      <c r="H430" s="30">
        <v>342331</v>
      </c>
      <c r="I430" s="28" t="s">
        <v>333</v>
      </c>
      <c r="J430" s="30"/>
      <c r="K430" s="30" t="s">
        <v>117</v>
      </c>
      <c r="L430" s="50" t="s">
        <v>117</v>
      </c>
      <c r="M430" s="52" t="s">
        <v>131</v>
      </c>
      <c r="N430" s="30" t="s">
        <v>119</v>
      </c>
      <c r="O430" s="43" t="s">
        <v>129</v>
      </c>
      <c r="P430" s="30">
        <v>0</v>
      </c>
      <c r="Q430" s="43">
        <v>0</v>
      </c>
      <c r="R430" s="44">
        <v>8</v>
      </c>
      <c r="S430" s="44">
        <v>658</v>
      </c>
      <c r="T430" s="61">
        <f t="shared" si="8"/>
        <v>658</v>
      </c>
      <c r="U430" s="44">
        <v>658</v>
      </c>
      <c r="V430" s="44">
        <v>0</v>
      </c>
      <c r="W430" s="24" t="s">
        <v>101</v>
      </c>
      <c r="X430" s="24" t="s">
        <v>101</v>
      </c>
      <c r="Y430" s="44" t="s">
        <v>101</v>
      </c>
      <c r="Z430" s="24" t="s">
        <v>101</v>
      </c>
      <c r="AA430" s="24" t="s">
        <v>101</v>
      </c>
      <c r="AB430" s="24" t="s">
        <v>101</v>
      </c>
      <c r="AC430" s="30" t="s">
        <v>102</v>
      </c>
      <c r="AD430" s="30" t="s">
        <v>101</v>
      </c>
      <c r="AE430" s="30" t="s">
        <v>102</v>
      </c>
      <c r="AF430" s="61">
        <v>0</v>
      </c>
      <c r="AG430" s="30">
        <v>1</v>
      </c>
      <c r="AH430" s="30">
        <v>0</v>
      </c>
      <c r="AI430" s="30">
        <v>0</v>
      </c>
      <c r="AJ430" s="62">
        <v>0</v>
      </c>
      <c r="AK430" s="30">
        <v>0</v>
      </c>
      <c r="AL430" s="23"/>
    </row>
    <row r="431" spans="1:38" s="25" customFormat="1" x14ac:dyDescent="0.25">
      <c r="A431" s="4">
        <v>422</v>
      </c>
      <c r="B431" s="23" t="s">
        <v>81</v>
      </c>
      <c r="C431" s="23" t="s">
        <v>115</v>
      </c>
      <c r="D431" s="40" t="s">
        <v>223</v>
      </c>
      <c r="E431" s="30">
        <v>4</v>
      </c>
      <c r="F431" s="30"/>
      <c r="G431" s="30"/>
      <c r="H431" s="30">
        <v>342332</v>
      </c>
      <c r="I431" s="28" t="s">
        <v>333</v>
      </c>
      <c r="J431" s="30"/>
      <c r="K431" s="30" t="s">
        <v>124</v>
      </c>
      <c r="L431" s="52" t="s">
        <v>125</v>
      </c>
      <c r="M431" s="52" t="s">
        <v>136</v>
      </c>
      <c r="N431" s="30" t="s">
        <v>119</v>
      </c>
      <c r="O431" s="43" t="s">
        <v>120</v>
      </c>
      <c r="P431" s="30">
        <v>0</v>
      </c>
      <c r="Q431" s="43">
        <v>3</v>
      </c>
      <c r="R431" s="44">
        <v>60</v>
      </c>
      <c r="S431" s="44">
        <v>2498</v>
      </c>
      <c r="T431" s="61">
        <f t="shared" si="8"/>
        <v>2498</v>
      </c>
      <c r="U431" s="44">
        <v>2498</v>
      </c>
      <c r="V431" s="44">
        <v>0</v>
      </c>
      <c r="W431" s="24" t="s">
        <v>101</v>
      </c>
      <c r="X431" s="24" t="s">
        <v>101</v>
      </c>
      <c r="Y431" s="44" t="s">
        <v>102</v>
      </c>
      <c r="Z431" s="24" t="s">
        <v>101</v>
      </c>
      <c r="AA431" s="24" t="s">
        <v>101</v>
      </c>
      <c r="AB431" s="24" t="s">
        <v>101</v>
      </c>
      <c r="AC431" s="30" t="s">
        <v>101</v>
      </c>
      <c r="AD431" s="30" t="s">
        <v>101</v>
      </c>
      <c r="AE431" s="30" t="s">
        <v>102</v>
      </c>
      <c r="AF431" s="61">
        <v>0</v>
      </c>
      <c r="AG431" s="30">
        <v>1</v>
      </c>
      <c r="AH431" s="30">
        <v>1</v>
      </c>
      <c r="AI431" s="30">
        <v>0</v>
      </c>
      <c r="AJ431" s="62">
        <v>1</v>
      </c>
      <c r="AK431" s="30">
        <v>0</v>
      </c>
      <c r="AL431" s="23"/>
    </row>
    <row r="432" spans="1:38" s="25" customFormat="1" x14ac:dyDescent="0.25">
      <c r="A432" s="4">
        <v>423</v>
      </c>
      <c r="B432" s="23" t="s">
        <v>81</v>
      </c>
      <c r="C432" s="23" t="s">
        <v>115</v>
      </c>
      <c r="D432" s="40" t="s">
        <v>223</v>
      </c>
      <c r="E432" s="30">
        <v>40</v>
      </c>
      <c r="F432" s="30"/>
      <c r="G432" s="30"/>
      <c r="H432" s="30">
        <v>342333</v>
      </c>
      <c r="I432" s="28" t="s">
        <v>333</v>
      </c>
      <c r="J432" s="30"/>
      <c r="K432" s="30" t="s">
        <v>124</v>
      </c>
      <c r="L432" s="52" t="s">
        <v>125</v>
      </c>
      <c r="M432" s="52" t="s">
        <v>136</v>
      </c>
      <c r="N432" s="30" t="s">
        <v>119</v>
      </c>
      <c r="O432" s="43" t="s">
        <v>120</v>
      </c>
      <c r="P432" s="30">
        <v>0</v>
      </c>
      <c r="Q432" s="43">
        <v>3</v>
      </c>
      <c r="R432" s="44">
        <v>48</v>
      </c>
      <c r="S432" s="44">
        <v>2006</v>
      </c>
      <c r="T432" s="61">
        <f t="shared" si="8"/>
        <v>2006</v>
      </c>
      <c r="U432" s="44">
        <v>2006</v>
      </c>
      <c r="V432" s="44">
        <v>0</v>
      </c>
      <c r="W432" s="24" t="s">
        <v>101</v>
      </c>
      <c r="X432" s="24" t="s">
        <v>101</v>
      </c>
      <c r="Y432" s="44" t="s">
        <v>102</v>
      </c>
      <c r="Z432" s="24" t="s">
        <v>101</v>
      </c>
      <c r="AA432" s="24" t="s">
        <v>101</v>
      </c>
      <c r="AB432" s="24" t="s">
        <v>101</v>
      </c>
      <c r="AC432" s="30" t="s">
        <v>101</v>
      </c>
      <c r="AD432" s="30" t="s">
        <v>101</v>
      </c>
      <c r="AE432" s="30" t="s">
        <v>102</v>
      </c>
      <c r="AF432" s="61">
        <v>0</v>
      </c>
      <c r="AG432" s="30">
        <v>1</v>
      </c>
      <c r="AH432" s="30">
        <v>1</v>
      </c>
      <c r="AI432" s="30">
        <v>0</v>
      </c>
      <c r="AJ432" s="62">
        <v>0</v>
      </c>
      <c r="AK432" s="30">
        <v>0</v>
      </c>
      <c r="AL432" s="23"/>
    </row>
    <row r="433" spans="1:38" s="25" customFormat="1" x14ac:dyDescent="0.25">
      <c r="A433" s="4">
        <v>424</v>
      </c>
      <c r="B433" s="23" t="s">
        <v>81</v>
      </c>
      <c r="C433" s="23" t="s">
        <v>115</v>
      </c>
      <c r="D433" s="40" t="s">
        <v>223</v>
      </c>
      <c r="E433" s="30">
        <v>42</v>
      </c>
      <c r="F433" s="30"/>
      <c r="G433" s="30"/>
      <c r="H433" s="30">
        <v>342334</v>
      </c>
      <c r="I433" s="28" t="s">
        <v>333</v>
      </c>
      <c r="J433" s="30"/>
      <c r="K433" s="30" t="s">
        <v>117</v>
      </c>
      <c r="L433" s="50" t="s">
        <v>117</v>
      </c>
      <c r="M433" s="52" t="s">
        <v>224</v>
      </c>
      <c r="N433" s="30" t="s">
        <v>119</v>
      </c>
      <c r="O433" s="43" t="s">
        <v>120</v>
      </c>
      <c r="P433" s="30">
        <v>0</v>
      </c>
      <c r="Q433" s="43">
        <v>6</v>
      </c>
      <c r="R433" s="44">
        <v>77</v>
      </c>
      <c r="S433" s="44">
        <v>4011.8</v>
      </c>
      <c r="T433" s="61">
        <f t="shared" si="8"/>
        <v>4011.8</v>
      </c>
      <c r="U433" s="44">
        <v>4011.8</v>
      </c>
      <c r="V433" s="44">
        <v>531.29999999999995</v>
      </c>
      <c r="W433" s="24" t="s">
        <v>101</v>
      </c>
      <c r="X433" s="24" t="s">
        <v>101</v>
      </c>
      <c r="Y433" s="44" t="s">
        <v>101</v>
      </c>
      <c r="Z433" s="24" t="s">
        <v>101</v>
      </c>
      <c r="AA433" s="24" t="s">
        <v>101</v>
      </c>
      <c r="AB433" s="24" t="s">
        <v>101</v>
      </c>
      <c r="AC433" s="30" t="s">
        <v>102</v>
      </c>
      <c r="AD433" s="30" t="s">
        <v>101</v>
      </c>
      <c r="AE433" s="30" t="s">
        <v>102</v>
      </c>
      <c r="AF433" s="61">
        <v>0</v>
      </c>
      <c r="AG433" s="30">
        <v>1</v>
      </c>
      <c r="AH433" s="30">
        <v>1</v>
      </c>
      <c r="AI433" s="30">
        <f>AJ433</f>
        <v>1</v>
      </c>
      <c r="AJ433" s="62">
        <v>1</v>
      </c>
      <c r="AK433" s="30">
        <v>0</v>
      </c>
      <c r="AL433" s="23"/>
    </row>
    <row r="434" spans="1:38" s="25" customFormat="1" x14ac:dyDescent="0.25">
      <c r="A434" s="4">
        <v>425</v>
      </c>
      <c r="B434" s="23" t="s">
        <v>81</v>
      </c>
      <c r="C434" s="23" t="s">
        <v>115</v>
      </c>
      <c r="D434" s="40" t="s">
        <v>223</v>
      </c>
      <c r="E434" s="30">
        <v>44</v>
      </c>
      <c r="F434" s="30"/>
      <c r="G434" s="30"/>
      <c r="H434" s="30">
        <v>342335</v>
      </c>
      <c r="I434" s="28" t="s">
        <v>333</v>
      </c>
      <c r="J434" s="30"/>
      <c r="K434" s="30" t="s">
        <v>117</v>
      </c>
      <c r="L434" s="50" t="s">
        <v>117</v>
      </c>
      <c r="M434" s="52" t="s">
        <v>131</v>
      </c>
      <c r="N434" s="30" t="s">
        <v>130</v>
      </c>
      <c r="O434" s="43" t="s">
        <v>129</v>
      </c>
      <c r="P434" s="30">
        <v>0</v>
      </c>
      <c r="Q434" s="43">
        <v>0</v>
      </c>
      <c r="R434" s="44">
        <v>12</v>
      </c>
      <c r="S434" s="44">
        <v>1129.5</v>
      </c>
      <c r="T434" s="61">
        <f t="shared" si="8"/>
        <v>1129.5</v>
      </c>
      <c r="U434" s="44">
        <v>1129.5</v>
      </c>
      <c r="V434" s="44">
        <v>0</v>
      </c>
      <c r="W434" s="24" t="s">
        <v>101</v>
      </c>
      <c r="X434" s="24" t="s">
        <v>101</v>
      </c>
      <c r="Y434" s="44" t="s">
        <v>101</v>
      </c>
      <c r="Z434" s="24" t="s">
        <v>101</v>
      </c>
      <c r="AA434" s="24" t="s">
        <v>101</v>
      </c>
      <c r="AB434" s="24" t="s">
        <v>101</v>
      </c>
      <c r="AC434" s="30" t="s">
        <v>102</v>
      </c>
      <c r="AD434" s="30" t="s">
        <v>101</v>
      </c>
      <c r="AE434" s="30" t="s">
        <v>102</v>
      </c>
      <c r="AF434" s="61">
        <v>0</v>
      </c>
      <c r="AG434" s="30">
        <v>1</v>
      </c>
      <c r="AH434" s="30">
        <v>0</v>
      </c>
      <c r="AI434" s="30">
        <v>0</v>
      </c>
      <c r="AJ434" s="62">
        <v>0</v>
      </c>
      <c r="AK434" s="30">
        <v>0</v>
      </c>
      <c r="AL434" s="23"/>
    </row>
    <row r="435" spans="1:38" s="25" customFormat="1" x14ac:dyDescent="0.25">
      <c r="A435" s="4">
        <v>426</v>
      </c>
      <c r="B435" s="23" t="s">
        <v>81</v>
      </c>
      <c r="C435" s="23" t="s">
        <v>115</v>
      </c>
      <c r="D435" s="40" t="s">
        <v>223</v>
      </c>
      <c r="E435" s="30">
        <v>46</v>
      </c>
      <c r="F435" s="30"/>
      <c r="G435" s="30"/>
      <c r="H435" s="30">
        <v>342336</v>
      </c>
      <c r="I435" s="28" t="s">
        <v>333</v>
      </c>
      <c r="J435" s="30"/>
      <c r="K435" s="30" t="s">
        <v>117</v>
      </c>
      <c r="L435" s="50" t="s">
        <v>117</v>
      </c>
      <c r="M435" s="52" t="s">
        <v>131</v>
      </c>
      <c r="N435" s="30" t="s">
        <v>119</v>
      </c>
      <c r="O435" s="43" t="s">
        <v>141</v>
      </c>
      <c r="P435" s="30">
        <v>0</v>
      </c>
      <c r="Q435" s="43">
        <v>2</v>
      </c>
      <c r="R435" s="44">
        <v>14</v>
      </c>
      <c r="S435" s="44">
        <v>758.5</v>
      </c>
      <c r="T435" s="61">
        <f t="shared" si="8"/>
        <v>758.5</v>
      </c>
      <c r="U435" s="44">
        <v>758.5</v>
      </c>
      <c r="V435" s="44">
        <v>0</v>
      </c>
      <c r="W435" s="24" t="s">
        <v>101</v>
      </c>
      <c r="X435" s="24" t="s">
        <v>101</v>
      </c>
      <c r="Y435" s="44" t="s">
        <v>101</v>
      </c>
      <c r="Z435" s="24" t="s">
        <v>101</v>
      </c>
      <c r="AA435" s="24" t="s">
        <v>101</v>
      </c>
      <c r="AB435" s="24" t="s">
        <v>101</v>
      </c>
      <c r="AC435" s="30" t="s">
        <v>102</v>
      </c>
      <c r="AD435" s="30" t="s">
        <v>101</v>
      </c>
      <c r="AE435" s="30" t="s">
        <v>102</v>
      </c>
      <c r="AF435" s="61">
        <v>0</v>
      </c>
      <c r="AG435" s="30">
        <v>1</v>
      </c>
      <c r="AH435" s="30">
        <v>1</v>
      </c>
      <c r="AI435" s="30">
        <v>0</v>
      </c>
      <c r="AJ435" s="62">
        <v>0</v>
      </c>
      <c r="AK435" s="30">
        <v>0</v>
      </c>
      <c r="AL435" s="23"/>
    </row>
    <row r="436" spans="1:38" s="25" customFormat="1" x14ac:dyDescent="0.25">
      <c r="A436" s="4">
        <v>427</v>
      </c>
      <c r="B436" s="23" t="s">
        <v>81</v>
      </c>
      <c r="C436" s="23" t="s">
        <v>115</v>
      </c>
      <c r="D436" s="40" t="s">
        <v>223</v>
      </c>
      <c r="E436" s="30">
        <v>48</v>
      </c>
      <c r="F436" s="30"/>
      <c r="G436" s="30"/>
      <c r="H436" s="30">
        <v>342337</v>
      </c>
      <c r="I436" s="28" t="s">
        <v>333</v>
      </c>
      <c r="J436" s="30"/>
      <c r="K436" s="30" t="s">
        <v>117</v>
      </c>
      <c r="L436" s="50" t="s">
        <v>117</v>
      </c>
      <c r="M436" s="52" t="s">
        <v>131</v>
      </c>
      <c r="N436" s="30" t="s">
        <v>130</v>
      </c>
      <c r="O436" s="43" t="s">
        <v>129</v>
      </c>
      <c r="P436" s="30">
        <v>0</v>
      </c>
      <c r="Q436" s="43">
        <v>0</v>
      </c>
      <c r="R436" s="44">
        <v>12</v>
      </c>
      <c r="S436" s="44">
        <v>1128</v>
      </c>
      <c r="T436" s="61">
        <f t="shared" si="8"/>
        <v>1128</v>
      </c>
      <c r="U436" s="44">
        <v>1128</v>
      </c>
      <c r="V436" s="44">
        <v>0</v>
      </c>
      <c r="W436" s="24" t="s">
        <v>101</v>
      </c>
      <c r="X436" s="24" t="s">
        <v>101</v>
      </c>
      <c r="Y436" s="44" t="s">
        <v>101</v>
      </c>
      <c r="Z436" s="24" t="s">
        <v>101</v>
      </c>
      <c r="AA436" s="24" t="s">
        <v>101</v>
      </c>
      <c r="AB436" s="24" t="s">
        <v>101</v>
      </c>
      <c r="AC436" s="30" t="s">
        <v>102</v>
      </c>
      <c r="AD436" s="30" t="s">
        <v>101</v>
      </c>
      <c r="AE436" s="30" t="s">
        <v>102</v>
      </c>
      <c r="AF436" s="61">
        <v>0</v>
      </c>
      <c r="AG436" s="30">
        <v>1</v>
      </c>
      <c r="AH436" s="30">
        <v>0</v>
      </c>
      <c r="AI436" s="30">
        <v>0</v>
      </c>
      <c r="AJ436" s="62">
        <v>0</v>
      </c>
      <c r="AK436" s="30">
        <v>0</v>
      </c>
      <c r="AL436" s="23"/>
    </row>
    <row r="437" spans="1:38" s="25" customFormat="1" x14ac:dyDescent="0.25">
      <c r="A437" s="4">
        <v>428</v>
      </c>
      <c r="B437" s="23" t="s">
        <v>81</v>
      </c>
      <c r="C437" s="23" t="s">
        <v>115</v>
      </c>
      <c r="D437" s="40" t="s">
        <v>223</v>
      </c>
      <c r="E437" s="30">
        <v>5</v>
      </c>
      <c r="F437" s="30"/>
      <c r="G437" s="30"/>
      <c r="H437" s="30">
        <v>342338</v>
      </c>
      <c r="I437" s="28" t="s">
        <v>333</v>
      </c>
      <c r="J437" s="30"/>
      <c r="K437" s="30" t="s">
        <v>161</v>
      </c>
      <c r="L437" s="52" t="s">
        <v>162</v>
      </c>
      <c r="M437" s="52" t="s">
        <v>164</v>
      </c>
      <c r="N437" s="30" t="s">
        <v>119</v>
      </c>
      <c r="O437" s="43" t="s">
        <v>120</v>
      </c>
      <c r="P437" s="30">
        <v>0</v>
      </c>
      <c r="Q437" s="43">
        <v>4</v>
      </c>
      <c r="R437" s="44">
        <v>55</v>
      </c>
      <c r="S437" s="44">
        <v>3408.4</v>
      </c>
      <c r="T437" s="61">
        <f t="shared" si="8"/>
        <v>3408.4</v>
      </c>
      <c r="U437" s="44">
        <v>3408.4</v>
      </c>
      <c r="V437" s="44">
        <v>377.2</v>
      </c>
      <c r="W437" s="24" t="s">
        <v>101</v>
      </c>
      <c r="X437" s="24" t="s">
        <v>101</v>
      </c>
      <c r="Y437" s="44" t="s">
        <v>102</v>
      </c>
      <c r="Z437" s="24" t="s">
        <v>101</v>
      </c>
      <c r="AA437" s="24" t="s">
        <v>101</v>
      </c>
      <c r="AB437" s="24" t="s">
        <v>101</v>
      </c>
      <c r="AC437" s="30" t="s">
        <v>101</v>
      </c>
      <c r="AD437" s="30" t="s">
        <v>101</v>
      </c>
      <c r="AE437" s="30" t="s">
        <v>102</v>
      </c>
      <c r="AF437" s="61">
        <v>0</v>
      </c>
      <c r="AG437" s="30">
        <v>1</v>
      </c>
      <c r="AH437" s="30">
        <v>1</v>
      </c>
      <c r="AI437" s="30">
        <v>0</v>
      </c>
      <c r="AJ437" s="62">
        <v>1</v>
      </c>
      <c r="AK437" s="30">
        <v>0</v>
      </c>
      <c r="AL437" s="23"/>
    </row>
    <row r="438" spans="1:38" s="25" customFormat="1" x14ac:dyDescent="0.25">
      <c r="A438" s="4">
        <v>429</v>
      </c>
      <c r="B438" s="23" t="s">
        <v>81</v>
      </c>
      <c r="C438" s="23" t="s">
        <v>115</v>
      </c>
      <c r="D438" s="40" t="s">
        <v>223</v>
      </c>
      <c r="E438" s="30" t="s">
        <v>225</v>
      </c>
      <c r="F438" s="30"/>
      <c r="G438" s="30"/>
      <c r="H438" s="30">
        <v>342339</v>
      </c>
      <c r="I438" s="28" t="s">
        <v>333</v>
      </c>
      <c r="J438" s="30"/>
      <c r="K438" s="30" t="s">
        <v>117</v>
      </c>
      <c r="L438" s="50" t="s">
        <v>117</v>
      </c>
      <c r="M438" s="52" t="s">
        <v>131</v>
      </c>
      <c r="N438" s="30" t="s">
        <v>119</v>
      </c>
      <c r="O438" s="43" t="s">
        <v>129</v>
      </c>
      <c r="P438" s="30">
        <v>0</v>
      </c>
      <c r="Q438" s="43">
        <v>0</v>
      </c>
      <c r="R438" s="44">
        <v>8</v>
      </c>
      <c r="S438" s="44">
        <v>656.6</v>
      </c>
      <c r="T438" s="61">
        <f t="shared" si="8"/>
        <v>656.6</v>
      </c>
      <c r="U438" s="44">
        <v>656.6</v>
      </c>
      <c r="V438" s="44">
        <v>0</v>
      </c>
      <c r="W438" s="24" t="s">
        <v>101</v>
      </c>
      <c r="X438" s="24" t="s">
        <v>101</v>
      </c>
      <c r="Y438" s="44" t="s">
        <v>101</v>
      </c>
      <c r="Z438" s="24" t="s">
        <v>101</v>
      </c>
      <c r="AA438" s="24" t="s">
        <v>101</v>
      </c>
      <c r="AB438" s="24" t="s">
        <v>101</v>
      </c>
      <c r="AC438" s="30" t="s">
        <v>102</v>
      </c>
      <c r="AD438" s="30" t="s">
        <v>101</v>
      </c>
      <c r="AE438" s="30" t="s">
        <v>102</v>
      </c>
      <c r="AF438" s="61">
        <v>0</v>
      </c>
      <c r="AG438" s="30">
        <v>1</v>
      </c>
      <c r="AH438" s="30">
        <v>0</v>
      </c>
      <c r="AI438" s="30">
        <v>0</v>
      </c>
      <c r="AJ438" s="62">
        <v>0</v>
      </c>
      <c r="AK438" s="30">
        <v>0</v>
      </c>
      <c r="AL438" s="23"/>
    </row>
    <row r="439" spans="1:38" s="25" customFormat="1" x14ac:dyDescent="0.25">
      <c r="A439" s="4">
        <v>430</v>
      </c>
      <c r="B439" s="23" t="s">
        <v>81</v>
      </c>
      <c r="C439" s="23" t="s">
        <v>115</v>
      </c>
      <c r="D439" s="40" t="s">
        <v>223</v>
      </c>
      <c r="E439" s="30">
        <v>56</v>
      </c>
      <c r="F439" s="30"/>
      <c r="G439" s="30"/>
      <c r="H439" s="30">
        <v>342340</v>
      </c>
      <c r="I439" s="28" t="s">
        <v>333</v>
      </c>
      <c r="J439" s="30"/>
      <c r="K439" s="30" t="s">
        <v>124</v>
      </c>
      <c r="L439" s="52" t="s">
        <v>125</v>
      </c>
      <c r="M439" s="52" t="s">
        <v>142</v>
      </c>
      <c r="N439" s="30" t="s">
        <v>119</v>
      </c>
      <c r="O439" s="43" t="s">
        <v>120</v>
      </c>
      <c r="P439" s="30">
        <v>0</v>
      </c>
      <c r="Q439" s="43">
        <v>4</v>
      </c>
      <c r="R439" s="44">
        <v>64</v>
      </c>
      <c r="S439" s="44">
        <v>2682.5</v>
      </c>
      <c r="T439" s="61">
        <f t="shared" si="8"/>
        <v>2682.5</v>
      </c>
      <c r="U439" s="44">
        <v>2682.5</v>
      </c>
      <c r="V439" s="44">
        <v>679.6</v>
      </c>
      <c r="W439" s="24" t="s">
        <v>101</v>
      </c>
      <c r="X439" s="24" t="s">
        <v>101</v>
      </c>
      <c r="Y439" s="44" t="s">
        <v>102</v>
      </c>
      <c r="Z439" s="24" t="s">
        <v>101</v>
      </c>
      <c r="AA439" s="24" t="s">
        <v>101</v>
      </c>
      <c r="AB439" s="24" t="s">
        <v>101</v>
      </c>
      <c r="AC439" s="30" t="s">
        <v>101</v>
      </c>
      <c r="AD439" s="30" t="s">
        <v>101</v>
      </c>
      <c r="AE439" s="30" t="s">
        <v>102</v>
      </c>
      <c r="AF439" s="61">
        <v>0</v>
      </c>
      <c r="AG439" s="30">
        <v>1</v>
      </c>
      <c r="AH439" s="30">
        <v>0</v>
      </c>
      <c r="AI439" s="30">
        <v>0</v>
      </c>
      <c r="AJ439" s="62">
        <v>1</v>
      </c>
      <c r="AK439" s="30">
        <v>0</v>
      </c>
      <c r="AL439" s="23"/>
    </row>
    <row r="440" spans="1:38" s="25" customFormat="1" x14ac:dyDescent="0.25">
      <c r="A440" s="4">
        <v>431</v>
      </c>
      <c r="B440" s="23" t="s">
        <v>81</v>
      </c>
      <c r="C440" s="23" t="s">
        <v>115</v>
      </c>
      <c r="D440" s="40" t="s">
        <v>223</v>
      </c>
      <c r="E440" s="30">
        <v>58</v>
      </c>
      <c r="F440" s="30"/>
      <c r="G440" s="30"/>
      <c r="H440" s="30">
        <v>342341</v>
      </c>
      <c r="I440" s="28" t="s">
        <v>333</v>
      </c>
      <c r="J440" s="30"/>
      <c r="K440" s="30" t="s">
        <v>124</v>
      </c>
      <c r="L440" s="52" t="s">
        <v>125</v>
      </c>
      <c r="M440" s="52" t="s">
        <v>142</v>
      </c>
      <c r="N440" s="30" t="s">
        <v>119</v>
      </c>
      <c r="O440" s="43" t="s">
        <v>120</v>
      </c>
      <c r="P440" s="30">
        <v>0</v>
      </c>
      <c r="Q440" s="43">
        <v>4</v>
      </c>
      <c r="R440" s="44">
        <v>80</v>
      </c>
      <c r="S440" s="44">
        <v>3411.9</v>
      </c>
      <c r="T440" s="61">
        <f t="shared" si="8"/>
        <v>3411.9</v>
      </c>
      <c r="U440" s="44">
        <v>3411.9</v>
      </c>
      <c r="V440" s="44">
        <v>0</v>
      </c>
      <c r="W440" s="24" t="s">
        <v>101</v>
      </c>
      <c r="X440" s="24" t="s">
        <v>101</v>
      </c>
      <c r="Y440" s="44" t="s">
        <v>102</v>
      </c>
      <c r="Z440" s="24" t="s">
        <v>101</v>
      </c>
      <c r="AA440" s="24" t="s">
        <v>101</v>
      </c>
      <c r="AB440" s="24" t="s">
        <v>101</v>
      </c>
      <c r="AC440" s="30" t="s">
        <v>101</v>
      </c>
      <c r="AD440" s="30" t="s">
        <v>101</v>
      </c>
      <c r="AE440" s="30" t="s">
        <v>102</v>
      </c>
      <c r="AF440" s="61">
        <v>0</v>
      </c>
      <c r="AG440" s="30">
        <v>1</v>
      </c>
      <c r="AH440" s="30">
        <v>0</v>
      </c>
      <c r="AI440" s="30">
        <v>0</v>
      </c>
      <c r="AJ440" s="62">
        <v>1</v>
      </c>
      <c r="AK440" s="30">
        <v>0</v>
      </c>
      <c r="AL440" s="23"/>
    </row>
    <row r="441" spans="1:38" s="25" customFormat="1" x14ac:dyDescent="0.25">
      <c r="A441" s="4">
        <v>432</v>
      </c>
      <c r="B441" s="23" t="s">
        <v>81</v>
      </c>
      <c r="C441" s="23" t="s">
        <v>115</v>
      </c>
      <c r="D441" s="40" t="s">
        <v>223</v>
      </c>
      <c r="E441" s="30">
        <v>6</v>
      </c>
      <c r="F441" s="30"/>
      <c r="G441" s="30"/>
      <c r="H441" s="30">
        <v>342342</v>
      </c>
      <c r="I441" s="28" t="s">
        <v>333</v>
      </c>
      <c r="J441" s="30"/>
      <c r="K441" s="30" t="s">
        <v>124</v>
      </c>
      <c r="L441" s="52" t="s">
        <v>125</v>
      </c>
      <c r="M441" s="52">
        <v>1960</v>
      </c>
      <c r="N441" s="30" t="s">
        <v>119</v>
      </c>
      <c r="O441" s="43" t="s">
        <v>120</v>
      </c>
      <c r="P441" s="30">
        <v>0</v>
      </c>
      <c r="Q441" s="43">
        <v>8</v>
      </c>
      <c r="R441" s="44">
        <v>144</v>
      </c>
      <c r="S441" s="44">
        <f>3467.9+2761</f>
        <v>6228.9</v>
      </c>
      <c r="T441" s="61">
        <f t="shared" si="8"/>
        <v>6228.9</v>
      </c>
      <c r="U441" s="44">
        <f>3467.9+2761</f>
        <v>6228.9</v>
      </c>
      <c r="V441" s="44">
        <v>718.6</v>
      </c>
      <c r="W441" s="24" t="s">
        <v>101</v>
      </c>
      <c r="X441" s="24" t="s">
        <v>101</v>
      </c>
      <c r="Y441" s="44" t="s">
        <v>102</v>
      </c>
      <c r="Z441" s="24" t="s">
        <v>101</v>
      </c>
      <c r="AA441" s="24" t="s">
        <v>101</v>
      </c>
      <c r="AB441" s="24" t="s">
        <v>101</v>
      </c>
      <c r="AC441" s="30" t="s">
        <v>102</v>
      </c>
      <c r="AD441" s="30" t="s">
        <v>101</v>
      </c>
      <c r="AE441" s="30" t="s">
        <v>102</v>
      </c>
      <c r="AF441" s="61">
        <v>0</v>
      </c>
      <c r="AG441" s="30">
        <v>1</v>
      </c>
      <c r="AH441" s="30">
        <v>2</v>
      </c>
      <c r="AI441" s="30">
        <v>0</v>
      </c>
      <c r="AJ441" s="62">
        <v>2</v>
      </c>
      <c r="AK441" s="30">
        <v>0</v>
      </c>
      <c r="AL441" s="23"/>
    </row>
    <row r="442" spans="1:38" s="25" customFormat="1" x14ac:dyDescent="0.25">
      <c r="A442" s="4">
        <v>433</v>
      </c>
      <c r="B442" s="23" t="s">
        <v>81</v>
      </c>
      <c r="C442" s="23" t="s">
        <v>115</v>
      </c>
      <c r="D442" s="40" t="s">
        <v>223</v>
      </c>
      <c r="E442" s="30">
        <v>60</v>
      </c>
      <c r="F442" s="30"/>
      <c r="G442" s="30"/>
      <c r="H442" s="30">
        <v>342343</v>
      </c>
      <c r="I442" s="28" t="s">
        <v>333</v>
      </c>
      <c r="J442" s="30"/>
      <c r="K442" s="30" t="s">
        <v>208</v>
      </c>
      <c r="L442" s="52" t="s">
        <v>226</v>
      </c>
      <c r="M442" s="52" t="s">
        <v>210</v>
      </c>
      <c r="N442" s="30" t="s">
        <v>119</v>
      </c>
      <c r="O442" s="43" t="s">
        <v>227</v>
      </c>
      <c r="P442" s="30">
        <v>0</v>
      </c>
      <c r="Q442" s="43">
        <v>1</v>
      </c>
      <c r="R442" s="44">
        <v>85</v>
      </c>
      <c r="S442" s="44">
        <v>3749.1</v>
      </c>
      <c r="T442" s="61">
        <f t="shared" si="8"/>
        <v>3749.1</v>
      </c>
      <c r="U442" s="44">
        <v>3749.1</v>
      </c>
      <c r="V442" s="44">
        <v>0</v>
      </c>
      <c r="W442" s="24" t="s">
        <v>101</v>
      </c>
      <c r="X442" s="24" t="s">
        <v>101</v>
      </c>
      <c r="Y442" s="44" t="s">
        <v>101</v>
      </c>
      <c r="Z442" s="24" t="s">
        <v>101</v>
      </c>
      <c r="AA442" s="24" t="s">
        <v>101</v>
      </c>
      <c r="AB442" s="24" t="s">
        <v>101</v>
      </c>
      <c r="AC442" s="30" t="s">
        <v>101</v>
      </c>
      <c r="AD442" s="30" t="s">
        <v>101</v>
      </c>
      <c r="AE442" s="30" t="s">
        <v>102</v>
      </c>
      <c r="AF442" s="30">
        <v>2</v>
      </c>
      <c r="AG442" s="30">
        <v>1</v>
      </c>
      <c r="AH442" s="30">
        <v>0</v>
      </c>
      <c r="AI442" s="30">
        <f>AJ442</f>
        <v>1</v>
      </c>
      <c r="AJ442" s="62">
        <v>1</v>
      </c>
      <c r="AK442" s="30">
        <v>0</v>
      </c>
      <c r="AL442" s="23"/>
    </row>
    <row r="443" spans="1:38" s="25" customFormat="1" x14ac:dyDescent="0.25">
      <c r="A443" s="4">
        <v>434</v>
      </c>
      <c r="B443" s="23" t="s">
        <v>81</v>
      </c>
      <c r="C443" s="23" t="s">
        <v>115</v>
      </c>
      <c r="D443" s="40" t="s">
        <v>223</v>
      </c>
      <c r="E443" s="30">
        <v>62</v>
      </c>
      <c r="F443" s="30"/>
      <c r="G443" s="30"/>
      <c r="H443" s="30">
        <v>342344</v>
      </c>
      <c r="I443" s="28" t="s">
        <v>333</v>
      </c>
      <c r="J443" s="30"/>
      <c r="K443" s="30" t="s">
        <v>124</v>
      </c>
      <c r="L443" s="52" t="s">
        <v>125</v>
      </c>
      <c r="M443" s="52" t="s">
        <v>143</v>
      </c>
      <c r="N443" s="30" t="s">
        <v>119</v>
      </c>
      <c r="O443" s="43" t="s">
        <v>120</v>
      </c>
      <c r="P443" s="30">
        <v>0</v>
      </c>
      <c r="Q443" s="43">
        <v>4</v>
      </c>
      <c r="R443" s="44">
        <v>78</v>
      </c>
      <c r="S443" s="44">
        <v>3436.7</v>
      </c>
      <c r="T443" s="61">
        <f t="shared" si="8"/>
        <v>3436.7</v>
      </c>
      <c r="U443" s="44">
        <v>3436.7</v>
      </c>
      <c r="V443" s="44">
        <v>0</v>
      </c>
      <c r="W443" s="24" t="s">
        <v>101</v>
      </c>
      <c r="X443" s="24" t="s">
        <v>101</v>
      </c>
      <c r="Y443" s="44" t="s">
        <v>102</v>
      </c>
      <c r="Z443" s="24" t="s">
        <v>101</v>
      </c>
      <c r="AA443" s="24" t="s">
        <v>101</v>
      </c>
      <c r="AB443" s="24" t="s">
        <v>101</v>
      </c>
      <c r="AC443" s="30" t="s">
        <v>101</v>
      </c>
      <c r="AD443" s="30" t="s">
        <v>101</v>
      </c>
      <c r="AE443" s="30" t="s">
        <v>102</v>
      </c>
      <c r="AF443" s="61">
        <v>0</v>
      </c>
      <c r="AG443" s="30">
        <v>1</v>
      </c>
      <c r="AH443" s="30">
        <v>1</v>
      </c>
      <c r="AI443" s="30">
        <v>0</v>
      </c>
      <c r="AJ443" s="62">
        <v>1</v>
      </c>
      <c r="AK443" s="30">
        <v>0</v>
      </c>
      <c r="AL443" s="23"/>
    </row>
    <row r="444" spans="1:38" s="25" customFormat="1" x14ac:dyDescent="0.25">
      <c r="A444" s="4">
        <v>435</v>
      </c>
      <c r="B444" s="23" t="s">
        <v>81</v>
      </c>
      <c r="C444" s="23" t="s">
        <v>115</v>
      </c>
      <c r="D444" s="40" t="s">
        <v>223</v>
      </c>
      <c r="E444" s="30">
        <v>64</v>
      </c>
      <c r="F444" s="30"/>
      <c r="G444" s="30"/>
      <c r="H444" s="30">
        <v>342345</v>
      </c>
      <c r="I444" s="28" t="s">
        <v>333</v>
      </c>
      <c r="J444" s="30"/>
      <c r="K444" s="30" t="s">
        <v>124</v>
      </c>
      <c r="L444" s="52" t="s">
        <v>125</v>
      </c>
      <c r="M444" s="52" t="s">
        <v>228</v>
      </c>
      <c r="N444" s="30" t="s">
        <v>119</v>
      </c>
      <c r="O444" s="43" t="s">
        <v>120</v>
      </c>
      <c r="P444" s="30">
        <v>0</v>
      </c>
      <c r="Q444" s="43">
        <v>4</v>
      </c>
      <c r="R444" s="44">
        <v>64</v>
      </c>
      <c r="S444" s="44">
        <v>2743.3</v>
      </c>
      <c r="T444" s="61">
        <f t="shared" si="8"/>
        <v>2743.3</v>
      </c>
      <c r="U444" s="44">
        <v>2743.3</v>
      </c>
      <c r="V444" s="44">
        <v>872.4</v>
      </c>
      <c r="W444" s="24" t="s">
        <v>101</v>
      </c>
      <c r="X444" s="24" t="s">
        <v>101</v>
      </c>
      <c r="Y444" s="44" t="s">
        <v>102</v>
      </c>
      <c r="Z444" s="24" t="s">
        <v>101</v>
      </c>
      <c r="AA444" s="24" t="s">
        <v>101</v>
      </c>
      <c r="AB444" s="24" t="s">
        <v>101</v>
      </c>
      <c r="AC444" s="30" t="s">
        <v>101</v>
      </c>
      <c r="AD444" s="30" t="s">
        <v>101</v>
      </c>
      <c r="AE444" s="30" t="s">
        <v>102</v>
      </c>
      <c r="AF444" s="61">
        <v>0</v>
      </c>
      <c r="AG444" s="30">
        <v>1</v>
      </c>
      <c r="AH444" s="30">
        <v>0</v>
      </c>
      <c r="AI444" s="30">
        <v>0</v>
      </c>
      <c r="AJ444" s="62">
        <v>1</v>
      </c>
      <c r="AK444" s="30">
        <v>0</v>
      </c>
      <c r="AL444" s="23"/>
    </row>
    <row r="445" spans="1:38" s="25" customFormat="1" x14ac:dyDescent="0.25">
      <c r="A445" s="4">
        <v>436</v>
      </c>
      <c r="B445" s="23" t="s">
        <v>81</v>
      </c>
      <c r="C445" s="23" t="s">
        <v>115</v>
      </c>
      <c r="D445" s="40" t="s">
        <v>223</v>
      </c>
      <c r="E445" s="30">
        <v>68</v>
      </c>
      <c r="F445" s="30"/>
      <c r="G445" s="30"/>
      <c r="H445" s="30">
        <v>342346</v>
      </c>
      <c r="I445" s="28" t="s">
        <v>333</v>
      </c>
      <c r="J445" s="30"/>
      <c r="K445" s="30" t="s">
        <v>124</v>
      </c>
      <c r="L445" s="52" t="s">
        <v>125</v>
      </c>
      <c r="M445" s="52" t="s">
        <v>229</v>
      </c>
      <c r="N445" s="30" t="s">
        <v>119</v>
      </c>
      <c r="O445" s="43" t="s">
        <v>120</v>
      </c>
      <c r="P445" s="30">
        <v>0</v>
      </c>
      <c r="Q445" s="43">
        <v>4</v>
      </c>
      <c r="R445" s="44">
        <v>64</v>
      </c>
      <c r="S445" s="44">
        <v>2734.8</v>
      </c>
      <c r="T445" s="61">
        <f t="shared" si="8"/>
        <v>2734.8</v>
      </c>
      <c r="U445" s="44">
        <v>2734.8</v>
      </c>
      <c r="V445" s="44">
        <v>742.1</v>
      </c>
      <c r="W445" s="24" t="s">
        <v>101</v>
      </c>
      <c r="X445" s="24" t="s">
        <v>101</v>
      </c>
      <c r="Y445" s="44" t="s">
        <v>102</v>
      </c>
      <c r="Z445" s="24" t="s">
        <v>101</v>
      </c>
      <c r="AA445" s="24" t="s">
        <v>101</v>
      </c>
      <c r="AB445" s="24" t="s">
        <v>101</v>
      </c>
      <c r="AC445" s="30" t="s">
        <v>101</v>
      </c>
      <c r="AD445" s="30" t="s">
        <v>101</v>
      </c>
      <c r="AE445" s="30" t="s">
        <v>102</v>
      </c>
      <c r="AF445" s="61">
        <v>0</v>
      </c>
      <c r="AG445" s="30">
        <v>1</v>
      </c>
      <c r="AH445" s="30">
        <v>1</v>
      </c>
      <c r="AI445" s="30">
        <v>0</v>
      </c>
      <c r="AJ445" s="62">
        <v>1</v>
      </c>
      <c r="AK445" s="30">
        <v>0</v>
      </c>
      <c r="AL445" s="23"/>
    </row>
    <row r="446" spans="1:38" s="25" customFormat="1" x14ac:dyDescent="0.25">
      <c r="A446" s="4">
        <v>437</v>
      </c>
      <c r="B446" s="23" t="s">
        <v>81</v>
      </c>
      <c r="C446" s="23" t="s">
        <v>115</v>
      </c>
      <c r="D446" s="40" t="s">
        <v>223</v>
      </c>
      <c r="E446" s="30">
        <v>7</v>
      </c>
      <c r="F446" s="30"/>
      <c r="G446" s="30"/>
      <c r="H446" s="30">
        <v>342347</v>
      </c>
      <c r="I446" s="28" t="s">
        <v>333</v>
      </c>
      <c r="J446" s="30"/>
      <c r="K446" s="30" t="s">
        <v>161</v>
      </c>
      <c r="L446" s="52" t="s">
        <v>162</v>
      </c>
      <c r="M446" s="52" t="s">
        <v>163</v>
      </c>
      <c r="N446" s="30" t="s">
        <v>119</v>
      </c>
      <c r="O446" s="43" t="s">
        <v>120</v>
      </c>
      <c r="P446" s="30">
        <v>0</v>
      </c>
      <c r="Q446" s="43">
        <v>5</v>
      </c>
      <c r="R446" s="44">
        <v>68</v>
      </c>
      <c r="S446" s="44">
        <v>4238</v>
      </c>
      <c r="T446" s="61">
        <f t="shared" si="8"/>
        <v>4238</v>
      </c>
      <c r="U446" s="44">
        <v>4238</v>
      </c>
      <c r="V446" s="44">
        <v>644.29999999999995</v>
      </c>
      <c r="W446" s="24" t="s">
        <v>101</v>
      </c>
      <c r="X446" s="24" t="s">
        <v>101</v>
      </c>
      <c r="Y446" s="44" t="s">
        <v>102</v>
      </c>
      <c r="Z446" s="24" t="s">
        <v>101</v>
      </c>
      <c r="AA446" s="24" t="s">
        <v>101</v>
      </c>
      <c r="AB446" s="24" t="s">
        <v>101</v>
      </c>
      <c r="AC446" s="30" t="s">
        <v>101</v>
      </c>
      <c r="AD446" s="30" t="s">
        <v>101</v>
      </c>
      <c r="AE446" s="30" t="s">
        <v>102</v>
      </c>
      <c r="AF446" s="61">
        <v>0</v>
      </c>
      <c r="AG446" s="30">
        <v>1</v>
      </c>
      <c r="AH446" s="30">
        <v>1</v>
      </c>
      <c r="AI446" s="30">
        <v>0</v>
      </c>
      <c r="AJ446" s="62">
        <v>1</v>
      </c>
      <c r="AK446" s="30">
        <v>0</v>
      </c>
      <c r="AL446" s="23"/>
    </row>
    <row r="447" spans="1:38" s="25" customFormat="1" x14ac:dyDescent="0.25">
      <c r="A447" s="4">
        <v>438</v>
      </c>
      <c r="B447" s="23" t="s">
        <v>81</v>
      </c>
      <c r="C447" s="23" t="s">
        <v>115</v>
      </c>
      <c r="D447" s="40" t="s">
        <v>223</v>
      </c>
      <c r="E447" s="30">
        <v>70</v>
      </c>
      <c r="F447" s="30"/>
      <c r="G447" s="30"/>
      <c r="H447" s="30">
        <v>342348</v>
      </c>
      <c r="I447" s="28" t="s">
        <v>333</v>
      </c>
      <c r="J447" s="30"/>
      <c r="K447" s="30" t="s">
        <v>124</v>
      </c>
      <c r="L447" s="52" t="s">
        <v>125</v>
      </c>
      <c r="M447" s="52" t="s">
        <v>199</v>
      </c>
      <c r="N447" s="30" t="s">
        <v>119</v>
      </c>
      <c r="O447" s="43" t="s">
        <v>120</v>
      </c>
      <c r="P447" s="30">
        <v>0</v>
      </c>
      <c r="Q447" s="43">
        <v>4</v>
      </c>
      <c r="R447" s="44">
        <v>80</v>
      </c>
      <c r="S447" s="44">
        <v>3449.2</v>
      </c>
      <c r="T447" s="61">
        <f t="shared" si="8"/>
        <v>3449.2</v>
      </c>
      <c r="U447" s="44">
        <v>3449.2</v>
      </c>
      <c r="V447" s="44">
        <v>0</v>
      </c>
      <c r="W447" s="24" t="s">
        <v>101</v>
      </c>
      <c r="X447" s="24" t="s">
        <v>101</v>
      </c>
      <c r="Y447" s="44" t="s">
        <v>102</v>
      </c>
      <c r="Z447" s="24" t="s">
        <v>101</v>
      </c>
      <c r="AA447" s="24" t="s">
        <v>101</v>
      </c>
      <c r="AB447" s="24" t="s">
        <v>101</v>
      </c>
      <c r="AC447" s="30" t="s">
        <v>101</v>
      </c>
      <c r="AD447" s="30" t="s">
        <v>101</v>
      </c>
      <c r="AE447" s="30" t="s">
        <v>102</v>
      </c>
      <c r="AF447" s="61">
        <v>0</v>
      </c>
      <c r="AG447" s="30">
        <v>1</v>
      </c>
      <c r="AH447" s="30">
        <v>0</v>
      </c>
      <c r="AI447" s="30">
        <v>0</v>
      </c>
      <c r="AJ447" s="62">
        <v>1</v>
      </c>
      <c r="AK447" s="30">
        <v>0</v>
      </c>
      <c r="AL447" s="23"/>
    </row>
    <row r="448" spans="1:38" s="25" customFormat="1" x14ac:dyDescent="0.25">
      <c r="A448" s="4">
        <v>439</v>
      </c>
      <c r="B448" s="23" t="s">
        <v>81</v>
      </c>
      <c r="C448" s="23" t="s">
        <v>115</v>
      </c>
      <c r="D448" s="40" t="s">
        <v>223</v>
      </c>
      <c r="E448" s="30">
        <v>72</v>
      </c>
      <c r="F448" s="30"/>
      <c r="G448" s="30"/>
      <c r="H448" s="30">
        <v>342349</v>
      </c>
      <c r="I448" s="28" t="s">
        <v>333</v>
      </c>
      <c r="J448" s="30"/>
      <c r="K448" s="30" t="s">
        <v>208</v>
      </c>
      <c r="L448" s="52" t="s">
        <v>226</v>
      </c>
      <c r="M448" s="52" t="s">
        <v>230</v>
      </c>
      <c r="N448" s="30" t="s">
        <v>119</v>
      </c>
      <c r="O448" s="43" t="s">
        <v>227</v>
      </c>
      <c r="P448" s="30">
        <v>0</v>
      </c>
      <c r="Q448" s="43">
        <v>1</v>
      </c>
      <c r="R448" s="44">
        <v>85</v>
      </c>
      <c r="S448" s="44">
        <v>3715.3</v>
      </c>
      <c r="T448" s="61">
        <f t="shared" si="8"/>
        <v>3715.3</v>
      </c>
      <c r="U448" s="44">
        <v>3715.3</v>
      </c>
      <c r="V448" s="44">
        <v>0</v>
      </c>
      <c r="W448" s="24" t="s">
        <v>101</v>
      </c>
      <c r="X448" s="24" t="s">
        <v>101</v>
      </c>
      <c r="Y448" s="44" t="s">
        <v>101</v>
      </c>
      <c r="Z448" s="24" t="s">
        <v>101</v>
      </c>
      <c r="AA448" s="24" t="s">
        <v>101</v>
      </c>
      <c r="AB448" s="24" t="s">
        <v>101</v>
      </c>
      <c r="AC448" s="30" t="s">
        <v>102</v>
      </c>
      <c r="AD448" s="30" t="s">
        <v>101</v>
      </c>
      <c r="AE448" s="30" t="s">
        <v>102</v>
      </c>
      <c r="AF448" s="30">
        <v>2</v>
      </c>
      <c r="AG448" s="30">
        <v>1</v>
      </c>
      <c r="AH448" s="30">
        <v>1</v>
      </c>
      <c r="AI448" s="30">
        <f>AJ448</f>
        <v>1</v>
      </c>
      <c r="AJ448" s="62">
        <v>1</v>
      </c>
      <c r="AK448" s="30">
        <v>0</v>
      </c>
      <c r="AL448" s="23"/>
    </row>
    <row r="449" spans="1:38" s="25" customFormat="1" x14ac:dyDescent="0.25">
      <c r="A449" s="4">
        <v>440</v>
      </c>
      <c r="B449" s="23" t="s">
        <v>81</v>
      </c>
      <c r="C449" s="23" t="s">
        <v>115</v>
      </c>
      <c r="D449" s="40" t="s">
        <v>223</v>
      </c>
      <c r="E449" s="30">
        <v>76</v>
      </c>
      <c r="F449" s="30"/>
      <c r="G449" s="30"/>
      <c r="H449" s="30">
        <v>342350</v>
      </c>
      <c r="I449" s="28" t="s">
        <v>333</v>
      </c>
      <c r="J449" s="30"/>
      <c r="K449" s="30" t="s">
        <v>124</v>
      </c>
      <c r="L449" s="52" t="s">
        <v>125</v>
      </c>
      <c r="M449" s="52" t="s">
        <v>231</v>
      </c>
      <c r="N449" s="30" t="s">
        <v>119</v>
      </c>
      <c r="O449" s="43" t="s">
        <v>120</v>
      </c>
      <c r="P449" s="30">
        <v>0</v>
      </c>
      <c r="Q449" s="43">
        <v>3</v>
      </c>
      <c r="R449" s="44">
        <v>60</v>
      </c>
      <c r="S449" s="44">
        <v>2550</v>
      </c>
      <c r="T449" s="61">
        <f t="shared" si="8"/>
        <v>2550</v>
      </c>
      <c r="U449" s="44">
        <v>2550</v>
      </c>
      <c r="V449" s="44">
        <v>0</v>
      </c>
      <c r="W449" s="24" t="s">
        <v>101</v>
      </c>
      <c r="X449" s="24" t="s">
        <v>101</v>
      </c>
      <c r="Y449" s="44" t="s">
        <v>102</v>
      </c>
      <c r="Z449" s="24" t="s">
        <v>101</v>
      </c>
      <c r="AA449" s="24" t="s">
        <v>101</v>
      </c>
      <c r="AB449" s="24" t="s">
        <v>101</v>
      </c>
      <c r="AC449" s="30" t="s">
        <v>101</v>
      </c>
      <c r="AD449" s="30" t="s">
        <v>101</v>
      </c>
      <c r="AE449" s="30" t="s">
        <v>102</v>
      </c>
      <c r="AF449" s="61">
        <v>0</v>
      </c>
      <c r="AG449" s="30">
        <v>1</v>
      </c>
      <c r="AH449" s="30">
        <v>1</v>
      </c>
      <c r="AI449" s="30">
        <v>0</v>
      </c>
      <c r="AJ449" s="62">
        <v>1</v>
      </c>
      <c r="AK449" s="30">
        <v>0</v>
      </c>
      <c r="AL449" s="23"/>
    </row>
    <row r="450" spans="1:38" s="25" customFormat="1" x14ac:dyDescent="0.25">
      <c r="A450" s="4">
        <v>441</v>
      </c>
      <c r="B450" s="23" t="s">
        <v>81</v>
      </c>
      <c r="C450" s="23" t="s">
        <v>115</v>
      </c>
      <c r="D450" s="40" t="s">
        <v>223</v>
      </c>
      <c r="E450" s="30">
        <v>8</v>
      </c>
      <c r="F450" s="30"/>
      <c r="G450" s="30"/>
      <c r="H450" s="30">
        <v>342351</v>
      </c>
      <c r="I450" s="28" t="s">
        <v>333</v>
      </c>
      <c r="J450" s="30"/>
      <c r="K450" s="30" t="s">
        <v>161</v>
      </c>
      <c r="L450" s="52" t="s">
        <v>162</v>
      </c>
      <c r="M450" s="52" t="s">
        <v>164</v>
      </c>
      <c r="N450" s="30" t="s">
        <v>119</v>
      </c>
      <c r="O450" s="43" t="s">
        <v>120</v>
      </c>
      <c r="P450" s="30">
        <v>0</v>
      </c>
      <c r="Q450" s="43">
        <v>5</v>
      </c>
      <c r="R450" s="44">
        <v>68</v>
      </c>
      <c r="S450" s="44">
        <v>4204.7</v>
      </c>
      <c r="T450" s="61">
        <f t="shared" si="8"/>
        <v>4204.7</v>
      </c>
      <c r="U450" s="44">
        <v>4204.7</v>
      </c>
      <c r="V450" s="44">
        <v>749.7</v>
      </c>
      <c r="W450" s="24" t="s">
        <v>101</v>
      </c>
      <c r="X450" s="24" t="s">
        <v>101</v>
      </c>
      <c r="Y450" s="44" t="s">
        <v>102</v>
      </c>
      <c r="Z450" s="24" t="s">
        <v>101</v>
      </c>
      <c r="AA450" s="24" t="s">
        <v>101</v>
      </c>
      <c r="AB450" s="24" t="s">
        <v>101</v>
      </c>
      <c r="AC450" s="30" t="s">
        <v>101</v>
      </c>
      <c r="AD450" s="30" t="s">
        <v>101</v>
      </c>
      <c r="AE450" s="30" t="s">
        <v>102</v>
      </c>
      <c r="AF450" s="61">
        <v>0</v>
      </c>
      <c r="AG450" s="30">
        <v>1</v>
      </c>
      <c r="AH450" s="30">
        <v>1</v>
      </c>
      <c r="AI450" s="30">
        <v>0</v>
      </c>
      <c r="AJ450" s="62">
        <v>1</v>
      </c>
      <c r="AK450" s="30">
        <v>0</v>
      </c>
      <c r="AL450" s="23"/>
    </row>
    <row r="451" spans="1:38" s="25" customFormat="1" x14ac:dyDescent="0.25">
      <c r="A451" s="4">
        <v>442</v>
      </c>
      <c r="B451" s="23" t="s">
        <v>81</v>
      </c>
      <c r="C451" s="23" t="s">
        <v>115</v>
      </c>
      <c r="D451" s="40" t="s">
        <v>223</v>
      </c>
      <c r="E451" s="30">
        <v>9</v>
      </c>
      <c r="F451" s="30"/>
      <c r="G451" s="30"/>
      <c r="H451" s="30">
        <v>342352</v>
      </c>
      <c r="I451" s="28" t="s">
        <v>333</v>
      </c>
      <c r="J451" s="30"/>
      <c r="K451" s="30" t="s">
        <v>161</v>
      </c>
      <c r="L451" s="52" t="s">
        <v>162</v>
      </c>
      <c r="M451" s="52" t="s">
        <v>145</v>
      </c>
      <c r="N451" s="30" t="s">
        <v>119</v>
      </c>
      <c r="O451" s="43" t="s">
        <v>120</v>
      </c>
      <c r="P451" s="30">
        <v>0</v>
      </c>
      <c r="Q451" s="43">
        <v>5</v>
      </c>
      <c r="R451" s="44">
        <v>69</v>
      </c>
      <c r="S451" s="44">
        <v>4402</v>
      </c>
      <c r="T451" s="61">
        <f t="shared" si="8"/>
        <v>4402</v>
      </c>
      <c r="U451" s="44">
        <v>4402</v>
      </c>
      <c r="V451" s="44">
        <v>401.3</v>
      </c>
      <c r="W451" s="24" t="s">
        <v>101</v>
      </c>
      <c r="X451" s="24" t="s">
        <v>101</v>
      </c>
      <c r="Y451" s="44" t="s">
        <v>102</v>
      </c>
      <c r="Z451" s="24" t="s">
        <v>101</v>
      </c>
      <c r="AA451" s="24" t="s">
        <v>101</v>
      </c>
      <c r="AB451" s="24" t="s">
        <v>101</v>
      </c>
      <c r="AC451" s="30" t="s">
        <v>101</v>
      </c>
      <c r="AD451" s="30" t="s">
        <v>101</v>
      </c>
      <c r="AE451" s="30" t="s">
        <v>102</v>
      </c>
      <c r="AF451" s="30">
        <v>4</v>
      </c>
      <c r="AG451" s="30">
        <v>1</v>
      </c>
      <c r="AH451" s="30">
        <v>1</v>
      </c>
      <c r="AI451" s="30">
        <v>0</v>
      </c>
      <c r="AJ451" s="62">
        <v>1</v>
      </c>
      <c r="AK451" s="30">
        <v>0</v>
      </c>
      <c r="AL451" s="23"/>
    </row>
    <row r="452" spans="1:38" x14ac:dyDescent="0.25">
      <c r="A452" s="4">
        <v>443</v>
      </c>
      <c r="B452" s="3" t="s">
        <v>91</v>
      </c>
      <c r="C452" s="3" t="s">
        <v>232</v>
      </c>
      <c r="D452" s="3" t="s">
        <v>233</v>
      </c>
      <c r="E452" s="28">
        <v>24</v>
      </c>
      <c r="F452" s="28">
        <v>3</v>
      </c>
      <c r="G452" s="28"/>
      <c r="H452" s="28">
        <v>3431</v>
      </c>
      <c r="I452" s="28" t="s">
        <v>334</v>
      </c>
      <c r="J452" s="28"/>
      <c r="K452" s="28" t="s">
        <v>234</v>
      </c>
      <c r="L452" s="4">
        <v>137</v>
      </c>
      <c r="M452" s="4">
        <v>1997</v>
      </c>
      <c r="N452" s="28" t="s">
        <v>156</v>
      </c>
      <c r="O452" s="28">
        <v>17</v>
      </c>
      <c r="P452" s="28">
        <v>0</v>
      </c>
      <c r="Q452" s="28">
        <v>2</v>
      </c>
      <c r="R452" s="28">
        <v>167</v>
      </c>
      <c r="S452" s="67">
        <v>9254.2999999999993</v>
      </c>
      <c r="T452" s="67">
        <v>9254.2999999999993</v>
      </c>
      <c r="U452" s="67">
        <v>9038.6</v>
      </c>
      <c r="V452" s="68">
        <f>S452-U452</f>
        <v>215.69999999999891</v>
      </c>
      <c r="W452" s="28" t="s">
        <v>101</v>
      </c>
      <c r="X452" s="28" t="s">
        <v>101</v>
      </c>
      <c r="Y452" s="28" t="s">
        <v>101</v>
      </c>
      <c r="Z452" s="28" t="s">
        <v>101</v>
      </c>
      <c r="AA452" s="28" t="s">
        <v>101</v>
      </c>
      <c r="AB452" s="28" t="s">
        <v>102</v>
      </c>
      <c r="AC452" s="28" t="s">
        <v>102</v>
      </c>
      <c r="AD452" s="28" t="s">
        <v>102</v>
      </c>
      <c r="AE452" s="28" t="s">
        <v>101</v>
      </c>
      <c r="AF452" s="59">
        <v>4</v>
      </c>
      <c r="AG452" s="28">
        <v>2</v>
      </c>
      <c r="AH452" s="28">
        <v>5</v>
      </c>
      <c r="AI452" s="28">
        <v>2</v>
      </c>
      <c r="AJ452" s="28">
        <v>2</v>
      </c>
      <c r="AK452" s="28">
        <v>0</v>
      </c>
      <c r="AL452" s="3"/>
    </row>
    <row r="453" spans="1:38" x14ac:dyDescent="0.25">
      <c r="A453" s="4">
        <v>444</v>
      </c>
      <c r="B453" s="3" t="s">
        <v>91</v>
      </c>
      <c r="C453" s="3" t="s">
        <v>235</v>
      </c>
      <c r="D453" s="3" t="s">
        <v>236</v>
      </c>
      <c r="E453" s="28">
        <v>3</v>
      </c>
      <c r="F453" s="28">
        <v>1</v>
      </c>
      <c r="G453" s="28"/>
      <c r="H453" s="28">
        <v>3432</v>
      </c>
      <c r="I453" s="28" t="s">
        <v>334</v>
      </c>
      <c r="J453" s="28"/>
      <c r="K453" s="28" t="s">
        <v>234</v>
      </c>
      <c r="L453" s="4" t="s">
        <v>237</v>
      </c>
      <c r="M453" s="4">
        <v>1973</v>
      </c>
      <c r="N453" s="28" t="s">
        <v>156</v>
      </c>
      <c r="O453" s="28">
        <v>9</v>
      </c>
      <c r="P453" s="28">
        <v>0</v>
      </c>
      <c r="Q453" s="28">
        <v>12</v>
      </c>
      <c r="R453" s="28">
        <v>429</v>
      </c>
      <c r="S453" s="69">
        <v>21824</v>
      </c>
      <c r="T453" s="69">
        <v>21824</v>
      </c>
      <c r="U453" s="69">
        <v>21676.799999999999</v>
      </c>
      <c r="V453" s="28">
        <f t="shared" ref="V453:V516" si="9">S453-U453</f>
        <v>147.20000000000073</v>
      </c>
      <c r="W453" s="28" t="s">
        <v>101</v>
      </c>
      <c r="X453" s="28" t="s">
        <v>101</v>
      </c>
      <c r="Y453" s="28" t="s">
        <v>101</v>
      </c>
      <c r="Z453" s="28" t="s">
        <v>101</v>
      </c>
      <c r="AA453" s="28" t="s">
        <v>101</v>
      </c>
      <c r="AB453" s="28" t="s">
        <v>101</v>
      </c>
      <c r="AC453" s="28" t="s">
        <v>102</v>
      </c>
      <c r="AD453" s="28" t="s">
        <v>101</v>
      </c>
      <c r="AE453" s="28" t="s">
        <v>102</v>
      </c>
      <c r="AF453" s="28">
        <v>12</v>
      </c>
      <c r="AG453" s="28">
        <v>4</v>
      </c>
      <c r="AH453" s="28">
        <v>2</v>
      </c>
      <c r="AI453" s="28">
        <v>3</v>
      </c>
      <c r="AJ453" s="28">
        <v>3</v>
      </c>
      <c r="AK453" s="28">
        <v>0</v>
      </c>
      <c r="AL453" s="3"/>
    </row>
    <row r="454" spans="1:38" x14ac:dyDescent="0.25">
      <c r="A454" s="4">
        <v>445</v>
      </c>
      <c r="B454" s="3" t="s">
        <v>91</v>
      </c>
      <c r="C454" s="3" t="s">
        <v>235</v>
      </c>
      <c r="D454" s="3" t="s">
        <v>236</v>
      </c>
      <c r="E454" s="28">
        <v>5</v>
      </c>
      <c r="F454" s="28">
        <v>1</v>
      </c>
      <c r="G454" s="28"/>
      <c r="H454" s="28">
        <v>3433</v>
      </c>
      <c r="I454" s="28" t="s">
        <v>334</v>
      </c>
      <c r="J454" s="28"/>
      <c r="K454" s="28" t="s">
        <v>234</v>
      </c>
      <c r="L454" s="4" t="s">
        <v>238</v>
      </c>
      <c r="M454" s="4">
        <v>1977</v>
      </c>
      <c r="N454" s="28" t="s">
        <v>156</v>
      </c>
      <c r="O454" s="28">
        <v>12</v>
      </c>
      <c r="P454" s="28">
        <v>0</v>
      </c>
      <c r="Q454" s="28">
        <v>1</v>
      </c>
      <c r="R454" s="28">
        <v>71</v>
      </c>
      <c r="S454" s="69">
        <v>2824.8</v>
      </c>
      <c r="T454" s="69">
        <v>2824.8</v>
      </c>
      <c r="U454" s="69">
        <v>2756.6</v>
      </c>
      <c r="V454" s="28">
        <f t="shared" si="9"/>
        <v>68.200000000000273</v>
      </c>
      <c r="W454" s="28" t="s">
        <v>101</v>
      </c>
      <c r="X454" s="28" t="s">
        <v>101</v>
      </c>
      <c r="Y454" s="28" t="s">
        <v>101</v>
      </c>
      <c r="Z454" s="28" t="s">
        <v>101</v>
      </c>
      <c r="AA454" s="28" t="s">
        <v>101</v>
      </c>
      <c r="AB454" s="28" t="s">
        <v>101</v>
      </c>
      <c r="AC454" s="28" t="s">
        <v>102</v>
      </c>
      <c r="AD454" s="28" t="s">
        <v>101</v>
      </c>
      <c r="AE454" s="28" t="s">
        <v>102</v>
      </c>
      <c r="AF454" s="28">
        <v>2</v>
      </c>
      <c r="AG454" s="28">
        <v>2</v>
      </c>
      <c r="AH454" s="28">
        <v>3</v>
      </c>
      <c r="AI454" s="28">
        <v>1</v>
      </c>
      <c r="AJ454" s="28">
        <v>1</v>
      </c>
      <c r="AK454" s="28">
        <v>0</v>
      </c>
      <c r="AL454" s="3"/>
    </row>
    <row r="455" spans="1:38" x14ac:dyDescent="0.25">
      <c r="A455" s="4">
        <v>446</v>
      </c>
      <c r="B455" s="3" t="s">
        <v>91</v>
      </c>
      <c r="C455" s="3" t="s">
        <v>235</v>
      </c>
      <c r="D455" s="3" t="s">
        <v>236</v>
      </c>
      <c r="E455" s="28">
        <v>7</v>
      </c>
      <c r="F455" s="28">
        <v>1</v>
      </c>
      <c r="G455" s="28"/>
      <c r="H455" s="28">
        <v>3434</v>
      </c>
      <c r="I455" s="28" t="s">
        <v>334</v>
      </c>
      <c r="J455" s="28"/>
      <c r="K455" s="28" t="s">
        <v>234</v>
      </c>
      <c r="L455" s="4" t="s">
        <v>239</v>
      </c>
      <c r="M455" s="4">
        <v>1973</v>
      </c>
      <c r="N455" s="28" t="s">
        <v>156</v>
      </c>
      <c r="O455" s="28">
        <v>9</v>
      </c>
      <c r="P455" s="28">
        <v>0</v>
      </c>
      <c r="Q455" s="28">
        <v>5</v>
      </c>
      <c r="R455" s="28">
        <v>179</v>
      </c>
      <c r="S455" s="70">
        <v>9419.7000000000007</v>
      </c>
      <c r="T455" s="70">
        <v>9419.7000000000007</v>
      </c>
      <c r="U455" s="70">
        <v>9339.2000000000007</v>
      </c>
      <c r="V455" s="28">
        <f t="shared" si="9"/>
        <v>80.5</v>
      </c>
      <c r="W455" s="28" t="s">
        <v>101</v>
      </c>
      <c r="X455" s="28" t="s">
        <v>101</v>
      </c>
      <c r="Y455" s="28" t="s">
        <v>101</v>
      </c>
      <c r="Z455" s="28" t="s">
        <v>101</v>
      </c>
      <c r="AA455" s="28" t="s">
        <v>101</v>
      </c>
      <c r="AB455" s="28" t="s">
        <v>101</v>
      </c>
      <c r="AC455" s="28" t="s">
        <v>102</v>
      </c>
      <c r="AD455" s="28" t="s">
        <v>101</v>
      </c>
      <c r="AE455" s="28" t="s">
        <v>102</v>
      </c>
      <c r="AF455" s="28">
        <v>5</v>
      </c>
      <c r="AG455" s="28">
        <v>2</v>
      </c>
      <c r="AH455" s="28">
        <v>1</v>
      </c>
      <c r="AI455" s="28">
        <v>1</v>
      </c>
      <c r="AJ455" s="28">
        <v>1</v>
      </c>
      <c r="AK455" s="28">
        <v>0</v>
      </c>
      <c r="AL455" s="3"/>
    </row>
    <row r="456" spans="1:38" x14ac:dyDescent="0.25">
      <c r="A456" s="4">
        <v>447</v>
      </c>
      <c r="B456" s="3" t="s">
        <v>91</v>
      </c>
      <c r="C456" s="3" t="s">
        <v>235</v>
      </c>
      <c r="D456" s="3" t="s">
        <v>236</v>
      </c>
      <c r="E456" s="28">
        <v>7</v>
      </c>
      <c r="F456" s="28">
        <v>3</v>
      </c>
      <c r="G456" s="28"/>
      <c r="H456" s="28">
        <v>3435</v>
      </c>
      <c r="I456" s="28" t="s">
        <v>334</v>
      </c>
      <c r="J456" s="28"/>
      <c r="K456" s="28" t="s">
        <v>240</v>
      </c>
      <c r="L456" s="4" t="s">
        <v>105</v>
      </c>
      <c r="M456" s="4">
        <v>1976</v>
      </c>
      <c r="N456" s="28" t="s">
        <v>119</v>
      </c>
      <c r="O456" s="28" t="s">
        <v>241</v>
      </c>
      <c r="P456" s="28">
        <v>0</v>
      </c>
      <c r="Q456" s="28">
        <v>1</v>
      </c>
      <c r="R456" s="28">
        <v>28</v>
      </c>
      <c r="S456" s="69">
        <v>6518.4</v>
      </c>
      <c r="T456" s="69">
        <v>6518.4</v>
      </c>
      <c r="U456" s="69">
        <v>5655.5</v>
      </c>
      <c r="V456" s="28">
        <f t="shared" si="9"/>
        <v>862.89999999999964</v>
      </c>
      <c r="W456" s="28" t="s">
        <v>101</v>
      </c>
      <c r="X456" s="28" t="s">
        <v>101</v>
      </c>
      <c r="Y456" s="28" t="s">
        <v>101</v>
      </c>
      <c r="Z456" s="28" t="s">
        <v>101</v>
      </c>
      <c r="AA456" s="28" t="s">
        <v>101</v>
      </c>
      <c r="AB456" s="28" t="s">
        <v>101</v>
      </c>
      <c r="AC456" s="28" t="s">
        <v>102</v>
      </c>
      <c r="AD456" s="28" t="s">
        <v>101</v>
      </c>
      <c r="AE456" s="28" t="s">
        <v>102</v>
      </c>
      <c r="AF456" s="28">
        <v>3</v>
      </c>
      <c r="AG456" s="28">
        <v>0</v>
      </c>
      <c r="AH456" s="28">
        <v>3</v>
      </c>
      <c r="AI456" s="28">
        <v>0</v>
      </c>
      <c r="AJ456" s="28">
        <v>0</v>
      </c>
      <c r="AK456" s="28">
        <v>0</v>
      </c>
      <c r="AL456" s="3"/>
    </row>
    <row r="457" spans="1:38" x14ac:dyDescent="0.25">
      <c r="A457" s="4">
        <v>448</v>
      </c>
      <c r="B457" s="3" t="s">
        <v>91</v>
      </c>
      <c r="C457" s="3" t="s">
        <v>235</v>
      </c>
      <c r="D457" s="3" t="s">
        <v>236</v>
      </c>
      <c r="E457" s="28">
        <v>7</v>
      </c>
      <c r="F457" s="28">
        <v>4</v>
      </c>
      <c r="G457" s="28"/>
      <c r="H457" s="28">
        <v>3436</v>
      </c>
      <c r="I457" s="28" t="s">
        <v>334</v>
      </c>
      <c r="J457" s="28"/>
      <c r="K457" s="28" t="s">
        <v>240</v>
      </c>
      <c r="L457" s="4" t="s">
        <v>105</v>
      </c>
      <c r="M457" s="4">
        <v>1976</v>
      </c>
      <c r="N457" s="28" t="s">
        <v>119</v>
      </c>
      <c r="O457" s="28" t="s">
        <v>242</v>
      </c>
      <c r="P457" s="28">
        <v>0</v>
      </c>
      <c r="Q457" s="28">
        <v>1</v>
      </c>
      <c r="R457" s="28">
        <v>28</v>
      </c>
      <c r="S457" s="67">
        <v>7020</v>
      </c>
      <c r="T457" s="67">
        <v>7020</v>
      </c>
      <c r="U457" s="67">
        <v>6228.2</v>
      </c>
      <c r="V457" s="28">
        <f t="shared" si="9"/>
        <v>791.80000000000018</v>
      </c>
      <c r="W457" s="28" t="s">
        <v>101</v>
      </c>
      <c r="X457" s="28" t="s">
        <v>101</v>
      </c>
      <c r="Y457" s="28" t="s">
        <v>101</v>
      </c>
      <c r="Z457" s="28" t="s">
        <v>101</v>
      </c>
      <c r="AA457" s="28" t="s">
        <v>101</v>
      </c>
      <c r="AB457" s="28" t="s">
        <v>101</v>
      </c>
      <c r="AC457" s="28" t="s">
        <v>102</v>
      </c>
      <c r="AD457" s="28" t="s">
        <v>101</v>
      </c>
      <c r="AE457" s="28" t="s">
        <v>102</v>
      </c>
      <c r="AF457" s="28">
        <v>3</v>
      </c>
      <c r="AG457" s="28">
        <v>0</v>
      </c>
      <c r="AH457" s="28">
        <v>4</v>
      </c>
      <c r="AI457" s="28">
        <v>1</v>
      </c>
      <c r="AJ457" s="28">
        <v>1</v>
      </c>
      <c r="AK457" s="28">
        <v>0</v>
      </c>
      <c r="AL457" s="3"/>
    </row>
    <row r="458" spans="1:38" x14ac:dyDescent="0.25">
      <c r="A458" s="4">
        <v>449</v>
      </c>
      <c r="B458" s="3" t="s">
        <v>91</v>
      </c>
      <c r="C458" s="3" t="s">
        <v>235</v>
      </c>
      <c r="D458" s="3" t="s">
        <v>236</v>
      </c>
      <c r="E458" s="28">
        <v>9</v>
      </c>
      <c r="F458" s="28">
        <v>1</v>
      </c>
      <c r="G458" s="28"/>
      <c r="H458" s="28">
        <v>3437</v>
      </c>
      <c r="I458" s="28" t="s">
        <v>334</v>
      </c>
      <c r="J458" s="28"/>
      <c r="K458" s="28" t="s">
        <v>234</v>
      </c>
      <c r="L458" s="4" t="s">
        <v>239</v>
      </c>
      <c r="M458" s="4">
        <v>1973</v>
      </c>
      <c r="N458" s="28" t="s">
        <v>156</v>
      </c>
      <c r="O458" s="28">
        <v>9</v>
      </c>
      <c r="P458" s="28">
        <v>0</v>
      </c>
      <c r="Q458" s="28">
        <v>5</v>
      </c>
      <c r="R458" s="28">
        <v>179</v>
      </c>
      <c r="S458" s="69">
        <v>9336.1</v>
      </c>
      <c r="T458" s="69">
        <v>9336.1</v>
      </c>
      <c r="U458" s="69">
        <v>9258.4</v>
      </c>
      <c r="V458" s="28">
        <f t="shared" si="9"/>
        <v>77.700000000000728</v>
      </c>
      <c r="W458" s="28" t="s">
        <v>101</v>
      </c>
      <c r="X458" s="28" t="s">
        <v>101</v>
      </c>
      <c r="Y458" s="28" t="s">
        <v>101</v>
      </c>
      <c r="Z458" s="28" t="s">
        <v>101</v>
      </c>
      <c r="AA458" s="28" t="s">
        <v>101</v>
      </c>
      <c r="AB458" s="28" t="s">
        <v>101</v>
      </c>
      <c r="AC458" s="28" t="s">
        <v>102</v>
      </c>
      <c r="AD458" s="28" t="s">
        <v>101</v>
      </c>
      <c r="AE458" s="28" t="s">
        <v>102</v>
      </c>
      <c r="AF458" s="28">
        <v>5</v>
      </c>
      <c r="AG458" s="28">
        <v>2</v>
      </c>
      <c r="AH458" s="28">
        <v>1</v>
      </c>
      <c r="AI458" s="28">
        <v>1</v>
      </c>
      <c r="AJ458" s="28">
        <v>1</v>
      </c>
      <c r="AK458" s="28">
        <v>0</v>
      </c>
      <c r="AL458" s="3"/>
    </row>
    <row r="459" spans="1:38" x14ac:dyDescent="0.25">
      <c r="A459" s="4">
        <v>450</v>
      </c>
      <c r="B459" s="3" t="s">
        <v>91</v>
      </c>
      <c r="C459" s="3" t="s">
        <v>235</v>
      </c>
      <c r="D459" s="3" t="s">
        <v>236</v>
      </c>
      <c r="E459" s="28">
        <v>11</v>
      </c>
      <c r="F459" s="28">
        <v>1</v>
      </c>
      <c r="G459" s="28"/>
      <c r="H459" s="28">
        <v>3438</v>
      </c>
      <c r="I459" s="28" t="s">
        <v>334</v>
      </c>
      <c r="J459" s="28"/>
      <c r="K459" s="28" t="s">
        <v>234</v>
      </c>
      <c r="L459" s="4" t="s">
        <v>239</v>
      </c>
      <c r="M459" s="4">
        <v>1973</v>
      </c>
      <c r="N459" s="28" t="s">
        <v>156</v>
      </c>
      <c r="O459" s="28">
        <v>9</v>
      </c>
      <c r="P459" s="28">
        <v>0</v>
      </c>
      <c r="Q459" s="28">
        <v>11</v>
      </c>
      <c r="R459" s="28">
        <v>393</v>
      </c>
      <c r="S459" s="69">
        <v>20048.400000000001</v>
      </c>
      <c r="T459" s="69">
        <v>20048.400000000001</v>
      </c>
      <c r="U459" s="69">
        <v>19918</v>
      </c>
      <c r="V459" s="28">
        <f t="shared" si="9"/>
        <v>130.40000000000146</v>
      </c>
      <c r="W459" s="28" t="s">
        <v>101</v>
      </c>
      <c r="X459" s="28" t="s">
        <v>101</v>
      </c>
      <c r="Y459" s="28" t="s">
        <v>101</v>
      </c>
      <c r="Z459" s="28" t="s">
        <v>101</v>
      </c>
      <c r="AA459" s="28" t="s">
        <v>101</v>
      </c>
      <c r="AB459" s="28" t="s">
        <v>101</v>
      </c>
      <c r="AC459" s="28" t="s">
        <v>102</v>
      </c>
      <c r="AD459" s="28" t="s">
        <v>101</v>
      </c>
      <c r="AE459" s="28" t="s">
        <v>102</v>
      </c>
      <c r="AF459" s="28">
        <v>11</v>
      </c>
      <c r="AG459" s="28">
        <v>4</v>
      </c>
      <c r="AH459" s="28">
        <v>2</v>
      </c>
      <c r="AI459" s="28">
        <v>3</v>
      </c>
      <c r="AJ459" s="28">
        <v>3</v>
      </c>
      <c r="AK459" s="28">
        <v>0</v>
      </c>
      <c r="AL459" s="3"/>
    </row>
    <row r="460" spans="1:38" x14ac:dyDescent="0.25">
      <c r="A460" s="4">
        <v>451</v>
      </c>
      <c r="B460" s="3" t="s">
        <v>91</v>
      </c>
      <c r="C460" s="3" t="s">
        <v>235</v>
      </c>
      <c r="D460" s="3" t="s">
        <v>236</v>
      </c>
      <c r="E460" s="28">
        <v>13</v>
      </c>
      <c r="F460" s="28">
        <v>1</v>
      </c>
      <c r="G460" s="28"/>
      <c r="H460" s="28">
        <v>3439</v>
      </c>
      <c r="I460" s="28" t="s">
        <v>334</v>
      </c>
      <c r="J460" s="28"/>
      <c r="K460" s="28" t="s">
        <v>234</v>
      </c>
      <c r="L460" s="4" t="s">
        <v>238</v>
      </c>
      <c r="M460" s="4">
        <v>1976</v>
      </c>
      <c r="N460" s="28" t="s">
        <v>156</v>
      </c>
      <c r="O460" s="28">
        <v>12</v>
      </c>
      <c r="P460" s="28">
        <v>0</v>
      </c>
      <c r="Q460" s="28">
        <v>1</v>
      </c>
      <c r="R460" s="28">
        <v>72</v>
      </c>
      <c r="S460" s="69">
        <v>2902.1</v>
      </c>
      <c r="T460" s="69">
        <v>2902.1</v>
      </c>
      <c r="U460" s="69">
        <v>2835</v>
      </c>
      <c r="V460" s="28">
        <f t="shared" si="9"/>
        <v>67.099999999999909</v>
      </c>
      <c r="W460" s="28" t="s">
        <v>101</v>
      </c>
      <c r="X460" s="28" t="s">
        <v>101</v>
      </c>
      <c r="Y460" s="28" t="s">
        <v>101</v>
      </c>
      <c r="Z460" s="28" t="s">
        <v>101</v>
      </c>
      <c r="AA460" s="28" t="s">
        <v>101</v>
      </c>
      <c r="AB460" s="28" t="s">
        <v>101</v>
      </c>
      <c r="AC460" s="28" t="s">
        <v>102</v>
      </c>
      <c r="AD460" s="28" t="s">
        <v>101</v>
      </c>
      <c r="AE460" s="28" t="s">
        <v>102</v>
      </c>
      <c r="AF460" s="28">
        <v>2</v>
      </c>
      <c r="AG460" s="28">
        <v>2</v>
      </c>
      <c r="AH460" s="28">
        <v>2</v>
      </c>
      <c r="AI460" s="28">
        <v>1</v>
      </c>
      <c r="AJ460" s="28">
        <v>1</v>
      </c>
      <c r="AK460" s="28">
        <v>0</v>
      </c>
      <c r="AL460" s="3"/>
    </row>
    <row r="461" spans="1:38" x14ac:dyDescent="0.25">
      <c r="A461" s="4">
        <v>452</v>
      </c>
      <c r="B461" s="3" t="s">
        <v>91</v>
      </c>
      <c r="C461" s="3" t="s">
        <v>235</v>
      </c>
      <c r="D461" s="3" t="s">
        <v>236</v>
      </c>
      <c r="E461" s="28">
        <v>15</v>
      </c>
      <c r="F461" s="28"/>
      <c r="G461" s="28"/>
      <c r="H461" s="28">
        <v>34310</v>
      </c>
      <c r="I461" s="28" t="s">
        <v>334</v>
      </c>
      <c r="J461" s="28"/>
      <c r="K461" s="28" t="s">
        <v>234</v>
      </c>
      <c r="L461" s="4" t="s">
        <v>238</v>
      </c>
      <c r="M461" s="4">
        <v>1976</v>
      </c>
      <c r="N461" s="28" t="s">
        <v>156</v>
      </c>
      <c r="O461" s="28">
        <v>12</v>
      </c>
      <c r="P461" s="28">
        <v>0</v>
      </c>
      <c r="Q461" s="28">
        <v>1</v>
      </c>
      <c r="R461" s="28">
        <v>71</v>
      </c>
      <c r="S461" s="69">
        <v>2844.8</v>
      </c>
      <c r="T461" s="69">
        <v>2844.8</v>
      </c>
      <c r="U461" s="69">
        <v>2745.1</v>
      </c>
      <c r="V461" s="28">
        <f t="shared" si="9"/>
        <v>99.700000000000273</v>
      </c>
      <c r="W461" s="28" t="s">
        <v>101</v>
      </c>
      <c r="X461" s="28" t="s">
        <v>101</v>
      </c>
      <c r="Y461" s="28" t="s">
        <v>101</v>
      </c>
      <c r="Z461" s="28" t="s">
        <v>101</v>
      </c>
      <c r="AA461" s="28" t="s">
        <v>101</v>
      </c>
      <c r="AB461" s="28" t="s">
        <v>101</v>
      </c>
      <c r="AC461" s="28" t="s">
        <v>102</v>
      </c>
      <c r="AD461" s="28" t="s">
        <v>101</v>
      </c>
      <c r="AE461" s="28" t="s">
        <v>102</v>
      </c>
      <c r="AF461" s="28">
        <v>2</v>
      </c>
      <c r="AG461" s="28">
        <v>2</v>
      </c>
      <c r="AH461" s="28">
        <v>3</v>
      </c>
      <c r="AI461" s="28">
        <v>1</v>
      </c>
      <c r="AJ461" s="28">
        <v>1</v>
      </c>
      <c r="AK461" s="28">
        <v>0</v>
      </c>
      <c r="AL461" s="3"/>
    </row>
    <row r="462" spans="1:38" x14ac:dyDescent="0.25">
      <c r="A462" s="4">
        <v>453</v>
      </c>
      <c r="B462" s="3" t="s">
        <v>91</v>
      </c>
      <c r="C462" s="3" t="s">
        <v>235</v>
      </c>
      <c r="D462" s="3" t="s">
        <v>236</v>
      </c>
      <c r="E462" s="28">
        <v>21</v>
      </c>
      <c r="F462" s="28"/>
      <c r="G462" s="28"/>
      <c r="H462" s="28">
        <v>34311</v>
      </c>
      <c r="I462" s="28" t="s">
        <v>334</v>
      </c>
      <c r="J462" s="28"/>
      <c r="K462" s="28" t="s">
        <v>234</v>
      </c>
      <c r="L462" s="4" t="s">
        <v>243</v>
      </c>
      <c r="M462" s="4">
        <v>1977</v>
      </c>
      <c r="N462" s="28" t="s">
        <v>156</v>
      </c>
      <c r="O462" s="28">
        <v>12</v>
      </c>
      <c r="P462" s="28">
        <v>0</v>
      </c>
      <c r="Q462" s="28">
        <v>1</v>
      </c>
      <c r="R462" s="28">
        <v>72</v>
      </c>
      <c r="S462" s="69">
        <v>2862.4</v>
      </c>
      <c r="T462" s="69">
        <v>2862.4</v>
      </c>
      <c r="U462" s="69">
        <v>2795.2</v>
      </c>
      <c r="V462" s="28">
        <f t="shared" si="9"/>
        <v>67.200000000000273</v>
      </c>
      <c r="W462" s="28" t="s">
        <v>101</v>
      </c>
      <c r="X462" s="28" t="s">
        <v>101</v>
      </c>
      <c r="Y462" s="28" t="s">
        <v>101</v>
      </c>
      <c r="Z462" s="28" t="s">
        <v>101</v>
      </c>
      <c r="AA462" s="28" t="s">
        <v>101</v>
      </c>
      <c r="AB462" s="28" t="s">
        <v>101</v>
      </c>
      <c r="AC462" s="28" t="s">
        <v>102</v>
      </c>
      <c r="AD462" s="28" t="s">
        <v>101</v>
      </c>
      <c r="AE462" s="28" t="s">
        <v>102</v>
      </c>
      <c r="AF462" s="28">
        <v>2</v>
      </c>
      <c r="AG462" s="28">
        <v>2</v>
      </c>
      <c r="AH462" s="28">
        <v>2</v>
      </c>
      <c r="AI462" s="28">
        <v>1</v>
      </c>
      <c r="AJ462" s="28">
        <v>1</v>
      </c>
      <c r="AK462" s="28">
        <v>0</v>
      </c>
      <c r="AL462" s="3"/>
    </row>
    <row r="463" spans="1:38" x14ac:dyDescent="0.25">
      <c r="A463" s="4">
        <v>454</v>
      </c>
      <c r="B463" s="3" t="s">
        <v>91</v>
      </c>
      <c r="C463" s="3" t="s">
        <v>235</v>
      </c>
      <c r="D463" s="3" t="s">
        <v>244</v>
      </c>
      <c r="E463" s="28">
        <v>5</v>
      </c>
      <c r="F463" s="28">
        <v>1</v>
      </c>
      <c r="G463" s="28"/>
      <c r="H463" s="28">
        <v>34312</v>
      </c>
      <c r="I463" s="28" t="s">
        <v>334</v>
      </c>
      <c r="J463" s="28"/>
      <c r="K463" s="28" t="s">
        <v>234</v>
      </c>
      <c r="L463" s="4" t="s">
        <v>245</v>
      </c>
      <c r="M463" s="4">
        <v>1977</v>
      </c>
      <c r="N463" s="28" t="s">
        <v>156</v>
      </c>
      <c r="O463" s="28">
        <v>9</v>
      </c>
      <c r="P463" s="28">
        <v>0</v>
      </c>
      <c r="Q463" s="28">
        <v>14</v>
      </c>
      <c r="R463" s="28">
        <v>504</v>
      </c>
      <c r="S463" s="69">
        <v>25320.1</v>
      </c>
      <c r="T463" s="69">
        <v>25320.1</v>
      </c>
      <c r="U463" s="69">
        <v>25292.7</v>
      </c>
      <c r="V463" s="28">
        <f t="shared" si="9"/>
        <v>27.399999999997817</v>
      </c>
      <c r="W463" s="28" t="s">
        <v>101</v>
      </c>
      <c r="X463" s="28" t="s">
        <v>101</v>
      </c>
      <c r="Y463" s="28" t="s">
        <v>101</v>
      </c>
      <c r="Z463" s="28" t="s">
        <v>101</v>
      </c>
      <c r="AA463" s="28" t="s">
        <v>101</v>
      </c>
      <c r="AB463" s="28" t="s">
        <v>101</v>
      </c>
      <c r="AC463" s="28" t="s">
        <v>102</v>
      </c>
      <c r="AD463" s="28" t="s">
        <v>101</v>
      </c>
      <c r="AE463" s="28" t="s">
        <v>102</v>
      </c>
      <c r="AF463" s="28">
        <v>14</v>
      </c>
      <c r="AG463" s="28">
        <v>4</v>
      </c>
      <c r="AH463" s="28">
        <v>2</v>
      </c>
      <c r="AI463" s="28">
        <v>4</v>
      </c>
      <c r="AJ463" s="28">
        <v>4</v>
      </c>
      <c r="AK463" s="28">
        <v>0</v>
      </c>
      <c r="AL463" s="3"/>
    </row>
    <row r="464" spans="1:38" x14ac:dyDescent="0.25">
      <c r="A464" s="4">
        <v>455</v>
      </c>
      <c r="B464" s="3" t="s">
        <v>91</v>
      </c>
      <c r="C464" s="3" t="s">
        <v>235</v>
      </c>
      <c r="D464" s="3" t="s">
        <v>244</v>
      </c>
      <c r="E464" s="28">
        <v>7</v>
      </c>
      <c r="F464" s="28">
        <v>1</v>
      </c>
      <c r="G464" s="28"/>
      <c r="H464" s="28">
        <v>34313</v>
      </c>
      <c r="I464" s="28" t="s">
        <v>334</v>
      </c>
      <c r="J464" s="28"/>
      <c r="K464" s="28" t="s">
        <v>234</v>
      </c>
      <c r="L464" s="4" t="s">
        <v>246</v>
      </c>
      <c r="M464" s="4">
        <v>1974</v>
      </c>
      <c r="N464" s="28" t="s">
        <v>156</v>
      </c>
      <c r="O464" s="28">
        <v>9</v>
      </c>
      <c r="P464" s="28">
        <v>0</v>
      </c>
      <c r="Q464" s="28">
        <v>8</v>
      </c>
      <c r="R464" s="28">
        <v>297</v>
      </c>
      <c r="S464" s="69">
        <v>16110.5</v>
      </c>
      <c r="T464" s="69">
        <v>16110.5</v>
      </c>
      <c r="U464" s="69">
        <v>15982.5</v>
      </c>
      <c r="V464" s="28">
        <f t="shared" si="9"/>
        <v>128</v>
      </c>
      <c r="W464" s="28" t="s">
        <v>101</v>
      </c>
      <c r="X464" s="28" t="s">
        <v>101</v>
      </c>
      <c r="Y464" s="28" t="s">
        <v>101</v>
      </c>
      <c r="Z464" s="28" t="s">
        <v>101</v>
      </c>
      <c r="AA464" s="28" t="s">
        <v>101</v>
      </c>
      <c r="AB464" s="28" t="s">
        <v>101</v>
      </c>
      <c r="AC464" s="28" t="s">
        <v>102</v>
      </c>
      <c r="AD464" s="28" t="s">
        <v>101</v>
      </c>
      <c r="AE464" s="28" t="s">
        <v>102</v>
      </c>
      <c r="AF464" s="28">
        <v>8</v>
      </c>
      <c r="AG464" s="28">
        <v>2</v>
      </c>
      <c r="AH464" s="28">
        <v>2</v>
      </c>
      <c r="AI464" s="28">
        <v>2</v>
      </c>
      <c r="AJ464" s="28">
        <v>2</v>
      </c>
      <c r="AK464" s="28">
        <v>0</v>
      </c>
      <c r="AL464" s="3"/>
    </row>
    <row r="465" spans="1:38" x14ac:dyDescent="0.25">
      <c r="A465" s="4">
        <v>456</v>
      </c>
      <c r="B465" s="3" t="s">
        <v>91</v>
      </c>
      <c r="C465" s="3" t="s">
        <v>235</v>
      </c>
      <c r="D465" s="3" t="s">
        <v>244</v>
      </c>
      <c r="E465" s="28">
        <v>15</v>
      </c>
      <c r="F465" s="28"/>
      <c r="G465" s="28"/>
      <c r="H465" s="28">
        <v>34314</v>
      </c>
      <c r="I465" s="28" t="s">
        <v>334</v>
      </c>
      <c r="J465" s="28"/>
      <c r="K465" s="28" t="s">
        <v>234</v>
      </c>
      <c r="L465" s="4" t="s">
        <v>247</v>
      </c>
      <c r="M465" s="4">
        <v>1974</v>
      </c>
      <c r="N465" s="28" t="s">
        <v>156</v>
      </c>
      <c r="O465" s="28">
        <v>9</v>
      </c>
      <c r="P465" s="28">
        <v>0</v>
      </c>
      <c r="Q465" s="28">
        <v>15</v>
      </c>
      <c r="R465" s="28">
        <v>537</v>
      </c>
      <c r="S465" s="69">
        <v>29923.9</v>
      </c>
      <c r="T465" s="69">
        <v>29923.9</v>
      </c>
      <c r="U465" s="69">
        <v>29109.7</v>
      </c>
      <c r="V465" s="28">
        <f t="shared" si="9"/>
        <v>814.20000000000073</v>
      </c>
      <c r="W465" s="28" t="s">
        <v>101</v>
      </c>
      <c r="X465" s="28" t="s">
        <v>101</v>
      </c>
      <c r="Y465" s="28" t="s">
        <v>101</v>
      </c>
      <c r="Z465" s="28" t="s">
        <v>101</v>
      </c>
      <c r="AA465" s="28" t="s">
        <v>101</v>
      </c>
      <c r="AB465" s="28" t="s">
        <v>101</v>
      </c>
      <c r="AC465" s="28" t="s">
        <v>102</v>
      </c>
      <c r="AD465" s="28" t="s">
        <v>101</v>
      </c>
      <c r="AE465" s="28" t="s">
        <v>102</v>
      </c>
      <c r="AF465" s="28">
        <v>15</v>
      </c>
      <c r="AG465" s="28">
        <v>4</v>
      </c>
      <c r="AH465" s="28">
        <v>4</v>
      </c>
      <c r="AI465" s="28">
        <v>4</v>
      </c>
      <c r="AJ465" s="28">
        <v>4</v>
      </c>
      <c r="AK465" s="28">
        <v>0</v>
      </c>
      <c r="AL465" s="3"/>
    </row>
    <row r="466" spans="1:38" x14ac:dyDescent="0.25">
      <c r="A466" s="4">
        <v>457</v>
      </c>
      <c r="B466" s="3" t="s">
        <v>91</v>
      </c>
      <c r="C466" s="3" t="s">
        <v>235</v>
      </c>
      <c r="D466" s="3" t="s">
        <v>84</v>
      </c>
      <c r="E466" s="28">
        <v>3</v>
      </c>
      <c r="F466" s="28">
        <v>1</v>
      </c>
      <c r="G466" s="28"/>
      <c r="H466" s="28">
        <v>34315</v>
      </c>
      <c r="I466" s="28" t="s">
        <v>334</v>
      </c>
      <c r="J466" s="28"/>
      <c r="K466" s="28" t="s">
        <v>234</v>
      </c>
      <c r="L466" s="4" t="s">
        <v>247</v>
      </c>
      <c r="M466" s="4">
        <v>1973</v>
      </c>
      <c r="N466" s="28" t="s">
        <v>156</v>
      </c>
      <c r="O466" s="28">
        <v>9</v>
      </c>
      <c r="P466" s="28">
        <v>0</v>
      </c>
      <c r="Q466" s="28">
        <v>8</v>
      </c>
      <c r="R466" s="28">
        <v>297</v>
      </c>
      <c r="S466" s="67">
        <v>15928</v>
      </c>
      <c r="T466" s="67">
        <v>15928</v>
      </c>
      <c r="U466" s="67">
        <v>15928</v>
      </c>
      <c r="V466" s="28">
        <f t="shared" si="9"/>
        <v>0</v>
      </c>
      <c r="W466" s="28" t="s">
        <v>101</v>
      </c>
      <c r="X466" s="28" t="s">
        <v>101</v>
      </c>
      <c r="Y466" s="28" t="s">
        <v>101</v>
      </c>
      <c r="Z466" s="28" t="s">
        <v>101</v>
      </c>
      <c r="AA466" s="28" t="s">
        <v>101</v>
      </c>
      <c r="AB466" s="28" t="s">
        <v>101</v>
      </c>
      <c r="AC466" s="28" t="s">
        <v>102</v>
      </c>
      <c r="AD466" s="28" t="s">
        <v>101</v>
      </c>
      <c r="AE466" s="28" t="s">
        <v>102</v>
      </c>
      <c r="AF466" s="28">
        <v>8</v>
      </c>
      <c r="AG466" s="28">
        <v>2</v>
      </c>
      <c r="AH466" s="28">
        <v>2</v>
      </c>
      <c r="AI466" s="28">
        <v>2</v>
      </c>
      <c r="AJ466" s="28">
        <v>2</v>
      </c>
      <c r="AK466" s="28">
        <v>0</v>
      </c>
      <c r="AL466" s="3"/>
    </row>
    <row r="467" spans="1:38" x14ac:dyDescent="0.25">
      <c r="A467" s="4">
        <v>458</v>
      </c>
      <c r="B467" s="3" t="s">
        <v>91</v>
      </c>
      <c r="C467" s="3" t="s">
        <v>235</v>
      </c>
      <c r="D467" s="3" t="s">
        <v>84</v>
      </c>
      <c r="E467" s="28">
        <v>3</v>
      </c>
      <c r="F467" s="28">
        <v>2</v>
      </c>
      <c r="G467" s="28"/>
      <c r="H467" s="28">
        <v>34316</v>
      </c>
      <c r="I467" s="28" t="s">
        <v>334</v>
      </c>
      <c r="J467" s="28"/>
      <c r="K467" s="28" t="s">
        <v>234</v>
      </c>
      <c r="L467" s="4">
        <v>137</v>
      </c>
      <c r="M467" s="4">
        <v>1980</v>
      </c>
      <c r="N467" s="28" t="s">
        <v>156</v>
      </c>
      <c r="O467" s="28">
        <v>14</v>
      </c>
      <c r="P467" s="28">
        <v>0</v>
      </c>
      <c r="Q467" s="28">
        <v>1</v>
      </c>
      <c r="R467" s="28">
        <v>69</v>
      </c>
      <c r="S467" s="69">
        <v>3908.6</v>
      </c>
      <c r="T467" s="69">
        <v>3908.6</v>
      </c>
      <c r="U467" s="69">
        <v>3868.4</v>
      </c>
      <c r="V467" s="28">
        <f t="shared" si="9"/>
        <v>40.199999999999818</v>
      </c>
      <c r="W467" s="28" t="s">
        <v>101</v>
      </c>
      <c r="X467" s="28" t="s">
        <v>101</v>
      </c>
      <c r="Y467" s="28" t="s">
        <v>101</v>
      </c>
      <c r="Z467" s="28" t="s">
        <v>101</v>
      </c>
      <c r="AA467" s="28" t="s">
        <v>101</v>
      </c>
      <c r="AB467" s="28" t="s">
        <v>102</v>
      </c>
      <c r="AC467" s="28" t="s">
        <v>102</v>
      </c>
      <c r="AD467" s="28" t="s">
        <v>102</v>
      </c>
      <c r="AE467" s="28" t="s">
        <v>101</v>
      </c>
      <c r="AF467" s="28">
        <v>2</v>
      </c>
      <c r="AG467" s="28">
        <v>2</v>
      </c>
      <c r="AH467" s="28">
        <v>4</v>
      </c>
      <c r="AI467" s="28">
        <v>1</v>
      </c>
      <c r="AJ467" s="28">
        <v>1</v>
      </c>
      <c r="AK467" s="28">
        <v>0</v>
      </c>
      <c r="AL467" s="3"/>
    </row>
    <row r="468" spans="1:38" x14ac:dyDescent="0.25">
      <c r="A468" s="4">
        <v>459</v>
      </c>
      <c r="B468" s="3" t="s">
        <v>91</v>
      </c>
      <c r="C468" s="3" t="s">
        <v>235</v>
      </c>
      <c r="D468" s="3" t="s">
        <v>84</v>
      </c>
      <c r="E468" s="28">
        <v>4</v>
      </c>
      <c r="F468" s="28"/>
      <c r="G468" s="28"/>
      <c r="H468" s="28">
        <v>34317</v>
      </c>
      <c r="I468" s="28" t="s">
        <v>334</v>
      </c>
      <c r="J468" s="28"/>
      <c r="K468" s="28" t="s">
        <v>240</v>
      </c>
      <c r="L468" s="4" t="s">
        <v>105</v>
      </c>
      <c r="M468" s="4">
        <v>1981</v>
      </c>
      <c r="N468" s="28" t="s">
        <v>119</v>
      </c>
      <c r="O468" s="28">
        <v>12</v>
      </c>
      <c r="P468" s="28">
        <v>0</v>
      </c>
      <c r="Q468" s="28">
        <v>4</v>
      </c>
      <c r="R468" s="28">
        <v>200</v>
      </c>
      <c r="S468" s="70">
        <v>13209</v>
      </c>
      <c r="T468" s="70">
        <v>13209</v>
      </c>
      <c r="U468" s="70">
        <v>11063.8</v>
      </c>
      <c r="V468" s="28">
        <f t="shared" si="9"/>
        <v>2145.2000000000007</v>
      </c>
      <c r="W468" s="28" t="s">
        <v>101</v>
      </c>
      <c r="X468" s="28" t="s">
        <v>101</v>
      </c>
      <c r="Y468" s="28" t="s">
        <v>101</v>
      </c>
      <c r="Z468" s="28" t="s">
        <v>101</v>
      </c>
      <c r="AA468" s="28" t="s">
        <v>101</v>
      </c>
      <c r="AB468" s="28" t="s">
        <v>102</v>
      </c>
      <c r="AC468" s="28" t="s">
        <v>102</v>
      </c>
      <c r="AD468" s="28" t="s">
        <v>102</v>
      </c>
      <c r="AE468" s="28" t="s">
        <v>101</v>
      </c>
      <c r="AF468" s="28">
        <v>8</v>
      </c>
      <c r="AG468" s="28">
        <v>2</v>
      </c>
      <c r="AH468" s="28">
        <v>4</v>
      </c>
      <c r="AI468" s="28">
        <v>2</v>
      </c>
      <c r="AJ468" s="28">
        <v>2</v>
      </c>
      <c r="AK468" s="28">
        <v>0</v>
      </c>
      <c r="AL468" s="3"/>
    </row>
    <row r="469" spans="1:38" x14ac:dyDescent="0.25">
      <c r="A469" s="4">
        <v>460</v>
      </c>
      <c r="B469" s="3" t="s">
        <v>91</v>
      </c>
      <c r="C469" s="3" t="s">
        <v>235</v>
      </c>
      <c r="D469" s="3" t="s">
        <v>84</v>
      </c>
      <c r="E469" s="28">
        <v>5</v>
      </c>
      <c r="F469" s="28">
        <v>1</v>
      </c>
      <c r="G469" s="28"/>
      <c r="H469" s="28">
        <v>34318</v>
      </c>
      <c r="I469" s="28" t="s">
        <v>334</v>
      </c>
      <c r="J469" s="28"/>
      <c r="K469" s="28" t="s">
        <v>234</v>
      </c>
      <c r="L469" s="4">
        <v>137</v>
      </c>
      <c r="M469" s="4">
        <v>1982</v>
      </c>
      <c r="N469" s="28" t="s">
        <v>156</v>
      </c>
      <c r="O469" s="28">
        <v>12</v>
      </c>
      <c r="P469" s="28">
        <v>0</v>
      </c>
      <c r="Q469" s="28">
        <v>6</v>
      </c>
      <c r="R469" s="28">
        <v>340</v>
      </c>
      <c r="S469" s="69">
        <v>22884.2</v>
      </c>
      <c r="T469" s="69">
        <v>22884.2</v>
      </c>
      <c r="U469" s="69">
        <v>17950.2</v>
      </c>
      <c r="V469" s="28">
        <f t="shared" si="9"/>
        <v>4934</v>
      </c>
      <c r="W469" s="28" t="s">
        <v>101</v>
      </c>
      <c r="X469" s="28" t="s">
        <v>101</v>
      </c>
      <c r="Y469" s="28" t="s">
        <v>101</v>
      </c>
      <c r="Z469" s="28" t="s">
        <v>101</v>
      </c>
      <c r="AA469" s="28" t="s">
        <v>101</v>
      </c>
      <c r="AB469" s="28" t="s">
        <v>102</v>
      </c>
      <c r="AC469" s="28" t="s">
        <v>102</v>
      </c>
      <c r="AD469" s="28" t="s">
        <v>102</v>
      </c>
      <c r="AE469" s="28" t="s">
        <v>101</v>
      </c>
      <c r="AF469" s="28">
        <v>12</v>
      </c>
      <c r="AG469" s="28">
        <v>2</v>
      </c>
      <c r="AH469" s="28">
        <v>4</v>
      </c>
      <c r="AI469" s="28">
        <v>2</v>
      </c>
      <c r="AJ469" s="28">
        <v>2</v>
      </c>
      <c r="AK469" s="28">
        <v>0</v>
      </c>
      <c r="AL469" s="3"/>
    </row>
    <row r="470" spans="1:38" x14ac:dyDescent="0.25">
      <c r="A470" s="4">
        <v>461</v>
      </c>
      <c r="B470" s="3" t="s">
        <v>91</v>
      </c>
      <c r="C470" s="3" t="s">
        <v>235</v>
      </c>
      <c r="D470" s="3" t="s">
        <v>84</v>
      </c>
      <c r="E470" s="28">
        <v>5</v>
      </c>
      <c r="F470" s="28">
        <v>2</v>
      </c>
      <c r="G470" s="28"/>
      <c r="H470" s="28">
        <v>34319</v>
      </c>
      <c r="I470" s="28" t="s">
        <v>334</v>
      </c>
      <c r="J470" s="28"/>
      <c r="K470" s="28" t="s">
        <v>234</v>
      </c>
      <c r="L470" s="4" t="s">
        <v>248</v>
      </c>
      <c r="M470" s="4">
        <v>1973</v>
      </c>
      <c r="N470" s="28" t="s">
        <v>156</v>
      </c>
      <c r="O470" s="28">
        <v>9</v>
      </c>
      <c r="P470" s="28">
        <v>0</v>
      </c>
      <c r="Q470" s="28">
        <v>4</v>
      </c>
      <c r="R470" s="28">
        <v>208</v>
      </c>
      <c r="S470" s="69">
        <v>9724.5</v>
      </c>
      <c r="T470" s="69">
        <v>9724.5</v>
      </c>
      <c r="U470" s="69">
        <v>9676.9</v>
      </c>
      <c r="V470" s="28">
        <f t="shared" si="9"/>
        <v>47.600000000000364</v>
      </c>
      <c r="W470" s="28" t="s">
        <v>101</v>
      </c>
      <c r="X470" s="28" t="s">
        <v>101</v>
      </c>
      <c r="Y470" s="28" t="s">
        <v>101</v>
      </c>
      <c r="Z470" s="28" t="s">
        <v>101</v>
      </c>
      <c r="AA470" s="28" t="s">
        <v>101</v>
      </c>
      <c r="AB470" s="28" t="s">
        <v>101</v>
      </c>
      <c r="AC470" s="28" t="s">
        <v>102</v>
      </c>
      <c r="AD470" s="28" t="s">
        <v>101</v>
      </c>
      <c r="AE470" s="28" t="s">
        <v>102</v>
      </c>
      <c r="AF470" s="28">
        <v>4</v>
      </c>
      <c r="AG470" s="28">
        <v>2</v>
      </c>
      <c r="AH470" s="28">
        <v>1</v>
      </c>
      <c r="AI470" s="28">
        <v>1</v>
      </c>
      <c r="AJ470" s="28">
        <v>1</v>
      </c>
      <c r="AK470" s="28">
        <v>0</v>
      </c>
      <c r="AL470" s="3"/>
    </row>
    <row r="471" spans="1:38" x14ac:dyDescent="0.25">
      <c r="A471" s="4">
        <v>462</v>
      </c>
      <c r="B471" s="3" t="s">
        <v>91</v>
      </c>
      <c r="C471" s="3" t="s">
        <v>235</v>
      </c>
      <c r="D471" s="3" t="s">
        <v>84</v>
      </c>
      <c r="E471" s="28">
        <v>5</v>
      </c>
      <c r="F471" s="28">
        <v>3</v>
      </c>
      <c r="G471" s="28"/>
      <c r="H471" s="28">
        <v>34320</v>
      </c>
      <c r="I471" s="28" t="s">
        <v>334</v>
      </c>
      <c r="J471" s="28"/>
      <c r="K471" s="28" t="s">
        <v>234</v>
      </c>
      <c r="L471" s="4" t="s">
        <v>249</v>
      </c>
      <c r="M471" s="4">
        <v>1974</v>
      </c>
      <c r="N471" s="28" t="s">
        <v>156</v>
      </c>
      <c r="O471" s="28">
        <v>9</v>
      </c>
      <c r="P471" s="28">
        <v>0</v>
      </c>
      <c r="Q471" s="28">
        <v>9</v>
      </c>
      <c r="R471" s="28">
        <v>333</v>
      </c>
      <c r="S471" s="69">
        <v>14150.6</v>
      </c>
      <c r="T471" s="69">
        <v>14150.6</v>
      </c>
      <c r="U471" s="69">
        <v>14124.8</v>
      </c>
      <c r="V471" s="28">
        <f t="shared" si="9"/>
        <v>25.800000000001091</v>
      </c>
      <c r="W471" s="28" t="s">
        <v>101</v>
      </c>
      <c r="X471" s="28" t="s">
        <v>101</v>
      </c>
      <c r="Y471" s="28" t="s">
        <v>101</v>
      </c>
      <c r="Z471" s="28" t="s">
        <v>101</v>
      </c>
      <c r="AA471" s="28" t="s">
        <v>101</v>
      </c>
      <c r="AB471" s="28" t="s">
        <v>101</v>
      </c>
      <c r="AC471" s="28" t="s">
        <v>102</v>
      </c>
      <c r="AD471" s="28" t="s">
        <v>101</v>
      </c>
      <c r="AE471" s="28" t="s">
        <v>102</v>
      </c>
      <c r="AF471" s="28">
        <v>9</v>
      </c>
      <c r="AG471" s="28">
        <v>2</v>
      </c>
      <c r="AH471" s="28">
        <v>3</v>
      </c>
      <c r="AI471" s="28">
        <v>2</v>
      </c>
      <c r="AJ471" s="28">
        <v>2</v>
      </c>
      <c r="AK471" s="28">
        <v>0</v>
      </c>
      <c r="AL471" s="3"/>
    </row>
    <row r="472" spans="1:38" x14ac:dyDescent="0.25">
      <c r="A472" s="4">
        <v>463</v>
      </c>
      <c r="B472" s="3" t="s">
        <v>91</v>
      </c>
      <c r="C472" s="3" t="s">
        <v>235</v>
      </c>
      <c r="D472" s="3" t="s">
        <v>84</v>
      </c>
      <c r="E472" s="28">
        <v>7</v>
      </c>
      <c r="F472" s="28">
        <v>2</v>
      </c>
      <c r="G472" s="28"/>
      <c r="H472" s="28">
        <v>34321</v>
      </c>
      <c r="I472" s="28" t="s">
        <v>334</v>
      </c>
      <c r="J472" s="28"/>
      <c r="K472" s="28" t="s">
        <v>234</v>
      </c>
      <c r="L472" s="4">
        <v>137</v>
      </c>
      <c r="M472" s="4">
        <v>1983</v>
      </c>
      <c r="N472" s="28" t="s">
        <v>156</v>
      </c>
      <c r="O472" s="28">
        <v>12</v>
      </c>
      <c r="P472" s="28">
        <v>0</v>
      </c>
      <c r="Q472" s="28">
        <v>3</v>
      </c>
      <c r="R472" s="28">
        <v>190</v>
      </c>
      <c r="S472" s="69">
        <v>12777.7</v>
      </c>
      <c r="T472" s="69">
        <v>12777.7</v>
      </c>
      <c r="U472" s="69">
        <v>10221.6</v>
      </c>
      <c r="V472" s="28">
        <f t="shared" si="9"/>
        <v>2556.1000000000004</v>
      </c>
      <c r="W472" s="28" t="s">
        <v>101</v>
      </c>
      <c r="X472" s="28" t="s">
        <v>101</v>
      </c>
      <c r="Y472" s="28" t="s">
        <v>101</v>
      </c>
      <c r="Z472" s="28" t="s">
        <v>101</v>
      </c>
      <c r="AA472" s="28" t="s">
        <v>101</v>
      </c>
      <c r="AB472" s="28" t="s">
        <v>102</v>
      </c>
      <c r="AC472" s="28" t="s">
        <v>102</v>
      </c>
      <c r="AD472" s="28" t="s">
        <v>102</v>
      </c>
      <c r="AE472" s="28" t="s">
        <v>101</v>
      </c>
      <c r="AF472" s="28">
        <v>6</v>
      </c>
      <c r="AG472" s="28">
        <v>2</v>
      </c>
      <c r="AH472" s="28">
        <v>3</v>
      </c>
      <c r="AI472" s="28">
        <v>2</v>
      </c>
      <c r="AJ472" s="28">
        <v>2</v>
      </c>
      <c r="AK472" s="28">
        <v>0</v>
      </c>
      <c r="AL472" s="3"/>
    </row>
    <row r="473" spans="1:38" x14ac:dyDescent="0.25">
      <c r="A473" s="4">
        <v>464</v>
      </c>
      <c r="B473" s="3" t="s">
        <v>91</v>
      </c>
      <c r="C473" s="3" t="s">
        <v>235</v>
      </c>
      <c r="D473" s="3" t="s">
        <v>84</v>
      </c>
      <c r="E473" s="28">
        <v>7</v>
      </c>
      <c r="F473" s="28">
        <v>3</v>
      </c>
      <c r="G473" s="28"/>
      <c r="H473" s="28">
        <v>34322</v>
      </c>
      <c r="I473" s="28" t="s">
        <v>334</v>
      </c>
      <c r="J473" s="28"/>
      <c r="K473" s="28" t="s">
        <v>234</v>
      </c>
      <c r="L473" s="4" t="s">
        <v>250</v>
      </c>
      <c r="M473" s="4">
        <v>1973</v>
      </c>
      <c r="N473" s="28" t="s">
        <v>156</v>
      </c>
      <c r="O473" s="28">
        <v>9</v>
      </c>
      <c r="P473" s="28">
        <v>0</v>
      </c>
      <c r="Q473" s="28">
        <v>7</v>
      </c>
      <c r="R473" s="28">
        <v>372</v>
      </c>
      <c r="S473" s="69">
        <v>16913.7</v>
      </c>
      <c r="T473" s="69">
        <v>16913.7</v>
      </c>
      <c r="U473" s="69">
        <v>16773.7</v>
      </c>
      <c r="V473" s="28">
        <f t="shared" si="9"/>
        <v>140</v>
      </c>
      <c r="W473" s="28" t="s">
        <v>101</v>
      </c>
      <c r="X473" s="28" t="s">
        <v>101</v>
      </c>
      <c r="Y473" s="28" t="s">
        <v>101</v>
      </c>
      <c r="Z473" s="28" t="s">
        <v>101</v>
      </c>
      <c r="AA473" s="28" t="s">
        <v>101</v>
      </c>
      <c r="AB473" s="28" t="s">
        <v>101</v>
      </c>
      <c r="AC473" s="28" t="s">
        <v>102</v>
      </c>
      <c r="AD473" s="28" t="s">
        <v>101</v>
      </c>
      <c r="AE473" s="28" t="s">
        <v>102</v>
      </c>
      <c r="AF473" s="28">
        <v>7</v>
      </c>
      <c r="AG473" s="28">
        <v>2</v>
      </c>
      <c r="AH473" s="28">
        <v>2</v>
      </c>
      <c r="AI473" s="28">
        <v>2</v>
      </c>
      <c r="AJ473" s="28">
        <v>2</v>
      </c>
      <c r="AK473" s="28">
        <v>0</v>
      </c>
      <c r="AL473" s="3"/>
    </row>
    <row r="474" spans="1:38" x14ac:dyDescent="0.25">
      <c r="A474" s="4">
        <v>465</v>
      </c>
      <c r="B474" s="3" t="s">
        <v>91</v>
      </c>
      <c r="C474" s="3" t="s">
        <v>235</v>
      </c>
      <c r="D474" s="3" t="s">
        <v>84</v>
      </c>
      <c r="E474" s="28">
        <v>7</v>
      </c>
      <c r="F474" s="28">
        <v>5</v>
      </c>
      <c r="G474" s="28"/>
      <c r="H474" s="28">
        <v>34423</v>
      </c>
      <c r="I474" s="28" t="s">
        <v>334</v>
      </c>
      <c r="J474" s="28"/>
      <c r="K474" s="28" t="s">
        <v>234</v>
      </c>
      <c r="L474" s="4">
        <v>137</v>
      </c>
      <c r="M474" s="4">
        <v>1984</v>
      </c>
      <c r="N474" s="28" t="s">
        <v>156</v>
      </c>
      <c r="O474" s="28">
        <v>12</v>
      </c>
      <c r="P474" s="28">
        <v>0</v>
      </c>
      <c r="Q474" s="28">
        <v>4</v>
      </c>
      <c r="R474" s="28">
        <v>200</v>
      </c>
      <c r="S474" s="69">
        <v>14771</v>
      </c>
      <c r="T474" s="69">
        <v>14771</v>
      </c>
      <c r="U474" s="69">
        <v>11263.2</v>
      </c>
      <c r="V474" s="28">
        <f t="shared" si="9"/>
        <v>3507.7999999999993</v>
      </c>
      <c r="W474" s="28" t="s">
        <v>101</v>
      </c>
      <c r="X474" s="28" t="s">
        <v>101</v>
      </c>
      <c r="Y474" s="28" t="s">
        <v>101</v>
      </c>
      <c r="Z474" s="28" t="s">
        <v>101</v>
      </c>
      <c r="AA474" s="28" t="s">
        <v>101</v>
      </c>
      <c r="AB474" s="28" t="s">
        <v>102</v>
      </c>
      <c r="AC474" s="28" t="s">
        <v>102</v>
      </c>
      <c r="AD474" s="28" t="s">
        <v>102</v>
      </c>
      <c r="AE474" s="28" t="s">
        <v>101</v>
      </c>
      <c r="AF474" s="28">
        <v>8</v>
      </c>
      <c r="AG474" s="28">
        <v>4</v>
      </c>
      <c r="AH474" s="28">
        <v>6</v>
      </c>
      <c r="AI474" s="28">
        <v>2</v>
      </c>
      <c r="AJ474" s="28">
        <v>2</v>
      </c>
      <c r="AK474" s="28">
        <v>0</v>
      </c>
      <c r="AL474" s="3"/>
    </row>
    <row r="475" spans="1:38" x14ac:dyDescent="0.25">
      <c r="A475" s="4">
        <v>466</v>
      </c>
      <c r="B475" s="3" t="s">
        <v>91</v>
      </c>
      <c r="C475" s="3" t="s">
        <v>235</v>
      </c>
      <c r="D475" s="3" t="s">
        <v>84</v>
      </c>
      <c r="E475" s="28">
        <v>7</v>
      </c>
      <c r="F475" s="28">
        <v>8</v>
      </c>
      <c r="G475" s="28"/>
      <c r="H475" s="28">
        <v>34524</v>
      </c>
      <c r="I475" s="28" t="s">
        <v>334</v>
      </c>
      <c r="J475" s="28"/>
      <c r="K475" s="28" t="s">
        <v>234</v>
      </c>
      <c r="L475" s="4">
        <v>137</v>
      </c>
      <c r="M475" s="4">
        <v>1983</v>
      </c>
      <c r="N475" s="28" t="s">
        <v>156</v>
      </c>
      <c r="O475" s="28">
        <v>12</v>
      </c>
      <c r="P475" s="28">
        <v>0</v>
      </c>
      <c r="Q475" s="28">
        <v>3</v>
      </c>
      <c r="R475" s="28">
        <v>190</v>
      </c>
      <c r="S475" s="69">
        <v>12774.7</v>
      </c>
      <c r="T475" s="69">
        <v>12774.7</v>
      </c>
      <c r="U475" s="69">
        <v>10140</v>
      </c>
      <c r="V475" s="28">
        <f t="shared" si="9"/>
        <v>2634.7000000000007</v>
      </c>
      <c r="W475" s="28" t="s">
        <v>101</v>
      </c>
      <c r="X475" s="28" t="s">
        <v>101</v>
      </c>
      <c r="Y475" s="28" t="s">
        <v>101</v>
      </c>
      <c r="Z475" s="28" t="s">
        <v>101</v>
      </c>
      <c r="AA475" s="28" t="s">
        <v>101</v>
      </c>
      <c r="AB475" s="28" t="s">
        <v>102</v>
      </c>
      <c r="AC475" s="28" t="s">
        <v>102</v>
      </c>
      <c r="AD475" s="28" t="s">
        <v>102</v>
      </c>
      <c r="AE475" s="28" t="s">
        <v>101</v>
      </c>
      <c r="AF475" s="28">
        <v>6</v>
      </c>
      <c r="AG475" s="28">
        <v>2</v>
      </c>
      <c r="AH475" s="28">
        <v>3</v>
      </c>
      <c r="AI475" s="28">
        <v>2</v>
      </c>
      <c r="AJ475" s="28">
        <v>2</v>
      </c>
      <c r="AK475" s="28">
        <v>0</v>
      </c>
      <c r="AL475" s="3"/>
    </row>
    <row r="476" spans="1:38" x14ac:dyDescent="0.25">
      <c r="A476" s="4">
        <v>467</v>
      </c>
      <c r="B476" s="3" t="s">
        <v>91</v>
      </c>
      <c r="C476" s="3" t="s">
        <v>235</v>
      </c>
      <c r="D476" s="3" t="s">
        <v>84</v>
      </c>
      <c r="E476" s="28">
        <v>9</v>
      </c>
      <c r="F476" s="28"/>
      <c r="G476" s="28"/>
      <c r="H476" s="28">
        <v>34325</v>
      </c>
      <c r="I476" s="28" t="s">
        <v>334</v>
      </c>
      <c r="J476" s="28"/>
      <c r="K476" s="28" t="s">
        <v>234</v>
      </c>
      <c r="L476" s="4">
        <v>137</v>
      </c>
      <c r="M476" s="4">
        <v>1979</v>
      </c>
      <c r="N476" s="28" t="s">
        <v>156</v>
      </c>
      <c r="O476" s="28">
        <v>12</v>
      </c>
      <c r="P476" s="28">
        <v>0</v>
      </c>
      <c r="Q476" s="28">
        <v>6</v>
      </c>
      <c r="R476" s="28">
        <v>340</v>
      </c>
      <c r="S476" s="69">
        <v>22741.599999999999</v>
      </c>
      <c r="T476" s="69">
        <v>22741.599999999999</v>
      </c>
      <c r="U476" s="69">
        <v>18005</v>
      </c>
      <c r="V476" s="28">
        <f t="shared" si="9"/>
        <v>4736.5999999999985</v>
      </c>
      <c r="W476" s="28" t="s">
        <v>101</v>
      </c>
      <c r="X476" s="28" t="s">
        <v>101</v>
      </c>
      <c r="Y476" s="28" t="s">
        <v>101</v>
      </c>
      <c r="Z476" s="28" t="s">
        <v>101</v>
      </c>
      <c r="AA476" s="28" t="s">
        <v>101</v>
      </c>
      <c r="AB476" s="28" t="s">
        <v>102</v>
      </c>
      <c r="AC476" s="28" t="s">
        <v>102</v>
      </c>
      <c r="AD476" s="28" t="s">
        <v>102</v>
      </c>
      <c r="AE476" s="28" t="s">
        <v>101</v>
      </c>
      <c r="AF476" s="28">
        <v>12</v>
      </c>
      <c r="AG476" s="28">
        <v>2</v>
      </c>
      <c r="AH476" s="28">
        <v>4</v>
      </c>
      <c r="AI476" s="28">
        <v>3</v>
      </c>
      <c r="AJ476" s="28">
        <v>3</v>
      </c>
      <c r="AK476" s="28">
        <v>0</v>
      </c>
      <c r="AL476" s="3"/>
    </row>
    <row r="477" spans="1:38" x14ac:dyDescent="0.25">
      <c r="A477" s="4">
        <v>468</v>
      </c>
      <c r="B477" s="3" t="s">
        <v>91</v>
      </c>
      <c r="C477" s="3" t="s">
        <v>235</v>
      </c>
      <c r="D477" s="3" t="s">
        <v>84</v>
      </c>
      <c r="E477" s="28">
        <v>10</v>
      </c>
      <c r="F477" s="28"/>
      <c r="G477" s="28"/>
      <c r="H477" s="28">
        <v>34326</v>
      </c>
      <c r="I477" s="28" t="s">
        <v>334</v>
      </c>
      <c r="J477" s="28"/>
      <c r="K477" s="28" t="s">
        <v>240</v>
      </c>
      <c r="L477" s="4" t="s">
        <v>105</v>
      </c>
      <c r="M477" s="4">
        <v>1983</v>
      </c>
      <c r="N477" s="28" t="s">
        <v>119</v>
      </c>
      <c r="O477" s="28">
        <v>12</v>
      </c>
      <c r="P477" s="28">
        <v>0</v>
      </c>
      <c r="Q477" s="28">
        <v>8</v>
      </c>
      <c r="R477" s="28">
        <v>330</v>
      </c>
      <c r="S477" s="69">
        <v>23889.1</v>
      </c>
      <c r="T477" s="69">
        <v>23889.1</v>
      </c>
      <c r="U477" s="69">
        <v>18924.2</v>
      </c>
      <c r="V477" s="28">
        <f t="shared" si="9"/>
        <v>4964.8999999999978</v>
      </c>
      <c r="W477" s="28" t="s">
        <v>101</v>
      </c>
      <c r="X477" s="28" t="s">
        <v>101</v>
      </c>
      <c r="Y477" s="28" t="s">
        <v>101</v>
      </c>
      <c r="Z477" s="28" t="s">
        <v>101</v>
      </c>
      <c r="AA477" s="28" t="s">
        <v>101</v>
      </c>
      <c r="AB477" s="28" t="s">
        <v>102</v>
      </c>
      <c r="AC477" s="28" t="s">
        <v>102</v>
      </c>
      <c r="AD477" s="28" t="s">
        <v>102</v>
      </c>
      <c r="AE477" s="28" t="s">
        <v>101</v>
      </c>
      <c r="AF477" s="28">
        <v>16</v>
      </c>
      <c r="AG477" s="28">
        <v>4</v>
      </c>
      <c r="AH477" s="28">
        <v>6</v>
      </c>
      <c r="AI477" s="28">
        <v>5</v>
      </c>
      <c r="AJ477" s="28">
        <v>5</v>
      </c>
      <c r="AK477" s="28">
        <v>0</v>
      </c>
      <c r="AL477" s="3"/>
    </row>
    <row r="478" spans="1:38" x14ac:dyDescent="0.25">
      <c r="A478" s="4">
        <v>469</v>
      </c>
      <c r="B478" s="3" t="s">
        <v>91</v>
      </c>
      <c r="C478" s="3" t="s">
        <v>235</v>
      </c>
      <c r="D478" s="3" t="s">
        <v>84</v>
      </c>
      <c r="E478" s="28">
        <v>11</v>
      </c>
      <c r="F478" s="28"/>
      <c r="G478" s="28"/>
      <c r="H478" s="28">
        <v>34327</v>
      </c>
      <c r="I478" s="28" t="s">
        <v>334</v>
      </c>
      <c r="J478" s="28"/>
      <c r="K478" s="28" t="s">
        <v>240</v>
      </c>
      <c r="L478" s="4" t="s">
        <v>105</v>
      </c>
      <c r="M478" s="4">
        <v>1982</v>
      </c>
      <c r="N478" s="28" t="s">
        <v>119</v>
      </c>
      <c r="O478" s="28" t="s">
        <v>241</v>
      </c>
      <c r="P478" s="28">
        <v>0</v>
      </c>
      <c r="Q478" s="28">
        <v>1</v>
      </c>
      <c r="R478" s="28">
        <v>28</v>
      </c>
      <c r="S478" s="69">
        <v>6431.1</v>
      </c>
      <c r="T478" s="69">
        <v>6431.1</v>
      </c>
      <c r="U478" s="69">
        <v>5699.1</v>
      </c>
      <c r="V478" s="28">
        <f t="shared" si="9"/>
        <v>732</v>
      </c>
      <c r="W478" s="28" t="s">
        <v>101</v>
      </c>
      <c r="X478" s="28" t="s">
        <v>101</v>
      </c>
      <c r="Y478" s="28" t="s">
        <v>101</v>
      </c>
      <c r="Z478" s="28" t="s">
        <v>101</v>
      </c>
      <c r="AA478" s="28" t="s">
        <v>101</v>
      </c>
      <c r="AB478" s="28" t="s">
        <v>102</v>
      </c>
      <c r="AC478" s="28" t="s">
        <v>102</v>
      </c>
      <c r="AD478" s="28" t="s">
        <v>102</v>
      </c>
      <c r="AE478" s="28" t="s">
        <v>101</v>
      </c>
      <c r="AF478" s="28">
        <v>3</v>
      </c>
      <c r="AG478" s="28">
        <v>2</v>
      </c>
      <c r="AH478" s="28">
        <v>4</v>
      </c>
      <c r="AI478" s="28">
        <v>1</v>
      </c>
      <c r="AJ478" s="28">
        <v>1</v>
      </c>
      <c r="AK478" s="28">
        <v>0</v>
      </c>
      <c r="AL478" s="3"/>
    </row>
    <row r="479" spans="1:38" x14ac:dyDescent="0.25">
      <c r="A479" s="4">
        <v>470</v>
      </c>
      <c r="B479" s="3" t="s">
        <v>91</v>
      </c>
      <c r="C479" s="3" t="s">
        <v>232</v>
      </c>
      <c r="D479" s="3" t="s">
        <v>251</v>
      </c>
      <c r="E479" s="28">
        <v>13</v>
      </c>
      <c r="F479" s="28">
        <v>1</v>
      </c>
      <c r="G479" s="28"/>
      <c r="H479" s="28">
        <v>34328</v>
      </c>
      <c r="I479" s="28" t="s">
        <v>334</v>
      </c>
      <c r="J479" s="28"/>
      <c r="K479" s="28" t="s">
        <v>234</v>
      </c>
      <c r="L479" s="4" t="s">
        <v>104</v>
      </c>
      <c r="M479" s="4">
        <v>1996</v>
      </c>
      <c r="N479" s="28" t="s">
        <v>156</v>
      </c>
      <c r="O479" s="28" t="s">
        <v>252</v>
      </c>
      <c r="P479" s="28">
        <v>0</v>
      </c>
      <c r="Q479" s="28">
        <v>9</v>
      </c>
      <c r="R479" s="28">
        <v>278</v>
      </c>
      <c r="S479" s="69">
        <v>15957.1</v>
      </c>
      <c r="T479" s="69">
        <v>15957.1</v>
      </c>
      <c r="U479" s="69">
        <v>15763.2</v>
      </c>
      <c r="V479" s="28">
        <f t="shared" si="9"/>
        <v>193.89999999999964</v>
      </c>
      <c r="W479" s="28" t="s">
        <v>101</v>
      </c>
      <c r="X479" s="28" t="s">
        <v>101</v>
      </c>
      <c r="Y479" s="28" t="s">
        <v>101</v>
      </c>
      <c r="Z479" s="28" t="s">
        <v>101</v>
      </c>
      <c r="AA479" s="28" t="s">
        <v>101</v>
      </c>
      <c r="AB479" s="28" t="s">
        <v>102</v>
      </c>
      <c r="AC479" s="28" t="s">
        <v>102</v>
      </c>
      <c r="AD479" s="28" t="s">
        <v>102</v>
      </c>
      <c r="AE479" s="28" t="s">
        <v>101</v>
      </c>
      <c r="AF479" s="28">
        <v>7</v>
      </c>
      <c r="AG479" s="28">
        <v>2</v>
      </c>
      <c r="AH479" s="28">
        <v>4</v>
      </c>
      <c r="AI479" s="28">
        <v>0</v>
      </c>
      <c r="AJ479" s="28">
        <v>3</v>
      </c>
      <c r="AK479" s="28">
        <v>0</v>
      </c>
      <c r="AL479" s="3"/>
    </row>
    <row r="480" spans="1:38" x14ac:dyDescent="0.25">
      <c r="A480" s="4">
        <v>471</v>
      </c>
      <c r="B480" s="3" t="s">
        <v>91</v>
      </c>
      <c r="C480" s="3" t="s">
        <v>232</v>
      </c>
      <c r="D480" s="3" t="s">
        <v>251</v>
      </c>
      <c r="E480" s="28">
        <v>14</v>
      </c>
      <c r="F480" s="28">
        <v>2</v>
      </c>
      <c r="G480" s="28"/>
      <c r="H480" s="28">
        <v>34329</v>
      </c>
      <c r="I480" s="28" t="s">
        <v>334</v>
      </c>
      <c r="J480" s="28"/>
      <c r="K480" s="28" t="s">
        <v>234</v>
      </c>
      <c r="L480" s="4">
        <v>137</v>
      </c>
      <c r="M480" s="4">
        <v>1994</v>
      </c>
      <c r="N480" s="28" t="s">
        <v>156</v>
      </c>
      <c r="O480" s="28">
        <v>16</v>
      </c>
      <c r="P480" s="28">
        <v>0</v>
      </c>
      <c r="Q480" s="28">
        <v>4</v>
      </c>
      <c r="R480" s="28">
        <v>316</v>
      </c>
      <c r="S480" s="69">
        <v>19728.7</v>
      </c>
      <c r="T480" s="69">
        <v>19728.7</v>
      </c>
      <c r="U480" s="69">
        <v>19490.900000000001</v>
      </c>
      <c r="V480" s="28">
        <f t="shared" si="9"/>
        <v>237.79999999999927</v>
      </c>
      <c r="W480" s="28" t="s">
        <v>101</v>
      </c>
      <c r="X480" s="28" t="s">
        <v>101</v>
      </c>
      <c r="Y480" s="28" t="s">
        <v>101</v>
      </c>
      <c r="Z480" s="28" t="s">
        <v>101</v>
      </c>
      <c r="AA480" s="28" t="s">
        <v>101</v>
      </c>
      <c r="AB480" s="28" t="s">
        <v>102</v>
      </c>
      <c r="AC480" s="28" t="s">
        <v>102</v>
      </c>
      <c r="AD480" s="28" t="s">
        <v>102</v>
      </c>
      <c r="AE480" s="28" t="s">
        <v>101</v>
      </c>
      <c r="AF480" s="28">
        <v>8</v>
      </c>
      <c r="AG480" s="28">
        <v>2</v>
      </c>
      <c r="AH480" s="28">
        <v>4</v>
      </c>
      <c r="AI480" s="28">
        <v>3</v>
      </c>
      <c r="AJ480" s="28">
        <v>4</v>
      </c>
      <c r="AK480" s="28">
        <v>0</v>
      </c>
      <c r="AL480" s="3"/>
    </row>
    <row r="481" spans="1:38" x14ac:dyDescent="0.25">
      <c r="A481" s="4">
        <v>472</v>
      </c>
      <c r="B481" s="3" t="s">
        <v>91</v>
      </c>
      <c r="C481" s="3" t="s">
        <v>232</v>
      </c>
      <c r="D481" s="3" t="s">
        <v>251</v>
      </c>
      <c r="E481" s="28">
        <v>18</v>
      </c>
      <c r="F481" s="28">
        <v>1</v>
      </c>
      <c r="G481" s="28"/>
      <c r="H481" s="28">
        <v>34330</v>
      </c>
      <c r="I481" s="28" t="s">
        <v>334</v>
      </c>
      <c r="J481" s="28"/>
      <c r="K481" s="28" t="s">
        <v>234</v>
      </c>
      <c r="L481" s="4">
        <v>137</v>
      </c>
      <c r="M481" s="4">
        <v>1993</v>
      </c>
      <c r="N481" s="28" t="s">
        <v>156</v>
      </c>
      <c r="O481" s="28">
        <v>12</v>
      </c>
      <c r="P481" s="28">
        <v>0</v>
      </c>
      <c r="Q481" s="28">
        <v>9</v>
      </c>
      <c r="R481" s="28">
        <v>531</v>
      </c>
      <c r="S481" s="69">
        <v>33316.9</v>
      </c>
      <c r="T481" s="69">
        <v>33316.9</v>
      </c>
      <c r="U481" s="69">
        <v>32770.1</v>
      </c>
      <c r="V481" s="28">
        <f t="shared" si="9"/>
        <v>546.80000000000291</v>
      </c>
      <c r="W481" s="28" t="s">
        <v>101</v>
      </c>
      <c r="X481" s="28" t="s">
        <v>101</v>
      </c>
      <c r="Y481" s="28" t="s">
        <v>101</v>
      </c>
      <c r="Z481" s="28" t="s">
        <v>101</v>
      </c>
      <c r="AA481" s="28" t="s">
        <v>101</v>
      </c>
      <c r="AB481" s="28" t="s">
        <v>102</v>
      </c>
      <c r="AC481" s="28" t="s">
        <v>102</v>
      </c>
      <c r="AD481" s="28" t="s">
        <v>102</v>
      </c>
      <c r="AE481" s="28" t="s">
        <v>101</v>
      </c>
      <c r="AF481" s="28">
        <v>18</v>
      </c>
      <c r="AG481" s="28">
        <v>4</v>
      </c>
      <c r="AH481" s="28">
        <v>4</v>
      </c>
      <c r="AI481" s="28">
        <v>0</v>
      </c>
      <c r="AJ481" s="28">
        <v>9</v>
      </c>
      <c r="AK481" s="28">
        <v>0</v>
      </c>
      <c r="AL481" s="3"/>
    </row>
    <row r="482" spans="1:38" x14ac:dyDescent="0.25">
      <c r="A482" s="4">
        <v>473</v>
      </c>
      <c r="B482" s="3" t="s">
        <v>91</v>
      </c>
      <c r="C482" s="3" t="s">
        <v>232</v>
      </c>
      <c r="D482" s="3" t="s">
        <v>251</v>
      </c>
      <c r="E482" s="28">
        <v>19</v>
      </c>
      <c r="F482" s="28">
        <v>1</v>
      </c>
      <c r="G482" s="28"/>
      <c r="H482" s="28">
        <v>34331</v>
      </c>
      <c r="I482" s="28" t="s">
        <v>334</v>
      </c>
      <c r="J482" s="28"/>
      <c r="K482" s="28" t="s">
        <v>240</v>
      </c>
      <c r="L482" s="4" t="s">
        <v>105</v>
      </c>
      <c r="M482" s="4">
        <v>2008</v>
      </c>
      <c r="N482" s="28" t="s">
        <v>119</v>
      </c>
      <c r="O482" s="28" t="s">
        <v>113</v>
      </c>
      <c r="P482" s="28">
        <v>0</v>
      </c>
      <c r="Q482" s="28">
        <v>1</v>
      </c>
      <c r="R482" s="28">
        <v>211</v>
      </c>
      <c r="S482" s="69">
        <v>11113.5</v>
      </c>
      <c r="T482" s="69">
        <v>11113.5</v>
      </c>
      <c r="U482" s="69">
        <v>10611.3</v>
      </c>
      <c r="V482" s="28">
        <f t="shared" si="9"/>
        <v>502.20000000000073</v>
      </c>
      <c r="W482" s="28" t="s">
        <v>101</v>
      </c>
      <c r="X482" s="28" t="s">
        <v>101</v>
      </c>
      <c r="Y482" s="28" t="s">
        <v>101</v>
      </c>
      <c r="Z482" s="28" t="s">
        <v>101</v>
      </c>
      <c r="AA482" s="28" t="s">
        <v>101</v>
      </c>
      <c r="AB482" s="28" t="s">
        <v>102</v>
      </c>
      <c r="AC482" s="28" t="s">
        <v>102</v>
      </c>
      <c r="AD482" s="28" t="s">
        <v>102</v>
      </c>
      <c r="AE482" s="28" t="s">
        <v>101</v>
      </c>
      <c r="AF482" s="28">
        <v>3</v>
      </c>
      <c r="AG482" s="28">
        <v>0</v>
      </c>
      <c r="AH482" s="28">
        <v>4</v>
      </c>
      <c r="AI482" s="28">
        <v>1</v>
      </c>
      <c r="AJ482" s="28">
        <v>1</v>
      </c>
      <c r="AK482" s="28">
        <v>0</v>
      </c>
      <c r="AL482" s="3"/>
    </row>
    <row r="483" spans="1:38" x14ac:dyDescent="0.25">
      <c r="A483" s="4">
        <v>474</v>
      </c>
      <c r="B483" s="3" t="s">
        <v>91</v>
      </c>
      <c r="C483" s="3" t="s">
        <v>235</v>
      </c>
      <c r="D483" s="3" t="s">
        <v>253</v>
      </c>
      <c r="E483" s="28">
        <v>6</v>
      </c>
      <c r="F483" s="28">
        <v>1</v>
      </c>
      <c r="G483" s="28"/>
      <c r="H483" s="28">
        <v>34332</v>
      </c>
      <c r="I483" s="28" t="s">
        <v>334</v>
      </c>
      <c r="J483" s="28"/>
      <c r="K483" s="28" t="s">
        <v>240</v>
      </c>
      <c r="L483" s="4" t="s">
        <v>105</v>
      </c>
      <c r="M483" s="4">
        <v>1984</v>
      </c>
      <c r="N483" s="28" t="s">
        <v>119</v>
      </c>
      <c r="O483" s="28">
        <v>5</v>
      </c>
      <c r="P483" s="28">
        <v>0</v>
      </c>
      <c r="Q483" s="28">
        <v>1</v>
      </c>
      <c r="R483" s="28">
        <v>141</v>
      </c>
      <c r="S483" s="69">
        <v>9044.7999999999993</v>
      </c>
      <c r="T483" s="69">
        <v>9044.7999999999993</v>
      </c>
      <c r="U483" s="69">
        <v>6476.8</v>
      </c>
      <c r="V483" s="28">
        <f t="shared" si="9"/>
        <v>2567.9999999999991</v>
      </c>
      <c r="W483" s="28" t="s">
        <v>101</v>
      </c>
      <c r="X483" s="28" t="s">
        <v>101</v>
      </c>
      <c r="Y483" s="28" t="s">
        <v>101</v>
      </c>
      <c r="Z483" s="28" t="s">
        <v>101</v>
      </c>
      <c r="AA483" s="28" t="s">
        <v>101</v>
      </c>
      <c r="AB483" s="28" t="s">
        <v>102</v>
      </c>
      <c r="AC483" s="28" t="s">
        <v>102</v>
      </c>
      <c r="AD483" s="28" t="s">
        <v>102</v>
      </c>
      <c r="AE483" s="28" t="s">
        <v>101</v>
      </c>
      <c r="AF483" s="28">
        <v>0</v>
      </c>
      <c r="AG483" s="28">
        <v>0</v>
      </c>
      <c r="AH483" s="28">
        <v>2</v>
      </c>
      <c r="AI483" s="28">
        <v>2</v>
      </c>
      <c r="AJ483" s="28">
        <v>2</v>
      </c>
      <c r="AK483" s="28">
        <v>0</v>
      </c>
      <c r="AL483" s="3"/>
    </row>
    <row r="484" spans="1:38" x14ac:dyDescent="0.25">
      <c r="A484" s="4">
        <v>475</v>
      </c>
      <c r="B484" s="3" t="s">
        <v>91</v>
      </c>
      <c r="C484" s="3" t="s">
        <v>232</v>
      </c>
      <c r="D484" s="3" t="s">
        <v>254</v>
      </c>
      <c r="E484" s="28">
        <v>10</v>
      </c>
      <c r="F484" s="28"/>
      <c r="G484" s="28"/>
      <c r="H484" s="28">
        <v>34333</v>
      </c>
      <c r="I484" s="28" t="s">
        <v>334</v>
      </c>
      <c r="J484" s="28"/>
      <c r="K484" s="28" t="s">
        <v>104</v>
      </c>
      <c r="L484" s="4" t="s">
        <v>104</v>
      </c>
      <c r="M484" s="4">
        <v>1961</v>
      </c>
      <c r="N484" s="28" t="s">
        <v>104</v>
      </c>
      <c r="O484" s="28">
        <v>2</v>
      </c>
      <c r="P484" s="28">
        <v>0</v>
      </c>
      <c r="Q484" s="28">
        <v>1</v>
      </c>
      <c r="R484" s="28">
        <v>4</v>
      </c>
      <c r="S484" s="67">
        <v>232.8</v>
      </c>
      <c r="T484" s="67">
        <v>232.8</v>
      </c>
      <c r="U484" s="67">
        <v>232.8</v>
      </c>
      <c r="V484" s="28">
        <f t="shared" si="9"/>
        <v>0</v>
      </c>
      <c r="W484" s="28" t="s">
        <v>101</v>
      </c>
      <c r="X484" s="28" t="s">
        <v>102</v>
      </c>
      <c r="Y484" s="28" t="s">
        <v>102</v>
      </c>
      <c r="Z484" s="28" t="s">
        <v>102</v>
      </c>
      <c r="AA484" s="28" t="s">
        <v>102</v>
      </c>
      <c r="AB484" s="28" t="s">
        <v>101</v>
      </c>
      <c r="AC484" s="28" t="s">
        <v>102</v>
      </c>
      <c r="AD484" s="28" t="s">
        <v>101</v>
      </c>
      <c r="AE484" s="28" t="s">
        <v>102</v>
      </c>
      <c r="AF484" s="28">
        <v>0</v>
      </c>
      <c r="AG484" s="28">
        <v>0</v>
      </c>
      <c r="AH484" s="28">
        <v>0</v>
      </c>
      <c r="AI484" s="28">
        <v>0</v>
      </c>
      <c r="AJ484" s="28">
        <v>0</v>
      </c>
      <c r="AK484" s="28">
        <v>0</v>
      </c>
      <c r="AL484" s="3"/>
    </row>
    <row r="485" spans="1:38" x14ac:dyDescent="0.25">
      <c r="A485" s="4">
        <v>476</v>
      </c>
      <c r="B485" s="3" t="s">
        <v>91</v>
      </c>
      <c r="C485" s="3" t="s">
        <v>232</v>
      </c>
      <c r="D485" s="3" t="s">
        <v>255</v>
      </c>
      <c r="E485" s="28">
        <v>25</v>
      </c>
      <c r="F485" s="28"/>
      <c r="G485" s="28"/>
      <c r="H485" s="28">
        <v>34334</v>
      </c>
      <c r="I485" s="28" t="s">
        <v>334</v>
      </c>
      <c r="J485" s="28"/>
      <c r="K485" s="28" t="s">
        <v>104</v>
      </c>
      <c r="L485" s="4" t="s">
        <v>104</v>
      </c>
      <c r="M485" s="4">
        <v>1949</v>
      </c>
      <c r="N485" s="28" t="s">
        <v>104</v>
      </c>
      <c r="O485" s="28">
        <v>1</v>
      </c>
      <c r="P485" s="28">
        <v>0</v>
      </c>
      <c r="Q485" s="28">
        <v>0</v>
      </c>
      <c r="R485" s="28">
        <v>2</v>
      </c>
      <c r="S485" s="67">
        <v>119.8</v>
      </c>
      <c r="T485" s="67">
        <v>119.8</v>
      </c>
      <c r="U485" s="67">
        <v>119.8</v>
      </c>
      <c r="V485" s="28">
        <f t="shared" si="9"/>
        <v>0</v>
      </c>
      <c r="W485" s="28" t="s">
        <v>101</v>
      </c>
      <c r="X485" s="28" t="s">
        <v>101</v>
      </c>
      <c r="Y485" s="28" t="s">
        <v>102</v>
      </c>
      <c r="Z485" s="28" t="s">
        <v>101</v>
      </c>
      <c r="AA485" s="28" t="s">
        <v>101</v>
      </c>
      <c r="AB485" s="28" t="s">
        <v>102</v>
      </c>
      <c r="AC485" s="28" t="s">
        <v>102</v>
      </c>
      <c r="AD485" s="28" t="s">
        <v>102</v>
      </c>
      <c r="AE485" s="28" t="s">
        <v>102</v>
      </c>
      <c r="AF485" s="28">
        <v>0</v>
      </c>
      <c r="AG485" s="28">
        <v>1</v>
      </c>
      <c r="AH485" s="28">
        <v>0</v>
      </c>
      <c r="AI485" s="28">
        <v>0</v>
      </c>
      <c r="AJ485" s="28">
        <v>0</v>
      </c>
      <c r="AK485" s="28">
        <v>0</v>
      </c>
      <c r="AL485" s="3"/>
    </row>
    <row r="486" spans="1:38" x14ac:dyDescent="0.25">
      <c r="A486" s="4">
        <v>477</v>
      </c>
      <c r="B486" s="3" t="s">
        <v>91</v>
      </c>
      <c r="C486" s="3" t="s">
        <v>232</v>
      </c>
      <c r="D486" s="3" t="s">
        <v>255</v>
      </c>
      <c r="E486" s="28">
        <v>27</v>
      </c>
      <c r="F486" s="28"/>
      <c r="G486" s="28"/>
      <c r="H486" s="28">
        <v>34335</v>
      </c>
      <c r="I486" s="28" t="s">
        <v>334</v>
      </c>
      <c r="J486" s="28"/>
      <c r="K486" s="28" t="s">
        <v>104</v>
      </c>
      <c r="L486" s="4" t="s">
        <v>104</v>
      </c>
      <c r="M486" s="4">
        <v>1949</v>
      </c>
      <c r="N486" s="28" t="s">
        <v>104</v>
      </c>
      <c r="O486" s="28">
        <v>1</v>
      </c>
      <c r="P486" s="28">
        <v>0</v>
      </c>
      <c r="Q486" s="28">
        <v>0</v>
      </c>
      <c r="R486" s="28">
        <v>2</v>
      </c>
      <c r="S486" s="69">
        <v>135.4</v>
      </c>
      <c r="T486" s="69">
        <v>135.4</v>
      </c>
      <c r="U486" s="69">
        <v>135.4</v>
      </c>
      <c r="V486" s="28">
        <f t="shared" si="9"/>
        <v>0</v>
      </c>
      <c r="W486" s="28" t="s">
        <v>101</v>
      </c>
      <c r="X486" s="28" t="s">
        <v>101</v>
      </c>
      <c r="Y486" s="28" t="s">
        <v>102</v>
      </c>
      <c r="Z486" s="28" t="s">
        <v>101</v>
      </c>
      <c r="AA486" s="28" t="s">
        <v>101</v>
      </c>
      <c r="AB486" s="28" t="s">
        <v>101</v>
      </c>
      <c r="AC486" s="28" t="s">
        <v>102</v>
      </c>
      <c r="AD486" s="28" t="s">
        <v>101</v>
      </c>
      <c r="AE486" s="28" t="s">
        <v>102</v>
      </c>
      <c r="AF486" s="28">
        <v>0</v>
      </c>
      <c r="AG486" s="28">
        <v>1</v>
      </c>
      <c r="AH486" s="28">
        <v>0</v>
      </c>
      <c r="AI486" s="28">
        <v>0</v>
      </c>
      <c r="AJ486" s="28">
        <v>0</v>
      </c>
      <c r="AK486" s="28">
        <v>0</v>
      </c>
      <c r="AL486" s="3"/>
    </row>
    <row r="487" spans="1:38" x14ac:dyDescent="0.25">
      <c r="A487" s="4">
        <v>478</v>
      </c>
      <c r="B487" s="3" t="s">
        <v>91</v>
      </c>
      <c r="C487" s="3" t="s">
        <v>232</v>
      </c>
      <c r="D487" s="3" t="s">
        <v>255</v>
      </c>
      <c r="E487" s="28">
        <v>29</v>
      </c>
      <c r="F487" s="28"/>
      <c r="G487" s="28"/>
      <c r="H487" s="28">
        <v>34336</v>
      </c>
      <c r="I487" s="28" t="s">
        <v>334</v>
      </c>
      <c r="J487" s="28"/>
      <c r="K487" s="28" t="s">
        <v>104</v>
      </c>
      <c r="L487" s="4" t="s">
        <v>104</v>
      </c>
      <c r="M487" s="4">
        <v>1953</v>
      </c>
      <c r="N487" s="28" t="s">
        <v>119</v>
      </c>
      <c r="O487" s="28">
        <v>1</v>
      </c>
      <c r="P487" s="28">
        <v>0</v>
      </c>
      <c r="Q487" s="28">
        <v>0</v>
      </c>
      <c r="R487" s="28">
        <v>2</v>
      </c>
      <c r="S487" s="69">
        <v>251.7</v>
      </c>
      <c r="T487" s="69">
        <v>251.7</v>
      </c>
      <c r="U487" s="69">
        <v>251.7</v>
      </c>
      <c r="V487" s="28">
        <f t="shared" si="9"/>
        <v>0</v>
      </c>
      <c r="W487" s="28" t="s">
        <v>101</v>
      </c>
      <c r="X487" s="28" t="s">
        <v>101</v>
      </c>
      <c r="Y487" s="28" t="s">
        <v>102</v>
      </c>
      <c r="Z487" s="28" t="s">
        <v>101</v>
      </c>
      <c r="AA487" s="28" t="s">
        <v>101</v>
      </c>
      <c r="AB487" s="28" t="s">
        <v>101</v>
      </c>
      <c r="AC487" s="28" t="s">
        <v>102</v>
      </c>
      <c r="AD487" s="28" t="s">
        <v>101</v>
      </c>
      <c r="AE487" s="28" t="s">
        <v>102</v>
      </c>
      <c r="AF487" s="28">
        <v>0</v>
      </c>
      <c r="AG487" s="28">
        <v>1</v>
      </c>
      <c r="AH487" s="28">
        <v>0</v>
      </c>
      <c r="AI487" s="28">
        <v>0</v>
      </c>
      <c r="AJ487" s="28">
        <v>0</v>
      </c>
      <c r="AK487" s="28">
        <v>0</v>
      </c>
      <c r="AL487" s="3"/>
    </row>
    <row r="488" spans="1:38" x14ac:dyDescent="0.25">
      <c r="A488" s="4">
        <v>479</v>
      </c>
      <c r="B488" s="3" t="s">
        <v>91</v>
      </c>
      <c r="C488" s="3" t="s">
        <v>232</v>
      </c>
      <c r="D488" s="3" t="s">
        <v>255</v>
      </c>
      <c r="E488" s="28">
        <v>31</v>
      </c>
      <c r="F488" s="28"/>
      <c r="G488" s="28"/>
      <c r="H488" s="28">
        <v>34337</v>
      </c>
      <c r="I488" s="28" t="s">
        <v>334</v>
      </c>
      <c r="J488" s="28"/>
      <c r="K488" s="28" t="s">
        <v>104</v>
      </c>
      <c r="L488" s="4" t="s">
        <v>104</v>
      </c>
      <c r="M488" s="4">
        <v>1949</v>
      </c>
      <c r="N488" s="28" t="s">
        <v>104</v>
      </c>
      <c r="O488" s="28">
        <v>1</v>
      </c>
      <c r="P488" s="28">
        <v>0</v>
      </c>
      <c r="Q488" s="28">
        <v>0</v>
      </c>
      <c r="R488" s="28">
        <v>2</v>
      </c>
      <c r="S488" s="67">
        <v>108.4</v>
      </c>
      <c r="T488" s="67">
        <v>108.4</v>
      </c>
      <c r="U488" s="67">
        <v>108.4</v>
      </c>
      <c r="V488" s="28">
        <f t="shared" si="9"/>
        <v>0</v>
      </c>
      <c r="W488" s="28" t="s">
        <v>101</v>
      </c>
      <c r="X488" s="28" t="s">
        <v>101</v>
      </c>
      <c r="Y488" s="28" t="s">
        <v>102</v>
      </c>
      <c r="Z488" s="28" t="s">
        <v>101</v>
      </c>
      <c r="AA488" s="28" t="s">
        <v>101</v>
      </c>
      <c r="AB488" s="28" t="s">
        <v>101</v>
      </c>
      <c r="AC488" s="28" t="s">
        <v>102</v>
      </c>
      <c r="AD488" s="28" t="s">
        <v>101</v>
      </c>
      <c r="AE488" s="28" t="s">
        <v>102</v>
      </c>
      <c r="AF488" s="28">
        <v>0</v>
      </c>
      <c r="AG488" s="28">
        <v>2</v>
      </c>
      <c r="AH488" s="28">
        <v>0</v>
      </c>
      <c r="AI488" s="28">
        <v>0</v>
      </c>
      <c r="AJ488" s="28">
        <v>0</v>
      </c>
      <c r="AK488" s="28">
        <v>0</v>
      </c>
      <c r="AL488" s="3"/>
    </row>
    <row r="489" spans="1:38" x14ac:dyDescent="0.25">
      <c r="A489" s="4">
        <v>480</v>
      </c>
      <c r="B489" s="3" t="s">
        <v>91</v>
      </c>
      <c r="C489" s="3" t="s">
        <v>232</v>
      </c>
      <c r="D489" s="3" t="s">
        <v>255</v>
      </c>
      <c r="E489" s="28">
        <v>33</v>
      </c>
      <c r="F489" s="28"/>
      <c r="G489" s="28"/>
      <c r="H489" s="28">
        <v>34338</v>
      </c>
      <c r="I489" s="28" t="s">
        <v>334</v>
      </c>
      <c r="J489" s="28"/>
      <c r="K489" s="28" t="s">
        <v>104</v>
      </c>
      <c r="L489" s="4" t="s">
        <v>104</v>
      </c>
      <c r="M489" s="4">
        <v>1940</v>
      </c>
      <c r="N489" s="28" t="s">
        <v>119</v>
      </c>
      <c r="O489" s="28">
        <v>2</v>
      </c>
      <c r="P489" s="28">
        <v>0</v>
      </c>
      <c r="Q489" s="28">
        <v>2</v>
      </c>
      <c r="R489" s="28">
        <v>8</v>
      </c>
      <c r="S489" s="67">
        <v>544.79999999999995</v>
      </c>
      <c r="T489" s="67">
        <v>544.79999999999995</v>
      </c>
      <c r="U489" s="67">
        <v>544.79999999999995</v>
      </c>
      <c r="V489" s="28">
        <f t="shared" si="9"/>
        <v>0</v>
      </c>
      <c r="W489" s="28" t="s">
        <v>101</v>
      </c>
      <c r="X489" s="28" t="s">
        <v>101</v>
      </c>
      <c r="Y489" s="28" t="s">
        <v>102</v>
      </c>
      <c r="Z489" s="28" t="s">
        <v>101</v>
      </c>
      <c r="AA489" s="28" t="s">
        <v>101</v>
      </c>
      <c r="AB489" s="28" t="s">
        <v>101</v>
      </c>
      <c r="AC489" s="28" t="s">
        <v>102</v>
      </c>
      <c r="AD489" s="28" t="s">
        <v>101</v>
      </c>
      <c r="AE489" s="28" t="s">
        <v>102</v>
      </c>
      <c r="AF489" s="28">
        <v>0</v>
      </c>
      <c r="AG489" s="28">
        <v>1</v>
      </c>
      <c r="AH489" s="28">
        <v>0</v>
      </c>
      <c r="AI489" s="28">
        <v>0</v>
      </c>
      <c r="AJ489" s="28">
        <v>0</v>
      </c>
      <c r="AK489" s="28">
        <v>0</v>
      </c>
      <c r="AL489" s="3"/>
    </row>
    <row r="490" spans="1:38" x14ac:dyDescent="0.25">
      <c r="A490" s="4">
        <v>481</v>
      </c>
      <c r="B490" s="3" t="s">
        <v>91</v>
      </c>
      <c r="C490" s="3" t="s">
        <v>232</v>
      </c>
      <c r="D490" s="3" t="s">
        <v>255</v>
      </c>
      <c r="E490" s="28">
        <v>35</v>
      </c>
      <c r="F490" s="28"/>
      <c r="G490" s="28"/>
      <c r="H490" s="28">
        <v>34339</v>
      </c>
      <c r="I490" s="28" t="s">
        <v>334</v>
      </c>
      <c r="J490" s="28"/>
      <c r="K490" s="28" t="s">
        <v>104</v>
      </c>
      <c r="L490" s="4" t="s">
        <v>104</v>
      </c>
      <c r="M490" s="4">
        <v>1952</v>
      </c>
      <c r="N490" s="28" t="s">
        <v>119</v>
      </c>
      <c r="O490" s="28">
        <v>2</v>
      </c>
      <c r="P490" s="28">
        <v>0</v>
      </c>
      <c r="Q490" s="28">
        <v>1</v>
      </c>
      <c r="R490" s="28">
        <v>8</v>
      </c>
      <c r="S490" s="67">
        <v>487.2</v>
      </c>
      <c r="T490" s="67">
        <v>487.2</v>
      </c>
      <c r="U490" s="67">
        <v>487.2</v>
      </c>
      <c r="V490" s="28">
        <f t="shared" si="9"/>
        <v>0</v>
      </c>
      <c r="W490" s="28" t="s">
        <v>101</v>
      </c>
      <c r="X490" s="28" t="s">
        <v>101</v>
      </c>
      <c r="Y490" s="28" t="s">
        <v>102</v>
      </c>
      <c r="Z490" s="28" t="s">
        <v>101</v>
      </c>
      <c r="AA490" s="28" t="s">
        <v>101</v>
      </c>
      <c r="AB490" s="28" t="s">
        <v>101</v>
      </c>
      <c r="AC490" s="28" t="s">
        <v>102</v>
      </c>
      <c r="AD490" s="28" t="s">
        <v>101</v>
      </c>
      <c r="AE490" s="28" t="s">
        <v>102</v>
      </c>
      <c r="AF490" s="28">
        <v>0</v>
      </c>
      <c r="AG490" s="28">
        <v>1</v>
      </c>
      <c r="AH490" s="28">
        <v>0</v>
      </c>
      <c r="AI490" s="28">
        <v>0</v>
      </c>
      <c r="AJ490" s="28">
        <v>0</v>
      </c>
      <c r="AK490" s="28">
        <v>0</v>
      </c>
      <c r="AL490" s="3"/>
    </row>
    <row r="491" spans="1:38" x14ac:dyDescent="0.25">
      <c r="A491" s="4">
        <v>482</v>
      </c>
      <c r="B491" s="3" t="s">
        <v>91</v>
      </c>
      <c r="C491" s="3" t="s">
        <v>232</v>
      </c>
      <c r="D491" s="3" t="s">
        <v>255</v>
      </c>
      <c r="E491" s="28">
        <v>37</v>
      </c>
      <c r="F491" s="28"/>
      <c r="G491" s="28"/>
      <c r="H491" s="28">
        <v>34340</v>
      </c>
      <c r="I491" s="28" t="s">
        <v>334</v>
      </c>
      <c r="J491" s="28"/>
      <c r="K491" s="28" t="s">
        <v>104</v>
      </c>
      <c r="L491" s="4" t="s">
        <v>104</v>
      </c>
      <c r="M491" s="4">
        <v>1940</v>
      </c>
      <c r="N491" s="28" t="s">
        <v>119</v>
      </c>
      <c r="O491" s="28">
        <v>1</v>
      </c>
      <c r="P491" s="28">
        <v>0</v>
      </c>
      <c r="Q491" s="28">
        <v>0</v>
      </c>
      <c r="R491" s="28">
        <v>2</v>
      </c>
      <c r="S491" s="69">
        <v>319</v>
      </c>
      <c r="T491" s="69">
        <v>319</v>
      </c>
      <c r="U491" s="69">
        <v>319</v>
      </c>
      <c r="V491" s="28">
        <f t="shared" si="9"/>
        <v>0</v>
      </c>
      <c r="W491" s="28" t="s">
        <v>101</v>
      </c>
      <c r="X491" s="28" t="s">
        <v>101</v>
      </c>
      <c r="Y491" s="28" t="s">
        <v>102</v>
      </c>
      <c r="Z491" s="28" t="s">
        <v>101</v>
      </c>
      <c r="AA491" s="28" t="s">
        <v>101</v>
      </c>
      <c r="AB491" s="28" t="s">
        <v>101</v>
      </c>
      <c r="AC491" s="28" t="s">
        <v>102</v>
      </c>
      <c r="AD491" s="28" t="s">
        <v>101</v>
      </c>
      <c r="AE491" s="28" t="s">
        <v>102</v>
      </c>
      <c r="AF491" s="28">
        <v>0</v>
      </c>
      <c r="AG491" s="28">
        <v>1</v>
      </c>
      <c r="AH491" s="28">
        <v>0</v>
      </c>
      <c r="AI491" s="28">
        <v>0</v>
      </c>
      <c r="AJ491" s="28">
        <v>0</v>
      </c>
      <c r="AK491" s="28">
        <v>0</v>
      </c>
      <c r="AL491" s="3"/>
    </row>
    <row r="492" spans="1:38" x14ac:dyDescent="0.25">
      <c r="A492" s="4">
        <v>483</v>
      </c>
      <c r="B492" s="3" t="s">
        <v>91</v>
      </c>
      <c r="C492" s="3" t="s">
        <v>232</v>
      </c>
      <c r="D492" s="3" t="s">
        <v>255</v>
      </c>
      <c r="E492" s="28">
        <v>39</v>
      </c>
      <c r="F492" s="28"/>
      <c r="G492" s="28"/>
      <c r="H492" s="28">
        <v>34341</v>
      </c>
      <c r="I492" s="28" t="s">
        <v>334</v>
      </c>
      <c r="J492" s="28"/>
      <c r="K492" s="28" t="s">
        <v>104</v>
      </c>
      <c r="L492" s="4" t="s">
        <v>104</v>
      </c>
      <c r="M492" s="4">
        <v>1953</v>
      </c>
      <c r="N492" s="28" t="s">
        <v>119</v>
      </c>
      <c r="O492" s="28">
        <v>2</v>
      </c>
      <c r="P492" s="28">
        <v>0</v>
      </c>
      <c r="Q492" s="28">
        <v>2</v>
      </c>
      <c r="R492" s="28">
        <v>2</v>
      </c>
      <c r="S492" s="67">
        <v>810.5</v>
      </c>
      <c r="T492" s="67">
        <v>810.5</v>
      </c>
      <c r="U492" s="67">
        <v>810.5</v>
      </c>
      <c r="V492" s="28">
        <f t="shared" si="9"/>
        <v>0</v>
      </c>
      <c r="W492" s="28" t="s">
        <v>101</v>
      </c>
      <c r="X492" s="28" t="s">
        <v>101</v>
      </c>
      <c r="Y492" s="28" t="s">
        <v>102</v>
      </c>
      <c r="Z492" s="28" t="s">
        <v>101</v>
      </c>
      <c r="AA492" s="28" t="s">
        <v>101</v>
      </c>
      <c r="AB492" s="28" t="s">
        <v>101</v>
      </c>
      <c r="AC492" s="28" t="s">
        <v>102</v>
      </c>
      <c r="AD492" s="28" t="s">
        <v>101</v>
      </c>
      <c r="AE492" s="28" t="s">
        <v>102</v>
      </c>
      <c r="AF492" s="28">
        <v>0</v>
      </c>
      <c r="AG492" s="28">
        <v>1</v>
      </c>
      <c r="AH492" s="28">
        <v>0</v>
      </c>
      <c r="AI492" s="28">
        <v>0</v>
      </c>
      <c r="AJ492" s="28">
        <v>0</v>
      </c>
      <c r="AK492" s="28">
        <v>0</v>
      </c>
      <c r="AL492" s="3"/>
    </row>
    <row r="493" spans="1:38" x14ac:dyDescent="0.25">
      <c r="A493" s="4">
        <v>484</v>
      </c>
      <c r="B493" s="3" t="s">
        <v>91</v>
      </c>
      <c r="C493" s="3" t="s">
        <v>232</v>
      </c>
      <c r="D493" s="3" t="s">
        <v>255</v>
      </c>
      <c r="E493" s="28">
        <v>41</v>
      </c>
      <c r="F493" s="28"/>
      <c r="G493" s="28"/>
      <c r="H493" s="28">
        <v>34342</v>
      </c>
      <c r="I493" s="28" t="s">
        <v>334</v>
      </c>
      <c r="J493" s="28"/>
      <c r="K493" s="28" t="s">
        <v>104</v>
      </c>
      <c r="L493" s="4" t="s">
        <v>104</v>
      </c>
      <c r="M493" s="4">
        <v>1951</v>
      </c>
      <c r="N493" s="28" t="s">
        <v>104</v>
      </c>
      <c r="O493" s="28">
        <v>2</v>
      </c>
      <c r="P493" s="28">
        <v>0</v>
      </c>
      <c r="Q493" s="28">
        <v>1</v>
      </c>
      <c r="R493" s="28">
        <v>4</v>
      </c>
      <c r="S493" s="67">
        <v>765.6</v>
      </c>
      <c r="T493" s="67">
        <v>765.6</v>
      </c>
      <c r="U493" s="67">
        <v>744.5</v>
      </c>
      <c r="V493" s="28">
        <f t="shared" si="9"/>
        <v>21.100000000000023</v>
      </c>
      <c r="W493" s="28" t="s">
        <v>101</v>
      </c>
      <c r="X493" s="28" t="s">
        <v>101</v>
      </c>
      <c r="Y493" s="28" t="s">
        <v>102</v>
      </c>
      <c r="Z493" s="28" t="s">
        <v>101</v>
      </c>
      <c r="AA493" s="28" t="s">
        <v>101</v>
      </c>
      <c r="AB493" s="28" t="s">
        <v>101</v>
      </c>
      <c r="AC493" s="28" t="s">
        <v>102</v>
      </c>
      <c r="AD493" s="28" t="s">
        <v>101</v>
      </c>
      <c r="AE493" s="28" t="s">
        <v>102</v>
      </c>
      <c r="AF493" s="28">
        <v>0</v>
      </c>
      <c r="AG493" s="28">
        <v>1</v>
      </c>
      <c r="AH493" s="28">
        <v>0</v>
      </c>
      <c r="AI493" s="28">
        <v>0</v>
      </c>
      <c r="AJ493" s="28">
        <v>0</v>
      </c>
      <c r="AK493" s="28">
        <v>0</v>
      </c>
      <c r="AL493" s="3"/>
    </row>
    <row r="494" spans="1:38" x14ac:dyDescent="0.25">
      <c r="A494" s="4">
        <v>485</v>
      </c>
      <c r="B494" s="3" t="s">
        <v>91</v>
      </c>
      <c r="C494" s="3" t="s">
        <v>232</v>
      </c>
      <c r="D494" s="3" t="s">
        <v>255</v>
      </c>
      <c r="E494" s="28">
        <v>43</v>
      </c>
      <c r="F494" s="28"/>
      <c r="G494" s="28"/>
      <c r="H494" s="28">
        <v>34343</v>
      </c>
      <c r="I494" s="28" t="s">
        <v>334</v>
      </c>
      <c r="J494" s="28"/>
      <c r="K494" s="28" t="s">
        <v>104</v>
      </c>
      <c r="L494" s="4" t="s">
        <v>104</v>
      </c>
      <c r="M494" s="4">
        <v>1955</v>
      </c>
      <c r="N494" s="28" t="s">
        <v>119</v>
      </c>
      <c r="O494" s="28">
        <v>2</v>
      </c>
      <c r="P494" s="28">
        <v>0</v>
      </c>
      <c r="Q494" s="28">
        <v>1</v>
      </c>
      <c r="R494" s="28">
        <v>8</v>
      </c>
      <c r="S494" s="67">
        <v>379.2</v>
      </c>
      <c r="T494" s="67">
        <v>379.2</v>
      </c>
      <c r="U494" s="67">
        <v>379.2</v>
      </c>
      <c r="V494" s="28">
        <f t="shared" si="9"/>
        <v>0</v>
      </c>
      <c r="W494" s="28" t="s">
        <v>101</v>
      </c>
      <c r="X494" s="28" t="s">
        <v>101</v>
      </c>
      <c r="Y494" s="28" t="s">
        <v>102</v>
      </c>
      <c r="Z494" s="28" t="s">
        <v>101</v>
      </c>
      <c r="AA494" s="28" t="s">
        <v>101</v>
      </c>
      <c r="AB494" s="28" t="s">
        <v>101</v>
      </c>
      <c r="AC494" s="28" t="s">
        <v>102</v>
      </c>
      <c r="AD494" s="28" t="s">
        <v>101</v>
      </c>
      <c r="AE494" s="28" t="s">
        <v>102</v>
      </c>
      <c r="AF494" s="28">
        <v>0</v>
      </c>
      <c r="AG494" s="28">
        <v>1</v>
      </c>
      <c r="AH494" s="28">
        <v>0</v>
      </c>
      <c r="AI494" s="28">
        <v>0</v>
      </c>
      <c r="AJ494" s="28">
        <v>0</v>
      </c>
      <c r="AK494" s="28">
        <v>0</v>
      </c>
      <c r="AL494" s="3"/>
    </row>
    <row r="495" spans="1:38" x14ac:dyDescent="0.25">
      <c r="A495" s="4">
        <v>486</v>
      </c>
      <c r="B495" s="3" t="s">
        <v>91</v>
      </c>
      <c r="C495" s="3" t="s">
        <v>232</v>
      </c>
      <c r="D495" s="3" t="s">
        <v>255</v>
      </c>
      <c r="E495" s="28">
        <v>45</v>
      </c>
      <c r="F495" s="28"/>
      <c r="G495" s="28"/>
      <c r="H495" s="28">
        <v>34344</v>
      </c>
      <c r="I495" s="28" t="s">
        <v>334</v>
      </c>
      <c r="J495" s="28"/>
      <c r="K495" s="28" t="s">
        <v>104</v>
      </c>
      <c r="L495" s="4" t="s">
        <v>104</v>
      </c>
      <c r="M495" s="4">
        <v>1957</v>
      </c>
      <c r="N495" s="28" t="s">
        <v>104</v>
      </c>
      <c r="O495" s="28">
        <v>1</v>
      </c>
      <c r="P495" s="28">
        <v>0</v>
      </c>
      <c r="Q495" s="28">
        <v>0</v>
      </c>
      <c r="R495" s="28">
        <v>4</v>
      </c>
      <c r="S495" s="67">
        <v>191.4</v>
      </c>
      <c r="T495" s="67">
        <v>191.4</v>
      </c>
      <c r="U495" s="67">
        <v>191.4</v>
      </c>
      <c r="V495" s="28">
        <f t="shared" si="9"/>
        <v>0</v>
      </c>
      <c r="W495" s="28" t="s">
        <v>101</v>
      </c>
      <c r="X495" s="28" t="s">
        <v>101</v>
      </c>
      <c r="Y495" s="28" t="s">
        <v>102</v>
      </c>
      <c r="Z495" s="28" t="s">
        <v>101</v>
      </c>
      <c r="AA495" s="28" t="s">
        <v>101</v>
      </c>
      <c r="AB495" s="28" t="s">
        <v>101</v>
      </c>
      <c r="AC495" s="28" t="s">
        <v>102</v>
      </c>
      <c r="AD495" s="28" t="s">
        <v>101</v>
      </c>
      <c r="AE495" s="28" t="s">
        <v>102</v>
      </c>
      <c r="AF495" s="28">
        <v>0</v>
      </c>
      <c r="AG495" s="28">
        <v>1</v>
      </c>
      <c r="AH495" s="28">
        <v>0</v>
      </c>
      <c r="AI495" s="28">
        <v>0</v>
      </c>
      <c r="AJ495" s="28">
        <v>0</v>
      </c>
      <c r="AK495" s="28">
        <v>0</v>
      </c>
      <c r="AL495" s="3"/>
    </row>
    <row r="496" spans="1:38" x14ac:dyDescent="0.25">
      <c r="A496" s="4">
        <v>487</v>
      </c>
      <c r="B496" s="3" t="s">
        <v>91</v>
      </c>
      <c r="C496" s="3" t="s">
        <v>232</v>
      </c>
      <c r="D496" s="3" t="s">
        <v>256</v>
      </c>
      <c r="E496" s="28">
        <v>8</v>
      </c>
      <c r="F496" s="28">
        <v>2</v>
      </c>
      <c r="G496" s="28"/>
      <c r="H496" s="28">
        <v>34345</v>
      </c>
      <c r="I496" s="28" t="s">
        <v>334</v>
      </c>
      <c r="J496" s="28"/>
      <c r="K496" s="28" t="s">
        <v>234</v>
      </c>
      <c r="L496" s="4">
        <v>137</v>
      </c>
      <c r="M496" s="4">
        <v>1994</v>
      </c>
      <c r="N496" s="28" t="s">
        <v>156</v>
      </c>
      <c r="O496" s="29" t="s">
        <v>107</v>
      </c>
      <c r="P496" s="28">
        <v>0</v>
      </c>
      <c r="Q496" s="28">
        <v>4</v>
      </c>
      <c r="R496" s="28">
        <v>276</v>
      </c>
      <c r="S496" s="69">
        <v>17271.099999999999</v>
      </c>
      <c r="T496" s="69">
        <v>17271.099999999999</v>
      </c>
      <c r="U496" s="69">
        <v>17017.7</v>
      </c>
      <c r="V496" s="28">
        <f t="shared" si="9"/>
        <v>253.39999999999782</v>
      </c>
      <c r="W496" s="28" t="s">
        <v>101</v>
      </c>
      <c r="X496" s="28" t="s">
        <v>101</v>
      </c>
      <c r="Y496" s="28" t="s">
        <v>101</v>
      </c>
      <c r="Z496" s="28" t="s">
        <v>101</v>
      </c>
      <c r="AA496" s="28" t="s">
        <v>101</v>
      </c>
      <c r="AB496" s="28" t="s">
        <v>102</v>
      </c>
      <c r="AC496" s="28" t="s">
        <v>102</v>
      </c>
      <c r="AD496" s="28" t="s">
        <v>102</v>
      </c>
      <c r="AE496" s="28" t="s">
        <v>101</v>
      </c>
      <c r="AF496" s="28">
        <v>8</v>
      </c>
      <c r="AG496" s="28">
        <v>2</v>
      </c>
      <c r="AH496" s="28">
        <v>4</v>
      </c>
      <c r="AI496" s="28">
        <v>0</v>
      </c>
      <c r="AJ496" s="28">
        <v>3</v>
      </c>
      <c r="AK496" s="28">
        <v>0</v>
      </c>
      <c r="AL496" s="3"/>
    </row>
    <row r="497" spans="1:38" x14ac:dyDescent="0.25">
      <c r="A497" s="4">
        <v>488</v>
      </c>
      <c r="B497" s="3" t="s">
        <v>91</v>
      </c>
      <c r="C497" s="3" t="s">
        <v>235</v>
      </c>
      <c r="D497" s="3" t="s">
        <v>257</v>
      </c>
      <c r="E497" s="28">
        <v>6</v>
      </c>
      <c r="F497" s="28">
        <v>1</v>
      </c>
      <c r="G497" s="28"/>
      <c r="H497" s="28">
        <v>34346</v>
      </c>
      <c r="I497" s="28" t="s">
        <v>334</v>
      </c>
      <c r="J497" s="28"/>
      <c r="K497" s="28" t="s">
        <v>234</v>
      </c>
      <c r="L497" s="4" t="s">
        <v>247</v>
      </c>
      <c r="M497" s="4">
        <v>1976</v>
      </c>
      <c r="N497" s="28" t="s">
        <v>104</v>
      </c>
      <c r="O497" s="29" t="s">
        <v>258</v>
      </c>
      <c r="P497" s="28">
        <v>0</v>
      </c>
      <c r="Q497" s="28">
        <v>12</v>
      </c>
      <c r="R497" s="28">
        <v>413</v>
      </c>
      <c r="S497" s="69">
        <v>20897.900000000001</v>
      </c>
      <c r="T497" s="69">
        <v>20897.900000000001</v>
      </c>
      <c r="U497" s="71">
        <v>19297.599999999999</v>
      </c>
      <c r="V497" s="28">
        <f t="shared" si="9"/>
        <v>1600.3000000000029</v>
      </c>
      <c r="W497" s="28" t="s">
        <v>101</v>
      </c>
      <c r="X497" s="28" t="s">
        <v>101</v>
      </c>
      <c r="Y497" s="28" t="s">
        <v>101</v>
      </c>
      <c r="Z497" s="28" t="s">
        <v>101</v>
      </c>
      <c r="AA497" s="28" t="s">
        <v>101</v>
      </c>
      <c r="AB497" s="28" t="s">
        <v>101</v>
      </c>
      <c r="AC497" s="28" t="s">
        <v>102</v>
      </c>
      <c r="AD497" s="28" t="s">
        <v>101</v>
      </c>
      <c r="AE497" s="28" t="s">
        <v>102</v>
      </c>
      <c r="AF497" s="28">
        <v>12</v>
      </c>
      <c r="AG497" s="28">
        <v>4</v>
      </c>
      <c r="AH497" s="28">
        <v>2</v>
      </c>
      <c r="AI497" s="28">
        <v>4</v>
      </c>
      <c r="AJ497" s="28">
        <v>4</v>
      </c>
      <c r="AK497" s="28">
        <v>0</v>
      </c>
      <c r="AL497" s="3"/>
    </row>
    <row r="498" spans="1:38" x14ac:dyDescent="0.25">
      <c r="A498" s="4">
        <v>489</v>
      </c>
      <c r="B498" s="3" t="s">
        <v>91</v>
      </c>
      <c r="C498" s="3" t="s">
        <v>235</v>
      </c>
      <c r="D498" s="3" t="s">
        <v>257</v>
      </c>
      <c r="E498" s="28">
        <v>6</v>
      </c>
      <c r="F498" s="28">
        <v>3</v>
      </c>
      <c r="G498" s="28"/>
      <c r="H498" s="28">
        <v>34347</v>
      </c>
      <c r="I498" s="28" t="s">
        <v>334</v>
      </c>
      <c r="J498" s="28"/>
      <c r="K498" s="28" t="s">
        <v>234</v>
      </c>
      <c r="L498" s="4" t="s">
        <v>239</v>
      </c>
      <c r="M498" s="4">
        <v>1978</v>
      </c>
      <c r="N498" s="28" t="s">
        <v>156</v>
      </c>
      <c r="O498" s="28">
        <v>15</v>
      </c>
      <c r="P498" s="28">
        <v>0</v>
      </c>
      <c r="Q498" s="28">
        <v>1</v>
      </c>
      <c r="R498" s="28">
        <v>89</v>
      </c>
      <c r="S498" s="69">
        <v>3584.8</v>
      </c>
      <c r="T498" s="69">
        <v>3584.8</v>
      </c>
      <c r="U498" s="69">
        <v>3491.4</v>
      </c>
      <c r="V498" s="28">
        <f t="shared" si="9"/>
        <v>93.400000000000091</v>
      </c>
      <c r="W498" s="28" t="s">
        <v>101</v>
      </c>
      <c r="X498" s="28" t="s">
        <v>101</v>
      </c>
      <c r="Y498" s="28" t="s">
        <v>101</v>
      </c>
      <c r="Z498" s="28" t="s">
        <v>101</v>
      </c>
      <c r="AA498" s="28" t="s">
        <v>101</v>
      </c>
      <c r="AB498" s="28" t="s">
        <v>102</v>
      </c>
      <c r="AC498" s="28" t="s">
        <v>102</v>
      </c>
      <c r="AD498" s="28" t="s">
        <v>102</v>
      </c>
      <c r="AE498" s="28" t="s">
        <v>101</v>
      </c>
      <c r="AF498" s="28">
        <v>2</v>
      </c>
      <c r="AG498" s="28">
        <v>2</v>
      </c>
      <c r="AH498" s="28">
        <v>2</v>
      </c>
      <c r="AI498" s="28">
        <v>1</v>
      </c>
      <c r="AJ498" s="28">
        <v>1</v>
      </c>
      <c r="AK498" s="28">
        <v>0</v>
      </c>
      <c r="AL498" s="3"/>
    </row>
    <row r="499" spans="1:38" x14ac:dyDescent="0.25">
      <c r="A499" s="4">
        <v>490</v>
      </c>
      <c r="B499" s="3" t="s">
        <v>91</v>
      </c>
      <c r="C499" s="3" t="s">
        <v>235</v>
      </c>
      <c r="D499" s="3" t="s">
        <v>257</v>
      </c>
      <c r="E499" s="28">
        <v>8</v>
      </c>
      <c r="F499" s="28">
        <v>2</v>
      </c>
      <c r="G499" s="28"/>
      <c r="H499" s="28">
        <v>34348</v>
      </c>
      <c r="I499" s="28" t="s">
        <v>334</v>
      </c>
      <c r="J499" s="28"/>
      <c r="K499" s="28" t="s">
        <v>234</v>
      </c>
      <c r="L499" s="4" t="s">
        <v>239</v>
      </c>
      <c r="M499" s="4">
        <v>1978</v>
      </c>
      <c r="N499" s="28" t="s">
        <v>156</v>
      </c>
      <c r="O499" s="28">
        <v>15</v>
      </c>
      <c r="P499" s="28">
        <v>0</v>
      </c>
      <c r="Q499" s="28">
        <v>1</v>
      </c>
      <c r="R499" s="28">
        <v>89</v>
      </c>
      <c r="S499" s="69">
        <v>3590</v>
      </c>
      <c r="T499" s="69">
        <v>3590</v>
      </c>
      <c r="U499" s="69">
        <v>3479.2</v>
      </c>
      <c r="V499" s="28">
        <f t="shared" si="9"/>
        <v>110.80000000000018</v>
      </c>
      <c r="W499" s="28" t="s">
        <v>101</v>
      </c>
      <c r="X499" s="28" t="s">
        <v>101</v>
      </c>
      <c r="Y499" s="28" t="s">
        <v>101</v>
      </c>
      <c r="Z499" s="28" t="s">
        <v>101</v>
      </c>
      <c r="AA499" s="28" t="s">
        <v>101</v>
      </c>
      <c r="AB499" s="28" t="s">
        <v>102</v>
      </c>
      <c r="AC499" s="28" t="s">
        <v>102</v>
      </c>
      <c r="AD499" s="28" t="s">
        <v>102</v>
      </c>
      <c r="AE499" s="28" t="s">
        <v>101</v>
      </c>
      <c r="AF499" s="28">
        <v>2</v>
      </c>
      <c r="AG499" s="28">
        <v>2</v>
      </c>
      <c r="AH499" s="28">
        <v>2</v>
      </c>
      <c r="AI499" s="28">
        <v>1</v>
      </c>
      <c r="AJ499" s="28">
        <v>1</v>
      </c>
      <c r="AK499" s="28">
        <v>0</v>
      </c>
      <c r="AL499" s="3"/>
    </row>
    <row r="500" spans="1:38" x14ac:dyDescent="0.25">
      <c r="A500" s="4">
        <v>491</v>
      </c>
      <c r="B500" s="3" t="s">
        <v>91</v>
      </c>
      <c r="C500" s="3" t="s">
        <v>235</v>
      </c>
      <c r="D500" s="3" t="s">
        <v>257</v>
      </c>
      <c r="E500" s="28">
        <v>15</v>
      </c>
      <c r="F500" s="28">
        <v>1</v>
      </c>
      <c r="G500" s="28"/>
      <c r="H500" s="28">
        <v>34349</v>
      </c>
      <c r="I500" s="28" t="s">
        <v>334</v>
      </c>
      <c r="J500" s="28"/>
      <c r="K500" s="28" t="s">
        <v>234</v>
      </c>
      <c r="L500" s="4" t="s">
        <v>237</v>
      </c>
      <c r="M500" s="4">
        <v>1975</v>
      </c>
      <c r="N500" s="28" t="s">
        <v>156</v>
      </c>
      <c r="O500" s="29" t="s">
        <v>259</v>
      </c>
      <c r="P500" s="28">
        <v>0</v>
      </c>
      <c r="Q500" s="28">
        <v>16</v>
      </c>
      <c r="R500" s="28">
        <v>671</v>
      </c>
      <c r="S500" s="69">
        <v>33751</v>
      </c>
      <c r="T500" s="69">
        <v>33751</v>
      </c>
      <c r="U500" s="69">
        <v>33580.5</v>
      </c>
      <c r="V500" s="28">
        <f t="shared" si="9"/>
        <v>170.5</v>
      </c>
      <c r="W500" s="28" t="s">
        <v>101</v>
      </c>
      <c r="X500" s="28" t="s">
        <v>101</v>
      </c>
      <c r="Y500" s="28" t="s">
        <v>101</v>
      </c>
      <c r="Z500" s="28" t="s">
        <v>101</v>
      </c>
      <c r="AA500" s="28" t="s">
        <v>101</v>
      </c>
      <c r="AB500" s="28" t="s">
        <v>101</v>
      </c>
      <c r="AC500" s="28" t="s">
        <v>102</v>
      </c>
      <c r="AD500" s="28" t="s">
        <v>101</v>
      </c>
      <c r="AE500" s="28" t="s">
        <v>102</v>
      </c>
      <c r="AF500" s="28">
        <v>24</v>
      </c>
      <c r="AG500" s="28">
        <v>6</v>
      </c>
      <c r="AH500" s="28">
        <v>3</v>
      </c>
      <c r="AI500" s="28">
        <v>3</v>
      </c>
      <c r="AJ500" s="28">
        <v>3</v>
      </c>
      <c r="AK500" s="28">
        <v>0</v>
      </c>
      <c r="AL500" s="3"/>
    </row>
    <row r="501" spans="1:38" x14ac:dyDescent="0.25">
      <c r="A501" s="4">
        <v>492</v>
      </c>
      <c r="B501" s="3" t="s">
        <v>91</v>
      </c>
      <c r="C501" s="3" t="s">
        <v>235</v>
      </c>
      <c r="D501" s="3" t="s">
        <v>257</v>
      </c>
      <c r="E501" s="28">
        <v>20</v>
      </c>
      <c r="F501" s="28">
        <v>1</v>
      </c>
      <c r="G501" s="28"/>
      <c r="H501" s="28">
        <v>34350</v>
      </c>
      <c r="I501" s="28" t="s">
        <v>334</v>
      </c>
      <c r="J501" s="28"/>
      <c r="K501" s="28" t="s">
        <v>240</v>
      </c>
      <c r="L501" s="4" t="s">
        <v>105</v>
      </c>
      <c r="M501" s="4">
        <v>1978</v>
      </c>
      <c r="N501" s="28" t="s">
        <v>119</v>
      </c>
      <c r="O501" s="28">
        <v>9</v>
      </c>
      <c r="P501" s="28">
        <v>0</v>
      </c>
      <c r="Q501" s="28">
        <v>1</v>
      </c>
      <c r="R501" s="28">
        <v>22</v>
      </c>
      <c r="S501" s="69">
        <v>1394.7</v>
      </c>
      <c r="T501" s="69">
        <v>1394.7</v>
      </c>
      <c r="U501" s="69">
        <v>1214.5999999999999</v>
      </c>
      <c r="V501" s="28">
        <f t="shared" si="9"/>
        <v>180.10000000000014</v>
      </c>
      <c r="W501" s="28" t="s">
        <v>101</v>
      </c>
      <c r="X501" s="28" t="s">
        <v>101</v>
      </c>
      <c r="Y501" s="28" t="s">
        <v>101</v>
      </c>
      <c r="Z501" s="28" t="s">
        <v>101</v>
      </c>
      <c r="AA501" s="28" t="s">
        <v>101</v>
      </c>
      <c r="AB501" s="28" t="s">
        <v>101</v>
      </c>
      <c r="AC501" s="28" t="s">
        <v>102</v>
      </c>
      <c r="AD501" s="28" t="s">
        <v>101</v>
      </c>
      <c r="AE501" s="28" t="s">
        <v>102</v>
      </c>
      <c r="AF501" s="28">
        <v>1</v>
      </c>
      <c r="AG501" s="28">
        <v>0</v>
      </c>
      <c r="AH501" s="28">
        <v>0</v>
      </c>
      <c r="AI501" s="28">
        <v>0</v>
      </c>
      <c r="AJ501" s="28">
        <v>0</v>
      </c>
      <c r="AK501" s="28">
        <v>0</v>
      </c>
      <c r="AL501" s="3" t="s">
        <v>260</v>
      </c>
    </row>
    <row r="502" spans="1:38" x14ac:dyDescent="0.25">
      <c r="A502" s="4">
        <v>493</v>
      </c>
      <c r="B502" s="3" t="s">
        <v>91</v>
      </c>
      <c r="C502" s="3" t="s">
        <v>235</v>
      </c>
      <c r="D502" s="3" t="s">
        <v>261</v>
      </c>
      <c r="E502" s="28">
        <v>12</v>
      </c>
      <c r="F502" s="28"/>
      <c r="G502" s="28"/>
      <c r="H502" s="28">
        <v>34351</v>
      </c>
      <c r="I502" s="28" t="s">
        <v>334</v>
      </c>
      <c r="J502" s="28"/>
      <c r="K502" s="28" t="s">
        <v>240</v>
      </c>
      <c r="L502" s="4" t="s">
        <v>105</v>
      </c>
      <c r="M502" s="4">
        <v>1970</v>
      </c>
      <c r="N502" s="28" t="s">
        <v>119</v>
      </c>
      <c r="O502" s="28">
        <v>5</v>
      </c>
      <c r="P502" s="28">
        <v>0</v>
      </c>
      <c r="Q502" s="28">
        <v>2</v>
      </c>
      <c r="R502" s="28">
        <v>8</v>
      </c>
      <c r="S502" s="69">
        <v>4897</v>
      </c>
      <c r="T502" s="69">
        <v>4897</v>
      </c>
      <c r="U502" s="69">
        <v>3812.3</v>
      </c>
      <c r="V502" s="28">
        <f t="shared" si="9"/>
        <v>1084.6999999999998</v>
      </c>
      <c r="W502" s="28" t="s">
        <v>101</v>
      </c>
      <c r="X502" s="28" t="s">
        <v>101</v>
      </c>
      <c r="Y502" s="28" t="s">
        <v>101</v>
      </c>
      <c r="Z502" s="28" t="s">
        <v>101</v>
      </c>
      <c r="AA502" s="28" t="s">
        <v>101</v>
      </c>
      <c r="AB502" s="28" t="s">
        <v>102</v>
      </c>
      <c r="AC502" s="28" t="s">
        <v>102</v>
      </c>
      <c r="AD502" s="28" t="s">
        <v>102</v>
      </c>
      <c r="AE502" s="28" t="s">
        <v>101</v>
      </c>
      <c r="AF502" s="28">
        <v>0</v>
      </c>
      <c r="AG502" s="28">
        <v>0</v>
      </c>
      <c r="AH502" s="28">
        <v>0</v>
      </c>
      <c r="AI502" s="28">
        <v>0</v>
      </c>
      <c r="AJ502" s="28">
        <v>0</v>
      </c>
      <c r="AK502" s="28">
        <v>0</v>
      </c>
      <c r="AL502" s="3" t="s">
        <v>262</v>
      </c>
    </row>
    <row r="503" spans="1:38" x14ac:dyDescent="0.25">
      <c r="A503" s="4">
        <v>494</v>
      </c>
      <c r="B503" s="3" t="s">
        <v>91</v>
      </c>
      <c r="C503" s="3" t="s">
        <v>235</v>
      </c>
      <c r="D503" s="3" t="s">
        <v>261</v>
      </c>
      <c r="E503" s="28">
        <v>32</v>
      </c>
      <c r="F503" s="28"/>
      <c r="G503" s="28"/>
      <c r="H503" s="28">
        <v>34352</v>
      </c>
      <c r="I503" s="28" t="s">
        <v>334</v>
      </c>
      <c r="J503" s="28"/>
      <c r="K503" s="28" t="s">
        <v>240</v>
      </c>
      <c r="L503" s="4" t="s">
        <v>105</v>
      </c>
      <c r="M503" s="4">
        <v>1988</v>
      </c>
      <c r="N503" s="28" t="s">
        <v>119</v>
      </c>
      <c r="O503" s="28">
        <v>16</v>
      </c>
      <c r="P503" s="28">
        <v>0</v>
      </c>
      <c r="Q503" s="28">
        <v>1</v>
      </c>
      <c r="R503" s="28">
        <v>118</v>
      </c>
      <c r="S503" s="69">
        <v>6449.3</v>
      </c>
      <c r="T503" s="69">
        <v>6449.3</v>
      </c>
      <c r="U503" s="69">
        <v>6227.1</v>
      </c>
      <c r="V503" s="28">
        <f t="shared" si="9"/>
        <v>222.19999999999982</v>
      </c>
      <c r="W503" s="28" t="s">
        <v>101</v>
      </c>
      <c r="X503" s="28" t="s">
        <v>101</v>
      </c>
      <c r="Y503" s="28" t="s">
        <v>101</v>
      </c>
      <c r="Z503" s="28" t="s">
        <v>101</v>
      </c>
      <c r="AA503" s="28" t="s">
        <v>101</v>
      </c>
      <c r="AB503" s="28" t="s">
        <v>102</v>
      </c>
      <c r="AC503" s="28" t="s">
        <v>102</v>
      </c>
      <c r="AD503" s="28" t="s">
        <v>102</v>
      </c>
      <c r="AE503" s="28" t="s">
        <v>101</v>
      </c>
      <c r="AF503" s="28">
        <v>2</v>
      </c>
      <c r="AG503" s="28">
        <v>2</v>
      </c>
      <c r="AH503" s="28">
        <v>3</v>
      </c>
      <c r="AI503" s="28">
        <v>2</v>
      </c>
      <c r="AJ503" s="28">
        <v>2</v>
      </c>
      <c r="AK503" s="28">
        <v>0</v>
      </c>
      <c r="AL503" s="3"/>
    </row>
    <row r="504" spans="1:38" x14ac:dyDescent="0.25">
      <c r="A504" s="4">
        <v>495</v>
      </c>
      <c r="B504" s="3" t="s">
        <v>91</v>
      </c>
      <c r="C504" s="3" t="s">
        <v>235</v>
      </c>
      <c r="D504" s="3" t="s">
        <v>261</v>
      </c>
      <c r="E504" s="28">
        <v>34</v>
      </c>
      <c r="F504" s="28">
        <v>2</v>
      </c>
      <c r="G504" s="28"/>
      <c r="H504" s="28">
        <v>34353</v>
      </c>
      <c r="I504" s="28" t="s">
        <v>334</v>
      </c>
      <c r="J504" s="28"/>
      <c r="K504" s="28" t="s">
        <v>240</v>
      </c>
      <c r="L504" s="4" t="s">
        <v>105</v>
      </c>
      <c r="M504" s="4">
        <v>1986</v>
      </c>
      <c r="N504" s="28" t="s">
        <v>119</v>
      </c>
      <c r="O504" s="28">
        <v>16</v>
      </c>
      <c r="P504" s="28">
        <v>0</v>
      </c>
      <c r="Q504" s="28">
        <v>1</v>
      </c>
      <c r="R504" s="28">
        <v>98</v>
      </c>
      <c r="S504" s="69">
        <v>5146.7</v>
      </c>
      <c r="T504" s="69">
        <v>5146.7</v>
      </c>
      <c r="U504" s="69">
        <v>4980.6000000000004</v>
      </c>
      <c r="V504" s="28">
        <f t="shared" si="9"/>
        <v>166.09999999999945</v>
      </c>
      <c r="W504" s="28" t="s">
        <v>101</v>
      </c>
      <c r="X504" s="28" t="s">
        <v>101</v>
      </c>
      <c r="Y504" s="28" t="s">
        <v>101</v>
      </c>
      <c r="Z504" s="28" t="s">
        <v>101</v>
      </c>
      <c r="AA504" s="28" t="s">
        <v>101</v>
      </c>
      <c r="AB504" s="28" t="s">
        <v>102</v>
      </c>
      <c r="AC504" s="28" t="s">
        <v>102</v>
      </c>
      <c r="AD504" s="28" t="s">
        <v>102</v>
      </c>
      <c r="AE504" s="28" t="s">
        <v>101</v>
      </c>
      <c r="AF504" s="28">
        <v>2</v>
      </c>
      <c r="AG504" s="28">
        <v>2</v>
      </c>
      <c r="AH504" s="28">
        <v>3</v>
      </c>
      <c r="AI504" s="28">
        <v>1</v>
      </c>
      <c r="AJ504" s="28">
        <v>1</v>
      </c>
      <c r="AK504" s="28">
        <v>0</v>
      </c>
      <c r="AL504" s="3"/>
    </row>
    <row r="505" spans="1:38" x14ac:dyDescent="0.25">
      <c r="A505" s="4">
        <v>496</v>
      </c>
      <c r="B505" s="3" t="s">
        <v>91</v>
      </c>
      <c r="C505" s="3" t="s">
        <v>235</v>
      </c>
      <c r="D505" s="3" t="s">
        <v>263</v>
      </c>
      <c r="E505" s="28">
        <v>9</v>
      </c>
      <c r="F505" s="28"/>
      <c r="G505" s="28"/>
      <c r="H505" s="28">
        <v>34354</v>
      </c>
      <c r="I505" s="28" t="s">
        <v>334</v>
      </c>
      <c r="J505" s="28"/>
      <c r="K505" s="28" t="s">
        <v>234</v>
      </c>
      <c r="L505" s="4" t="s">
        <v>237</v>
      </c>
      <c r="M505" s="4">
        <v>1977</v>
      </c>
      <c r="N505" s="28" t="s">
        <v>156</v>
      </c>
      <c r="O505" s="28">
        <v>9</v>
      </c>
      <c r="P505" s="28">
        <v>0</v>
      </c>
      <c r="Q505" s="28">
        <v>9</v>
      </c>
      <c r="R505" s="28">
        <v>319</v>
      </c>
      <c r="S505" s="69">
        <v>16628.400000000001</v>
      </c>
      <c r="T505" s="69">
        <v>16628.400000000001</v>
      </c>
      <c r="U505" s="69">
        <v>15784.2</v>
      </c>
      <c r="V505" s="28">
        <f t="shared" si="9"/>
        <v>844.20000000000073</v>
      </c>
      <c r="W505" s="28" t="s">
        <v>101</v>
      </c>
      <c r="X505" s="28" t="s">
        <v>101</v>
      </c>
      <c r="Y505" s="28" t="s">
        <v>101</v>
      </c>
      <c r="Z505" s="28" t="s">
        <v>101</v>
      </c>
      <c r="AA505" s="28" t="s">
        <v>101</v>
      </c>
      <c r="AB505" s="28" t="s">
        <v>101</v>
      </c>
      <c r="AC505" s="28" t="s">
        <v>102</v>
      </c>
      <c r="AD505" s="28" t="s">
        <v>101</v>
      </c>
      <c r="AE505" s="28" t="s">
        <v>102</v>
      </c>
      <c r="AF505" s="28">
        <v>9</v>
      </c>
      <c r="AG505" s="28">
        <v>2</v>
      </c>
      <c r="AH505" s="28">
        <v>2</v>
      </c>
      <c r="AI505" s="28">
        <v>2</v>
      </c>
      <c r="AJ505" s="28">
        <v>2</v>
      </c>
      <c r="AK505" s="28">
        <v>0</v>
      </c>
      <c r="AL505" s="3"/>
    </row>
    <row r="506" spans="1:38" x14ac:dyDescent="0.25">
      <c r="A506" s="4">
        <v>497</v>
      </c>
      <c r="B506" s="3" t="s">
        <v>91</v>
      </c>
      <c r="C506" s="3" t="s">
        <v>235</v>
      </c>
      <c r="D506" s="3" t="s">
        <v>263</v>
      </c>
      <c r="E506" s="28" t="s">
        <v>264</v>
      </c>
      <c r="F506" s="28"/>
      <c r="G506" s="28"/>
      <c r="H506" s="28">
        <v>34355</v>
      </c>
      <c r="I506" s="28" t="s">
        <v>334</v>
      </c>
      <c r="J506" s="28"/>
      <c r="K506" s="28" t="s">
        <v>234</v>
      </c>
      <c r="L506" s="4" t="s">
        <v>237</v>
      </c>
      <c r="M506" s="4">
        <v>1977</v>
      </c>
      <c r="N506" s="28" t="s">
        <v>156</v>
      </c>
      <c r="O506" s="28">
        <v>9</v>
      </c>
      <c r="P506" s="28">
        <v>0</v>
      </c>
      <c r="Q506" s="28">
        <v>8</v>
      </c>
      <c r="R506" s="28">
        <v>287</v>
      </c>
      <c r="S506" s="69">
        <v>15226.2</v>
      </c>
      <c r="T506" s="69">
        <v>15226.2</v>
      </c>
      <c r="U506" s="69">
        <v>14752.7</v>
      </c>
      <c r="V506" s="28">
        <f t="shared" si="9"/>
        <v>473.5</v>
      </c>
      <c r="W506" s="28" t="s">
        <v>101</v>
      </c>
      <c r="X506" s="28" t="s">
        <v>101</v>
      </c>
      <c r="Y506" s="28" t="s">
        <v>101</v>
      </c>
      <c r="Z506" s="28" t="s">
        <v>101</v>
      </c>
      <c r="AA506" s="28" t="s">
        <v>101</v>
      </c>
      <c r="AB506" s="28" t="s">
        <v>101</v>
      </c>
      <c r="AC506" s="28" t="s">
        <v>102</v>
      </c>
      <c r="AD506" s="28" t="s">
        <v>101</v>
      </c>
      <c r="AE506" s="28" t="s">
        <v>102</v>
      </c>
      <c r="AF506" s="28">
        <v>8</v>
      </c>
      <c r="AG506" s="28">
        <v>2</v>
      </c>
      <c r="AH506" s="28">
        <v>2</v>
      </c>
      <c r="AI506" s="28">
        <v>2</v>
      </c>
      <c r="AJ506" s="28">
        <v>2</v>
      </c>
      <c r="AK506" s="28">
        <v>0</v>
      </c>
      <c r="AL506" s="3"/>
    </row>
    <row r="507" spans="1:38" x14ac:dyDescent="0.25">
      <c r="A507" s="4">
        <v>498</v>
      </c>
      <c r="B507" s="3" t="s">
        <v>91</v>
      </c>
      <c r="C507" s="3" t="s">
        <v>235</v>
      </c>
      <c r="D507" s="3" t="s">
        <v>263</v>
      </c>
      <c r="E507" s="28">
        <v>19</v>
      </c>
      <c r="F507" s="28"/>
      <c r="G507" s="28"/>
      <c r="H507" s="28">
        <v>34356</v>
      </c>
      <c r="I507" s="28" t="s">
        <v>334</v>
      </c>
      <c r="J507" s="28"/>
      <c r="K507" s="28" t="s">
        <v>234</v>
      </c>
      <c r="L507" s="4" t="s">
        <v>237</v>
      </c>
      <c r="M507" s="4">
        <v>1977</v>
      </c>
      <c r="N507" s="28" t="s">
        <v>156</v>
      </c>
      <c r="O507" s="28">
        <v>9</v>
      </c>
      <c r="P507" s="28">
        <v>0</v>
      </c>
      <c r="Q507" s="28">
        <v>18</v>
      </c>
      <c r="R507" s="28">
        <v>648</v>
      </c>
      <c r="S507" s="69">
        <v>32907.5</v>
      </c>
      <c r="T507" s="69">
        <v>32907.5</v>
      </c>
      <c r="U507" s="69">
        <v>32599.200000000001</v>
      </c>
      <c r="V507" s="28">
        <f t="shared" si="9"/>
        <v>308.29999999999927</v>
      </c>
      <c r="W507" s="28" t="s">
        <v>101</v>
      </c>
      <c r="X507" s="28" t="s">
        <v>101</v>
      </c>
      <c r="Y507" s="28" t="s">
        <v>101</v>
      </c>
      <c r="Z507" s="28" t="s">
        <v>101</v>
      </c>
      <c r="AA507" s="28" t="s">
        <v>101</v>
      </c>
      <c r="AB507" s="28" t="s">
        <v>101</v>
      </c>
      <c r="AC507" s="28" t="s">
        <v>102</v>
      </c>
      <c r="AD507" s="28" t="s">
        <v>101</v>
      </c>
      <c r="AE507" s="28" t="s">
        <v>102</v>
      </c>
      <c r="AF507" s="28">
        <v>18</v>
      </c>
      <c r="AG507" s="28">
        <v>6</v>
      </c>
      <c r="AH507" s="28">
        <v>4</v>
      </c>
      <c r="AI507" s="28">
        <v>5</v>
      </c>
      <c r="AJ507" s="28">
        <v>5</v>
      </c>
      <c r="AK507" s="28">
        <v>0</v>
      </c>
      <c r="AL507" s="3"/>
    </row>
    <row r="508" spans="1:38" x14ac:dyDescent="0.25">
      <c r="A508" s="4">
        <v>499</v>
      </c>
      <c r="B508" s="3" t="s">
        <v>91</v>
      </c>
      <c r="C508" s="3" t="s">
        <v>235</v>
      </c>
      <c r="D508" s="3" t="s">
        <v>265</v>
      </c>
      <c r="E508" s="28">
        <v>1</v>
      </c>
      <c r="F508" s="28"/>
      <c r="G508" s="28"/>
      <c r="H508" s="28">
        <v>34357</v>
      </c>
      <c r="I508" s="28" t="s">
        <v>334</v>
      </c>
      <c r="J508" s="28"/>
      <c r="K508" s="28" t="s">
        <v>240</v>
      </c>
      <c r="L508" s="4" t="s">
        <v>105</v>
      </c>
      <c r="M508" s="4">
        <v>1986</v>
      </c>
      <c r="N508" s="28" t="s">
        <v>119</v>
      </c>
      <c r="O508" s="29" t="s">
        <v>266</v>
      </c>
      <c r="P508" s="28">
        <v>0</v>
      </c>
      <c r="Q508" s="28">
        <v>1</v>
      </c>
      <c r="R508" s="28">
        <v>98</v>
      </c>
      <c r="S508" s="69">
        <v>5135.8999999999996</v>
      </c>
      <c r="T508" s="69">
        <v>5135.8999999999996</v>
      </c>
      <c r="U508" s="69">
        <v>4987.3999999999996</v>
      </c>
      <c r="V508" s="28">
        <f t="shared" si="9"/>
        <v>148.5</v>
      </c>
      <c r="W508" s="28" t="s">
        <v>101</v>
      </c>
      <c r="X508" s="28" t="s">
        <v>101</v>
      </c>
      <c r="Y508" s="28" t="s">
        <v>101</v>
      </c>
      <c r="Z508" s="28" t="s">
        <v>101</v>
      </c>
      <c r="AA508" s="28" t="s">
        <v>101</v>
      </c>
      <c r="AB508" s="28" t="s">
        <v>102</v>
      </c>
      <c r="AC508" s="28" t="s">
        <v>102</v>
      </c>
      <c r="AD508" s="28" t="s">
        <v>102</v>
      </c>
      <c r="AE508" s="28" t="s">
        <v>101</v>
      </c>
      <c r="AF508" s="28">
        <v>2</v>
      </c>
      <c r="AG508" s="28">
        <v>2</v>
      </c>
      <c r="AH508" s="28">
        <v>3</v>
      </c>
      <c r="AI508" s="28">
        <v>1</v>
      </c>
      <c r="AJ508" s="28">
        <v>1</v>
      </c>
      <c r="AK508" s="28">
        <v>0</v>
      </c>
      <c r="AL508" s="3"/>
    </row>
    <row r="509" spans="1:38" x14ac:dyDescent="0.25">
      <c r="A509" s="4">
        <v>500</v>
      </c>
      <c r="B509" s="3" t="s">
        <v>91</v>
      </c>
      <c r="C509" s="3" t="s">
        <v>235</v>
      </c>
      <c r="D509" s="3" t="s">
        <v>265</v>
      </c>
      <c r="E509" s="28">
        <v>2</v>
      </c>
      <c r="F509" s="28"/>
      <c r="G509" s="28"/>
      <c r="H509" s="28">
        <v>34358</v>
      </c>
      <c r="I509" s="28" t="s">
        <v>334</v>
      </c>
      <c r="J509" s="28"/>
      <c r="K509" s="28" t="s">
        <v>240</v>
      </c>
      <c r="L509" s="4" t="s">
        <v>105</v>
      </c>
      <c r="M509" s="4">
        <v>1991</v>
      </c>
      <c r="N509" s="28" t="s">
        <v>119</v>
      </c>
      <c r="O509" s="28">
        <v>16</v>
      </c>
      <c r="P509" s="28">
        <v>0</v>
      </c>
      <c r="Q509" s="28">
        <v>1</v>
      </c>
      <c r="R509" s="28">
        <v>98</v>
      </c>
      <c r="S509" s="69">
        <v>5204.2</v>
      </c>
      <c r="T509" s="69">
        <v>5204.2</v>
      </c>
      <c r="U509" s="69">
        <v>5000.2</v>
      </c>
      <c r="V509" s="28">
        <f t="shared" si="9"/>
        <v>204</v>
      </c>
      <c r="W509" s="28" t="s">
        <v>101</v>
      </c>
      <c r="X509" s="28" t="s">
        <v>101</v>
      </c>
      <c r="Y509" s="28" t="s">
        <v>101</v>
      </c>
      <c r="Z509" s="28" t="s">
        <v>101</v>
      </c>
      <c r="AA509" s="28" t="s">
        <v>101</v>
      </c>
      <c r="AB509" s="28" t="s">
        <v>102</v>
      </c>
      <c r="AC509" s="28" t="s">
        <v>102</v>
      </c>
      <c r="AD509" s="28" t="s">
        <v>102</v>
      </c>
      <c r="AE509" s="28" t="s">
        <v>101</v>
      </c>
      <c r="AF509" s="28">
        <v>2</v>
      </c>
      <c r="AG509" s="28">
        <v>2</v>
      </c>
      <c r="AH509" s="28">
        <v>3</v>
      </c>
      <c r="AI509" s="28">
        <v>1</v>
      </c>
      <c r="AJ509" s="28">
        <v>1</v>
      </c>
      <c r="AK509" s="28">
        <v>0</v>
      </c>
      <c r="AL509" s="3"/>
    </row>
    <row r="510" spans="1:38" x14ac:dyDescent="0.25">
      <c r="A510" s="4">
        <v>501</v>
      </c>
      <c r="B510" s="3" t="s">
        <v>91</v>
      </c>
      <c r="C510" s="3" t="s">
        <v>235</v>
      </c>
      <c r="D510" s="3" t="s">
        <v>265</v>
      </c>
      <c r="E510" s="28">
        <v>4</v>
      </c>
      <c r="F510" s="28"/>
      <c r="G510" s="28"/>
      <c r="H510" s="28">
        <v>34359</v>
      </c>
      <c r="I510" s="28" t="s">
        <v>334</v>
      </c>
      <c r="J510" s="28"/>
      <c r="K510" s="28" t="s">
        <v>234</v>
      </c>
      <c r="L510" s="4" t="s">
        <v>237</v>
      </c>
      <c r="M510" s="4">
        <v>1977</v>
      </c>
      <c r="N510" s="28" t="s">
        <v>156</v>
      </c>
      <c r="O510" s="28">
        <v>9</v>
      </c>
      <c r="P510" s="28">
        <v>0</v>
      </c>
      <c r="Q510" s="28">
        <v>15</v>
      </c>
      <c r="R510" s="28">
        <v>538</v>
      </c>
      <c r="S510" s="69">
        <v>28308.2</v>
      </c>
      <c r="T510" s="69">
        <v>28308.2</v>
      </c>
      <c r="U510" s="69">
        <v>27204.3</v>
      </c>
      <c r="V510" s="28">
        <f t="shared" si="9"/>
        <v>1103.9000000000015</v>
      </c>
      <c r="W510" s="28" t="s">
        <v>101</v>
      </c>
      <c r="X510" s="28" t="s">
        <v>101</v>
      </c>
      <c r="Y510" s="28" t="s">
        <v>101</v>
      </c>
      <c r="Z510" s="28" t="s">
        <v>101</v>
      </c>
      <c r="AA510" s="28" t="s">
        <v>101</v>
      </c>
      <c r="AB510" s="28" t="s">
        <v>101</v>
      </c>
      <c r="AC510" s="28" t="s">
        <v>102</v>
      </c>
      <c r="AD510" s="28" t="s">
        <v>101</v>
      </c>
      <c r="AE510" s="28" t="s">
        <v>102</v>
      </c>
      <c r="AF510" s="28">
        <v>15</v>
      </c>
      <c r="AG510" s="28">
        <v>4</v>
      </c>
      <c r="AH510" s="28">
        <v>4</v>
      </c>
      <c r="AI510" s="28">
        <v>4</v>
      </c>
      <c r="AJ510" s="28">
        <v>4</v>
      </c>
      <c r="AK510" s="28">
        <v>0</v>
      </c>
      <c r="AL510" s="3"/>
    </row>
    <row r="511" spans="1:38" x14ac:dyDescent="0.25">
      <c r="A511" s="4">
        <v>502</v>
      </c>
      <c r="B511" s="3" t="s">
        <v>91</v>
      </c>
      <c r="C511" s="3" t="s">
        <v>235</v>
      </c>
      <c r="D511" s="3" t="s">
        <v>265</v>
      </c>
      <c r="E511" s="28">
        <v>6</v>
      </c>
      <c r="F511" s="28">
        <v>1</v>
      </c>
      <c r="G511" s="28"/>
      <c r="H511" s="28">
        <v>34360</v>
      </c>
      <c r="I511" s="28" t="s">
        <v>334</v>
      </c>
      <c r="J511" s="28"/>
      <c r="K511" s="28" t="s">
        <v>234</v>
      </c>
      <c r="L511" s="4" t="s">
        <v>237</v>
      </c>
      <c r="M511" s="4">
        <v>1977</v>
      </c>
      <c r="N511" s="28" t="s">
        <v>156</v>
      </c>
      <c r="O511" s="28">
        <v>9</v>
      </c>
      <c r="P511" s="28">
        <v>0</v>
      </c>
      <c r="Q511" s="28">
        <v>11</v>
      </c>
      <c r="R511" s="28">
        <v>394</v>
      </c>
      <c r="S511" s="69">
        <v>20011.099999999999</v>
      </c>
      <c r="T511" s="69">
        <v>20011.099999999999</v>
      </c>
      <c r="U511" s="69">
        <v>19959.2</v>
      </c>
      <c r="V511" s="28">
        <f t="shared" si="9"/>
        <v>51.899999999997817</v>
      </c>
      <c r="W511" s="28" t="s">
        <v>101</v>
      </c>
      <c r="X511" s="28" t="s">
        <v>101</v>
      </c>
      <c r="Y511" s="28" t="s">
        <v>101</v>
      </c>
      <c r="Z511" s="28" t="s">
        <v>101</v>
      </c>
      <c r="AA511" s="28" t="s">
        <v>101</v>
      </c>
      <c r="AB511" s="28" t="s">
        <v>101</v>
      </c>
      <c r="AC511" s="28" t="s">
        <v>102</v>
      </c>
      <c r="AD511" s="28" t="s">
        <v>101</v>
      </c>
      <c r="AE511" s="28" t="s">
        <v>102</v>
      </c>
      <c r="AF511" s="28">
        <v>11</v>
      </c>
      <c r="AG511" s="28">
        <v>4</v>
      </c>
      <c r="AH511" s="28">
        <v>3</v>
      </c>
      <c r="AI511" s="28">
        <v>3</v>
      </c>
      <c r="AJ511" s="28">
        <v>3</v>
      </c>
      <c r="AK511" s="28">
        <v>0</v>
      </c>
      <c r="AL511" s="3"/>
    </row>
    <row r="512" spans="1:38" x14ac:dyDescent="0.25">
      <c r="A512" s="4">
        <v>503</v>
      </c>
      <c r="B512" s="3" t="s">
        <v>91</v>
      </c>
      <c r="C512" s="3" t="s">
        <v>232</v>
      </c>
      <c r="D512" s="3" t="s">
        <v>267</v>
      </c>
      <c r="E512" s="28">
        <v>8</v>
      </c>
      <c r="F512" s="28"/>
      <c r="G512" s="28"/>
      <c r="H512" s="28">
        <v>34361</v>
      </c>
      <c r="I512" s="28" t="s">
        <v>334</v>
      </c>
      <c r="J512" s="28"/>
      <c r="K512" s="28" t="s">
        <v>104</v>
      </c>
      <c r="L512" s="4" t="s">
        <v>104</v>
      </c>
      <c r="M512" s="4">
        <v>1958</v>
      </c>
      <c r="N512" s="28" t="s">
        <v>119</v>
      </c>
      <c r="O512" s="28">
        <v>2</v>
      </c>
      <c r="P512" s="28">
        <v>0</v>
      </c>
      <c r="Q512" s="28">
        <v>1</v>
      </c>
      <c r="R512" s="28">
        <v>8</v>
      </c>
      <c r="S512" s="67">
        <v>444.3</v>
      </c>
      <c r="T512" s="67">
        <v>444.3</v>
      </c>
      <c r="U512" s="67">
        <v>444.3</v>
      </c>
      <c r="V512" s="28">
        <f t="shared" si="9"/>
        <v>0</v>
      </c>
      <c r="W512" s="28" t="s">
        <v>101</v>
      </c>
      <c r="X512" s="28" t="s">
        <v>101</v>
      </c>
      <c r="Y512" s="28" t="s">
        <v>102</v>
      </c>
      <c r="Z512" s="28" t="s">
        <v>101</v>
      </c>
      <c r="AA512" s="28" t="s">
        <v>102</v>
      </c>
      <c r="AB512" s="28" t="s">
        <v>101</v>
      </c>
      <c r="AC512" s="28" t="s">
        <v>102</v>
      </c>
      <c r="AD512" s="28" t="s">
        <v>101</v>
      </c>
      <c r="AE512" s="28" t="s">
        <v>102</v>
      </c>
      <c r="AF512" s="28">
        <v>0</v>
      </c>
      <c r="AG512" s="28">
        <v>1</v>
      </c>
      <c r="AH512" s="28">
        <v>1</v>
      </c>
      <c r="AI512" s="28">
        <v>0</v>
      </c>
      <c r="AJ512" s="28">
        <v>0</v>
      </c>
      <c r="AK512" s="28">
        <v>0</v>
      </c>
      <c r="AL512" s="3"/>
    </row>
    <row r="513" spans="1:38" x14ac:dyDescent="0.25">
      <c r="A513" s="4">
        <v>504</v>
      </c>
      <c r="B513" s="3" t="s">
        <v>91</v>
      </c>
      <c r="C513" s="3" t="s">
        <v>232</v>
      </c>
      <c r="D513" s="3" t="s">
        <v>267</v>
      </c>
      <c r="E513" s="28">
        <v>10</v>
      </c>
      <c r="F513" s="28"/>
      <c r="G513" s="28"/>
      <c r="H513" s="28">
        <v>34362</v>
      </c>
      <c r="I513" s="28" t="s">
        <v>334</v>
      </c>
      <c r="J513" s="28"/>
      <c r="K513" s="28" t="s">
        <v>104</v>
      </c>
      <c r="L513" s="4" t="s">
        <v>104</v>
      </c>
      <c r="M513" s="4">
        <v>1958</v>
      </c>
      <c r="N513" s="28" t="s">
        <v>119</v>
      </c>
      <c r="O513" s="28">
        <v>2</v>
      </c>
      <c r="P513" s="28">
        <v>0</v>
      </c>
      <c r="Q513" s="28">
        <v>1</v>
      </c>
      <c r="R513" s="28">
        <v>8</v>
      </c>
      <c r="S513" s="67">
        <v>440.3</v>
      </c>
      <c r="T513" s="67">
        <v>440.3</v>
      </c>
      <c r="U513" s="67">
        <v>440.3</v>
      </c>
      <c r="V513" s="28">
        <f t="shared" si="9"/>
        <v>0</v>
      </c>
      <c r="W513" s="28" t="s">
        <v>101</v>
      </c>
      <c r="X513" s="28" t="s">
        <v>101</v>
      </c>
      <c r="Y513" s="28" t="s">
        <v>102</v>
      </c>
      <c r="Z513" s="28" t="s">
        <v>101</v>
      </c>
      <c r="AA513" s="28" t="s">
        <v>102</v>
      </c>
      <c r="AB513" s="28" t="s">
        <v>101</v>
      </c>
      <c r="AC513" s="28" t="s">
        <v>102</v>
      </c>
      <c r="AD513" s="28" t="s">
        <v>101</v>
      </c>
      <c r="AE513" s="28" t="s">
        <v>102</v>
      </c>
      <c r="AF513" s="28">
        <v>0</v>
      </c>
      <c r="AG513" s="28">
        <v>1</v>
      </c>
      <c r="AH513" s="28">
        <v>1</v>
      </c>
      <c r="AI513" s="28">
        <v>0</v>
      </c>
      <c r="AJ513" s="28">
        <v>0</v>
      </c>
      <c r="AK513" s="28">
        <v>0</v>
      </c>
      <c r="AL513" s="3"/>
    </row>
    <row r="514" spans="1:38" x14ac:dyDescent="0.25">
      <c r="A514" s="4">
        <v>505</v>
      </c>
      <c r="B514" s="3" t="s">
        <v>91</v>
      </c>
      <c r="C514" s="3" t="s">
        <v>232</v>
      </c>
      <c r="D514" s="3" t="s">
        <v>268</v>
      </c>
      <c r="E514" s="28">
        <v>60</v>
      </c>
      <c r="F514" s="28"/>
      <c r="G514" s="28"/>
      <c r="H514" s="28">
        <v>34363</v>
      </c>
      <c r="I514" s="28" t="s">
        <v>334</v>
      </c>
      <c r="J514" s="28"/>
      <c r="K514" s="28" t="s">
        <v>104</v>
      </c>
      <c r="L514" s="4" t="s">
        <v>104</v>
      </c>
      <c r="M514" s="4">
        <v>1956</v>
      </c>
      <c r="N514" s="28" t="s">
        <v>104</v>
      </c>
      <c r="O514" s="28">
        <v>2</v>
      </c>
      <c r="P514" s="28">
        <v>0</v>
      </c>
      <c r="Q514" s="28">
        <v>2</v>
      </c>
      <c r="R514" s="28">
        <v>4</v>
      </c>
      <c r="S514" s="67">
        <v>1328</v>
      </c>
      <c r="T514" s="67">
        <v>1328</v>
      </c>
      <c r="U514" s="67">
        <v>1328</v>
      </c>
      <c r="V514" s="28">
        <f t="shared" si="9"/>
        <v>0</v>
      </c>
      <c r="W514" s="28" t="s">
        <v>101</v>
      </c>
      <c r="X514" s="28" t="s">
        <v>102</v>
      </c>
      <c r="Y514" s="28" t="s">
        <v>102</v>
      </c>
      <c r="Z514" s="28" t="s">
        <v>102</v>
      </c>
      <c r="AA514" s="28" t="s">
        <v>101</v>
      </c>
      <c r="AB514" s="28" t="s">
        <v>101</v>
      </c>
      <c r="AC514" s="28" t="s">
        <v>102</v>
      </c>
      <c r="AD514" s="28" t="s">
        <v>101</v>
      </c>
      <c r="AE514" s="28" t="s">
        <v>102</v>
      </c>
      <c r="AF514" s="28">
        <v>0</v>
      </c>
      <c r="AG514" s="28">
        <v>0</v>
      </c>
      <c r="AH514" s="28">
        <v>0</v>
      </c>
      <c r="AI514" s="28">
        <v>0</v>
      </c>
      <c r="AJ514" s="28">
        <v>0</v>
      </c>
      <c r="AK514" s="28">
        <v>0</v>
      </c>
      <c r="AL514" s="3" t="s">
        <v>269</v>
      </c>
    </row>
    <row r="515" spans="1:38" x14ac:dyDescent="0.25">
      <c r="A515" s="4">
        <v>506</v>
      </c>
      <c r="B515" s="3" t="s">
        <v>91</v>
      </c>
      <c r="C515" s="3" t="s">
        <v>232</v>
      </c>
      <c r="D515" s="3" t="s">
        <v>268</v>
      </c>
      <c r="E515" s="28">
        <v>62</v>
      </c>
      <c r="F515" s="28"/>
      <c r="G515" s="28"/>
      <c r="H515" s="28">
        <v>34364</v>
      </c>
      <c r="I515" s="28" t="s">
        <v>334</v>
      </c>
      <c r="J515" s="28"/>
      <c r="K515" s="28" t="s">
        <v>104</v>
      </c>
      <c r="L515" s="4" t="s">
        <v>104</v>
      </c>
      <c r="M515" s="4">
        <v>1955</v>
      </c>
      <c r="N515" s="28" t="s">
        <v>104</v>
      </c>
      <c r="O515" s="28">
        <v>2</v>
      </c>
      <c r="P515" s="28">
        <v>0</v>
      </c>
      <c r="Q515" s="28">
        <v>2</v>
      </c>
      <c r="R515" s="28">
        <v>4</v>
      </c>
      <c r="S515" s="67">
        <v>1243.4000000000001</v>
      </c>
      <c r="T515" s="67">
        <v>1243.4000000000001</v>
      </c>
      <c r="U515" s="67">
        <v>1243.4000000000001</v>
      </c>
      <c r="V515" s="28">
        <f t="shared" si="9"/>
        <v>0</v>
      </c>
      <c r="W515" s="28" t="s">
        <v>101</v>
      </c>
      <c r="X515" s="28" t="s">
        <v>102</v>
      </c>
      <c r="Y515" s="28" t="s">
        <v>102</v>
      </c>
      <c r="Z515" s="28" t="s">
        <v>102</v>
      </c>
      <c r="AA515" s="28" t="s">
        <v>101</v>
      </c>
      <c r="AB515" s="28" t="s">
        <v>101</v>
      </c>
      <c r="AC515" s="28" t="s">
        <v>102</v>
      </c>
      <c r="AD515" s="28" t="s">
        <v>101</v>
      </c>
      <c r="AE515" s="28" t="s">
        <v>102</v>
      </c>
      <c r="AF515" s="28">
        <v>0</v>
      </c>
      <c r="AG515" s="28">
        <v>0</v>
      </c>
      <c r="AH515" s="28">
        <v>0</v>
      </c>
      <c r="AI515" s="28">
        <v>0</v>
      </c>
      <c r="AJ515" s="28">
        <v>0</v>
      </c>
      <c r="AK515" s="28">
        <v>0</v>
      </c>
      <c r="AL515" s="3" t="s">
        <v>269</v>
      </c>
    </row>
    <row r="516" spans="1:38" x14ac:dyDescent="0.25">
      <c r="A516" s="4">
        <v>507</v>
      </c>
      <c r="B516" s="3" t="s">
        <v>91</v>
      </c>
      <c r="C516" s="3" t="s">
        <v>232</v>
      </c>
      <c r="D516" s="3" t="s">
        <v>268</v>
      </c>
      <c r="E516" s="28">
        <v>64</v>
      </c>
      <c r="F516" s="28"/>
      <c r="G516" s="28"/>
      <c r="H516" s="28">
        <v>34365</v>
      </c>
      <c r="I516" s="28" t="s">
        <v>334</v>
      </c>
      <c r="J516" s="28"/>
      <c r="K516" s="28" t="s">
        <v>104</v>
      </c>
      <c r="L516" s="4" t="s">
        <v>104</v>
      </c>
      <c r="M516" s="4">
        <v>1955</v>
      </c>
      <c r="N516" s="28" t="s">
        <v>104</v>
      </c>
      <c r="O516" s="28">
        <v>2</v>
      </c>
      <c r="P516" s="28">
        <v>0</v>
      </c>
      <c r="Q516" s="28">
        <v>2</v>
      </c>
      <c r="R516" s="28">
        <v>5</v>
      </c>
      <c r="S516" s="67">
        <v>1228.2</v>
      </c>
      <c r="T516" s="67">
        <v>1228.2</v>
      </c>
      <c r="U516" s="67">
        <v>1134.9000000000001</v>
      </c>
      <c r="V516" s="28">
        <f t="shared" si="9"/>
        <v>93.299999999999955</v>
      </c>
      <c r="W516" s="28" t="s">
        <v>101</v>
      </c>
      <c r="X516" s="28" t="s">
        <v>102</v>
      </c>
      <c r="Y516" s="28" t="s">
        <v>102</v>
      </c>
      <c r="Z516" s="28" t="s">
        <v>102</v>
      </c>
      <c r="AA516" s="28" t="s">
        <v>101</v>
      </c>
      <c r="AB516" s="28" t="s">
        <v>101</v>
      </c>
      <c r="AC516" s="28" t="s">
        <v>102</v>
      </c>
      <c r="AD516" s="28" t="s">
        <v>101</v>
      </c>
      <c r="AE516" s="28" t="s">
        <v>102</v>
      </c>
      <c r="AF516" s="28">
        <v>0</v>
      </c>
      <c r="AG516" s="28">
        <v>0</v>
      </c>
      <c r="AH516" s="28">
        <v>0</v>
      </c>
      <c r="AI516" s="28">
        <v>0</v>
      </c>
      <c r="AJ516" s="28">
        <v>0</v>
      </c>
      <c r="AK516" s="28">
        <v>0</v>
      </c>
      <c r="AL516" s="3" t="s">
        <v>269</v>
      </c>
    </row>
    <row r="517" spans="1:38" x14ac:dyDescent="0.25">
      <c r="A517" s="4">
        <v>508</v>
      </c>
      <c r="B517" s="3" t="s">
        <v>91</v>
      </c>
      <c r="C517" s="3" t="s">
        <v>232</v>
      </c>
      <c r="D517" s="3" t="s">
        <v>270</v>
      </c>
      <c r="E517" s="28">
        <v>12</v>
      </c>
      <c r="F517" s="28">
        <v>2</v>
      </c>
      <c r="G517" s="28"/>
      <c r="H517" s="28">
        <v>34366</v>
      </c>
      <c r="I517" s="28" t="s">
        <v>334</v>
      </c>
      <c r="J517" s="28"/>
      <c r="K517" s="28" t="s">
        <v>234</v>
      </c>
      <c r="L517" s="4">
        <v>137</v>
      </c>
      <c r="M517" s="4">
        <v>1995</v>
      </c>
      <c r="N517" s="28" t="s">
        <v>156</v>
      </c>
      <c r="O517" s="28">
        <v>17</v>
      </c>
      <c r="P517" s="28">
        <v>0</v>
      </c>
      <c r="Q517" s="28">
        <v>2</v>
      </c>
      <c r="R517" s="28">
        <v>167</v>
      </c>
      <c r="S517" s="69">
        <v>9164.5</v>
      </c>
      <c r="T517" s="69">
        <v>9164.5</v>
      </c>
      <c r="U517" s="69">
        <v>9042.7999999999993</v>
      </c>
      <c r="V517" s="28">
        <f t="shared" ref="V517:V549" si="10">S517-U517</f>
        <v>121.70000000000073</v>
      </c>
      <c r="W517" s="28" t="s">
        <v>101</v>
      </c>
      <c r="X517" s="28" t="s">
        <v>101</v>
      </c>
      <c r="Y517" s="28" t="s">
        <v>101</v>
      </c>
      <c r="Z517" s="28" t="s">
        <v>101</v>
      </c>
      <c r="AA517" s="28" t="s">
        <v>101</v>
      </c>
      <c r="AB517" s="28" t="s">
        <v>102</v>
      </c>
      <c r="AC517" s="28" t="s">
        <v>102</v>
      </c>
      <c r="AD517" s="28" t="s">
        <v>102</v>
      </c>
      <c r="AE517" s="28" t="s">
        <v>101</v>
      </c>
      <c r="AF517" s="28">
        <v>4</v>
      </c>
      <c r="AG517" s="28">
        <v>2</v>
      </c>
      <c r="AH517" s="28">
        <v>5</v>
      </c>
      <c r="AI517" s="28">
        <v>2</v>
      </c>
      <c r="AJ517" s="28">
        <v>2</v>
      </c>
      <c r="AK517" s="28">
        <v>0</v>
      </c>
      <c r="AL517" s="3"/>
    </row>
    <row r="518" spans="1:38" x14ac:dyDescent="0.25">
      <c r="A518" s="4">
        <v>509</v>
      </c>
      <c r="B518" s="3" t="s">
        <v>91</v>
      </c>
      <c r="C518" s="3" t="s">
        <v>232</v>
      </c>
      <c r="D518" s="3" t="s">
        <v>270</v>
      </c>
      <c r="E518" s="28">
        <v>12</v>
      </c>
      <c r="F518" s="28">
        <v>3</v>
      </c>
      <c r="G518" s="28"/>
      <c r="H518" s="28">
        <v>34367</v>
      </c>
      <c r="I518" s="28" t="s">
        <v>334</v>
      </c>
      <c r="J518" s="28"/>
      <c r="K518" s="28" t="s">
        <v>234</v>
      </c>
      <c r="L518" s="4">
        <v>137</v>
      </c>
      <c r="M518" s="4">
        <v>1996</v>
      </c>
      <c r="N518" s="28" t="s">
        <v>156</v>
      </c>
      <c r="O518" s="28">
        <v>17</v>
      </c>
      <c r="P518" s="28">
        <v>0</v>
      </c>
      <c r="Q518" s="28">
        <v>2</v>
      </c>
      <c r="R518" s="28">
        <v>168</v>
      </c>
      <c r="S518" s="69">
        <v>8717</v>
      </c>
      <c r="T518" s="69">
        <v>8717</v>
      </c>
      <c r="U518" s="69">
        <v>8572.7999999999993</v>
      </c>
      <c r="V518" s="28">
        <f t="shared" si="10"/>
        <v>144.20000000000073</v>
      </c>
      <c r="W518" s="28" t="s">
        <v>101</v>
      </c>
      <c r="X518" s="28" t="s">
        <v>101</v>
      </c>
      <c r="Y518" s="28" t="s">
        <v>101</v>
      </c>
      <c r="Z518" s="28" t="s">
        <v>101</v>
      </c>
      <c r="AA518" s="28" t="s">
        <v>101</v>
      </c>
      <c r="AB518" s="28" t="s">
        <v>102</v>
      </c>
      <c r="AC518" s="28" t="s">
        <v>102</v>
      </c>
      <c r="AD518" s="28" t="s">
        <v>102</v>
      </c>
      <c r="AE518" s="28" t="s">
        <v>101</v>
      </c>
      <c r="AF518" s="28">
        <v>4</v>
      </c>
      <c r="AG518" s="28">
        <v>2</v>
      </c>
      <c r="AH518" s="28">
        <v>5</v>
      </c>
      <c r="AI518" s="28">
        <v>0</v>
      </c>
      <c r="AJ518" s="28">
        <v>2</v>
      </c>
      <c r="AK518" s="28">
        <v>0</v>
      </c>
      <c r="AL518" s="3"/>
    </row>
    <row r="519" spans="1:38" x14ac:dyDescent="0.25">
      <c r="A519" s="4">
        <v>510</v>
      </c>
      <c r="B519" s="3" t="s">
        <v>91</v>
      </c>
      <c r="C519" s="3" t="s">
        <v>235</v>
      </c>
      <c r="D519" s="3" t="s">
        <v>271</v>
      </c>
      <c r="E519" s="28">
        <v>4</v>
      </c>
      <c r="F519" s="28">
        <v>1</v>
      </c>
      <c r="G519" s="28"/>
      <c r="H519" s="28">
        <v>34368</v>
      </c>
      <c r="I519" s="28" t="s">
        <v>334</v>
      </c>
      <c r="J519" s="28"/>
      <c r="K519" s="28" t="s">
        <v>234</v>
      </c>
      <c r="L519" s="4" t="s">
        <v>272</v>
      </c>
      <c r="M519" s="4">
        <v>1977</v>
      </c>
      <c r="N519" s="28" t="s">
        <v>156</v>
      </c>
      <c r="O519" s="28">
        <v>9</v>
      </c>
      <c r="P519" s="28">
        <v>0</v>
      </c>
      <c r="Q519" s="28">
        <v>11</v>
      </c>
      <c r="R519" s="28">
        <v>394</v>
      </c>
      <c r="S519" s="69">
        <v>19893.3</v>
      </c>
      <c r="T519" s="69">
        <v>19893.3</v>
      </c>
      <c r="U519" s="69">
        <v>19752.099999999999</v>
      </c>
      <c r="V519" s="28">
        <f t="shared" si="10"/>
        <v>141.20000000000073</v>
      </c>
      <c r="W519" s="28" t="s">
        <v>101</v>
      </c>
      <c r="X519" s="28" t="s">
        <v>101</v>
      </c>
      <c r="Y519" s="28" t="s">
        <v>101</v>
      </c>
      <c r="Z519" s="28" t="s">
        <v>101</v>
      </c>
      <c r="AA519" s="28" t="s">
        <v>101</v>
      </c>
      <c r="AB519" s="28" t="s">
        <v>101</v>
      </c>
      <c r="AC519" s="28" t="s">
        <v>102</v>
      </c>
      <c r="AD519" s="28" t="s">
        <v>101</v>
      </c>
      <c r="AE519" s="28" t="s">
        <v>102</v>
      </c>
      <c r="AF519" s="28">
        <v>11</v>
      </c>
      <c r="AG519" s="28">
        <v>4</v>
      </c>
      <c r="AH519" s="28">
        <v>2</v>
      </c>
      <c r="AI519" s="28">
        <v>3</v>
      </c>
      <c r="AJ519" s="28">
        <v>3</v>
      </c>
      <c r="AK519" s="28">
        <v>0</v>
      </c>
      <c r="AL519" s="3"/>
    </row>
    <row r="520" spans="1:38" x14ac:dyDescent="0.25">
      <c r="A520" s="4">
        <v>511</v>
      </c>
      <c r="B520" s="3" t="s">
        <v>91</v>
      </c>
      <c r="C520" s="3" t="s">
        <v>235</v>
      </c>
      <c r="D520" s="3" t="s">
        <v>273</v>
      </c>
      <c r="E520" s="28">
        <v>1</v>
      </c>
      <c r="F520" s="28"/>
      <c r="G520" s="28"/>
      <c r="H520" s="28">
        <v>34369</v>
      </c>
      <c r="I520" s="28" t="s">
        <v>334</v>
      </c>
      <c r="J520" s="28"/>
      <c r="K520" s="28" t="s">
        <v>240</v>
      </c>
      <c r="L520" s="4" t="s">
        <v>105</v>
      </c>
      <c r="M520" s="4">
        <v>1978</v>
      </c>
      <c r="N520" s="28" t="s">
        <v>119</v>
      </c>
      <c r="O520" s="28" t="s">
        <v>274</v>
      </c>
      <c r="P520" s="28">
        <v>0</v>
      </c>
      <c r="Q520" s="28">
        <v>1</v>
      </c>
      <c r="R520" s="28">
        <v>41</v>
      </c>
      <c r="S520" s="69">
        <v>8111.9</v>
      </c>
      <c r="T520" s="69">
        <v>8111.9</v>
      </c>
      <c r="U520" s="69">
        <v>5804.1</v>
      </c>
      <c r="V520" s="28">
        <f t="shared" si="10"/>
        <v>2307.7999999999993</v>
      </c>
      <c r="W520" s="28" t="s">
        <v>101</v>
      </c>
      <c r="X520" s="28" t="s">
        <v>101</v>
      </c>
      <c r="Y520" s="28" t="s">
        <v>101</v>
      </c>
      <c r="Z520" s="28" t="s">
        <v>101</v>
      </c>
      <c r="AA520" s="28" t="s">
        <v>101</v>
      </c>
      <c r="AB520" s="28" t="s">
        <v>102</v>
      </c>
      <c r="AC520" s="28" t="s">
        <v>102</v>
      </c>
      <c r="AD520" s="28" t="s">
        <v>102</v>
      </c>
      <c r="AE520" s="28" t="s">
        <v>101</v>
      </c>
      <c r="AF520" s="28">
        <v>3</v>
      </c>
      <c r="AG520" s="28">
        <v>2</v>
      </c>
      <c r="AH520" s="28">
        <v>3</v>
      </c>
      <c r="AI520" s="28">
        <v>1</v>
      </c>
      <c r="AJ520" s="28">
        <v>1</v>
      </c>
      <c r="AK520" s="28">
        <v>0</v>
      </c>
      <c r="AL520" s="3"/>
    </row>
    <row r="521" spans="1:38" x14ac:dyDescent="0.25">
      <c r="A521" s="4">
        <v>512</v>
      </c>
      <c r="B521" s="3" t="s">
        <v>91</v>
      </c>
      <c r="C521" s="3" t="s">
        <v>235</v>
      </c>
      <c r="D521" s="3" t="s">
        <v>273</v>
      </c>
      <c r="E521" s="28">
        <v>3</v>
      </c>
      <c r="F521" s="28">
        <v>1</v>
      </c>
      <c r="G521" s="28"/>
      <c r="H521" s="28">
        <v>34370</v>
      </c>
      <c r="I521" s="28" t="s">
        <v>334</v>
      </c>
      <c r="J521" s="28"/>
      <c r="K521" s="28" t="s">
        <v>234</v>
      </c>
      <c r="L521" s="4" t="s">
        <v>237</v>
      </c>
      <c r="M521" s="4">
        <v>1976</v>
      </c>
      <c r="N521" s="28" t="s">
        <v>156</v>
      </c>
      <c r="O521" s="29" t="s">
        <v>259</v>
      </c>
      <c r="P521" s="28">
        <v>0</v>
      </c>
      <c r="Q521" s="28">
        <v>17</v>
      </c>
      <c r="R521" s="28">
        <v>670</v>
      </c>
      <c r="S521" s="69">
        <v>33596</v>
      </c>
      <c r="T521" s="69">
        <v>33596</v>
      </c>
      <c r="U521" s="69">
        <v>33532</v>
      </c>
      <c r="V521" s="28">
        <f t="shared" si="10"/>
        <v>64</v>
      </c>
      <c r="W521" s="28" t="s">
        <v>101</v>
      </c>
      <c r="X521" s="28" t="s">
        <v>101</v>
      </c>
      <c r="Y521" s="28" t="s">
        <v>101</v>
      </c>
      <c r="Z521" s="28" t="s">
        <v>101</v>
      </c>
      <c r="AA521" s="28" t="s">
        <v>101</v>
      </c>
      <c r="AB521" s="28" t="s">
        <v>101</v>
      </c>
      <c r="AC521" s="28" t="s">
        <v>102</v>
      </c>
      <c r="AD521" s="28" t="s">
        <v>101</v>
      </c>
      <c r="AE521" s="28" t="s">
        <v>102</v>
      </c>
      <c r="AF521" s="28">
        <v>22</v>
      </c>
      <c r="AG521" s="28">
        <v>6</v>
      </c>
      <c r="AH521" s="28">
        <v>6</v>
      </c>
      <c r="AI521" s="28">
        <v>5</v>
      </c>
      <c r="AJ521" s="28">
        <v>5</v>
      </c>
      <c r="AK521" s="28">
        <v>0</v>
      </c>
      <c r="AL521" s="3"/>
    </row>
    <row r="522" spans="1:38" x14ac:dyDescent="0.25">
      <c r="A522" s="4">
        <v>513</v>
      </c>
      <c r="B522" s="3" t="s">
        <v>91</v>
      </c>
      <c r="C522" s="3" t="s">
        <v>235</v>
      </c>
      <c r="D522" s="3" t="s">
        <v>273</v>
      </c>
      <c r="E522" s="28">
        <v>4</v>
      </c>
      <c r="F522" s="28">
        <v>1</v>
      </c>
      <c r="G522" s="28"/>
      <c r="H522" s="28">
        <v>34371</v>
      </c>
      <c r="I522" s="28" t="s">
        <v>334</v>
      </c>
      <c r="J522" s="28"/>
      <c r="K522" s="28" t="s">
        <v>240</v>
      </c>
      <c r="L522" s="4" t="s">
        <v>105</v>
      </c>
      <c r="M522" s="4">
        <v>1976</v>
      </c>
      <c r="N522" s="28" t="s">
        <v>119</v>
      </c>
      <c r="O522" s="28" t="s">
        <v>274</v>
      </c>
      <c r="P522" s="28">
        <v>0</v>
      </c>
      <c r="Q522" s="28">
        <v>1</v>
      </c>
      <c r="R522" s="28">
        <v>28</v>
      </c>
      <c r="S522" s="67">
        <v>6515.5</v>
      </c>
      <c r="T522" s="67">
        <v>6515.5</v>
      </c>
      <c r="U522" s="67">
        <v>6280.2</v>
      </c>
      <c r="V522" s="28">
        <f t="shared" si="10"/>
        <v>235.30000000000018</v>
      </c>
      <c r="W522" s="28" t="s">
        <v>101</v>
      </c>
      <c r="X522" s="28" t="s">
        <v>101</v>
      </c>
      <c r="Y522" s="28" t="s">
        <v>101</v>
      </c>
      <c r="Z522" s="28" t="s">
        <v>101</v>
      </c>
      <c r="AA522" s="28" t="s">
        <v>101</v>
      </c>
      <c r="AB522" s="28" t="s">
        <v>101</v>
      </c>
      <c r="AC522" s="28" t="s">
        <v>102</v>
      </c>
      <c r="AD522" s="28" t="s">
        <v>101</v>
      </c>
      <c r="AE522" s="28" t="s">
        <v>102</v>
      </c>
      <c r="AF522" s="28">
        <v>3</v>
      </c>
      <c r="AG522" s="28">
        <v>2</v>
      </c>
      <c r="AH522" s="28">
        <v>3</v>
      </c>
      <c r="AI522" s="28">
        <v>1</v>
      </c>
      <c r="AJ522" s="28">
        <v>1</v>
      </c>
      <c r="AK522" s="28">
        <v>0</v>
      </c>
      <c r="AL522" s="3"/>
    </row>
    <row r="523" spans="1:38" x14ac:dyDescent="0.25">
      <c r="A523" s="4">
        <v>514</v>
      </c>
      <c r="B523" s="3" t="s">
        <v>91</v>
      </c>
      <c r="C523" s="3" t="s">
        <v>235</v>
      </c>
      <c r="D523" s="3" t="s">
        <v>273</v>
      </c>
      <c r="E523" s="28">
        <v>8</v>
      </c>
      <c r="F523" s="28">
        <v>1</v>
      </c>
      <c r="G523" s="28"/>
      <c r="H523" s="28">
        <v>34372</v>
      </c>
      <c r="I523" s="28" t="s">
        <v>334</v>
      </c>
      <c r="J523" s="28"/>
      <c r="K523" s="28" t="s">
        <v>234</v>
      </c>
      <c r="L523" s="4" t="s">
        <v>237</v>
      </c>
      <c r="M523" s="4">
        <v>1974</v>
      </c>
      <c r="N523" s="28" t="s">
        <v>156</v>
      </c>
      <c r="O523" s="28">
        <v>9</v>
      </c>
      <c r="P523" s="28">
        <v>0</v>
      </c>
      <c r="Q523" s="28">
        <v>18</v>
      </c>
      <c r="R523" s="28">
        <v>642</v>
      </c>
      <c r="S523" s="69">
        <v>32081.5</v>
      </c>
      <c r="T523" s="69">
        <v>32081.5</v>
      </c>
      <c r="U523" s="69">
        <v>31764.7</v>
      </c>
      <c r="V523" s="28">
        <f t="shared" si="10"/>
        <v>316.79999999999927</v>
      </c>
      <c r="W523" s="28" t="s">
        <v>101</v>
      </c>
      <c r="X523" s="28" t="s">
        <v>101</v>
      </c>
      <c r="Y523" s="28" t="s">
        <v>101</v>
      </c>
      <c r="Z523" s="28" t="s">
        <v>101</v>
      </c>
      <c r="AA523" s="28" t="s">
        <v>101</v>
      </c>
      <c r="AB523" s="28" t="s">
        <v>101</v>
      </c>
      <c r="AC523" s="28" t="s">
        <v>102</v>
      </c>
      <c r="AD523" s="28" t="s">
        <v>101</v>
      </c>
      <c r="AE523" s="28" t="s">
        <v>102</v>
      </c>
      <c r="AF523" s="28">
        <v>18</v>
      </c>
      <c r="AG523" s="28">
        <v>4</v>
      </c>
      <c r="AH523" s="28">
        <v>4</v>
      </c>
      <c r="AI523" s="28">
        <v>5</v>
      </c>
      <c r="AJ523" s="28">
        <v>5</v>
      </c>
      <c r="AK523" s="28">
        <v>0</v>
      </c>
      <c r="AL523" s="3"/>
    </row>
    <row r="524" spans="1:38" x14ac:dyDescent="0.25">
      <c r="A524" s="4">
        <v>515</v>
      </c>
      <c r="B524" s="3" t="s">
        <v>91</v>
      </c>
      <c r="C524" s="3" t="s">
        <v>232</v>
      </c>
      <c r="D524" s="3" t="s">
        <v>275</v>
      </c>
      <c r="E524" s="28">
        <v>9</v>
      </c>
      <c r="F524" s="28"/>
      <c r="G524" s="28"/>
      <c r="H524" s="28">
        <v>34373</v>
      </c>
      <c r="I524" s="28" t="s">
        <v>334</v>
      </c>
      <c r="J524" s="28"/>
      <c r="K524" s="28" t="s">
        <v>234</v>
      </c>
      <c r="L524" s="4" t="s">
        <v>104</v>
      </c>
      <c r="M524" s="4">
        <v>1997</v>
      </c>
      <c r="N524" s="28" t="s">
        <v>156</v>
      </c>
      <c r="O524" s="29" t="s">
        <v>276</v>
      </c>
      <c r="P524" s="28">
        <v>0</v>
      </c>
      <c r="Q524" s="28">
        <v>10</v>
      </c>
      <c r="R524" s="28">
        <v>182</v>
      </c>
      <c r="S524" s="67">
        <v>10619.7</v>
      </c>
      <c r="T524" s="67">
        <v>10619.7</v>
      </c>
      <c r="U524" s="67">
        <v>10430.1</v>
      </c>
      <c r="V524" s="28">
        <f t="shared" si="10"/>
        <v>189.60000000000036</v>
      </c>
      <c r="W524" s="28" t="s">
        <v>101</v>
      </c>
      <c r="X524" s="28" t="s">
        <v>101</v>
      </c>
      <c r="Y524" s="28" t="s">
        <v>101</v>
      </c>
      <c r="Z524" s="28" t="s">
        <v>101</v>
      </c>
      <c r="AA524" s="28" t="s">
        <v>101</v>
      </c>
      <c r="AB524" s="28" t="s">
        <v>102</v>
      </c>
      <c r="AC524" s="28" t="s">
        <v>102</v>
      </c>
      <c r="AD524" s="28" t="s">
        <v>102</v>
      </c>
      <c r="AE524" s="28" t="s">
        <v>101</v>
      </c>
      <c r="AF524" s="28">
        <v>3</v>
      </c>
      <c r="AG524" s="28">
        <v>2</v>
      </c>
      <c r="AH524" s="28">
        <v>2</v>
      </c>
      <c r="AI524" s="28">
        <v>0</v>
      </c>
      <c r="AJ524" s="28">
        <v>4</v>
      </c>
      <c r="AK524" s="28">
        <v>0</v>
      </c>
      <c r="AL524" s="3"/>
    </row>
    <row r="525" spans="1:38" x14ac:dyDescent="0.25">
      <c r="A525" s="4">
        <v>516</v>
      </c>
      <c r="B525" s="3" t="s">
        <v>91</v>
      </c>
      <c r="C525" s="3" t="s">
        <v>232</v>
      </c>
      <c r="D525" s="3" t="s">
        <v>275</v>
      </c>
      <c r="E525" s="29" t="s">
        <v>277</v>
      </c>
      <c r="F525" s="28"/>
      <c r="G525" s="28"/>
      <c r="H525" s="28">
        <v>34374</v>
      </c>
      <c r="I525" s="28" t="s">
        <v>334</v>
      </c>
      <c r="J525" s="28"/>
      <c r="K525" s="28" t="s">
        <v>234</v>
      </c>
      <c r="L525" s="4" t="s">
        <v>104</v>
      </c>
      <c r="M525" s="4">
        <v>1996</v>
      </c>
      <c r="N525" s="28" t="s">
        <v>278</v>
      </c>
      <c r="O525" s="28" t="s">
        <v>279</v>
      </c>
      <c r="P525" s="28">
        <v>0</v>
      </c>
      <c r="Q525" s="28">
        <v>12</v>
      </c>
      <c r="R525" s="28">
        <v>352</v>
      </c>
      <c r="S525" s="67">
        <v>20794.7</v>
      </c>
      <c r="T525" s="67">
        <v>20794.7</v>
      </c>
      <c r="U525" s="67">
        <v>20373.400000000001</v>
      </c>
      <c r="V525" s="28">
        <f t="shared" si="10"/>
        <v>421.29999999999927</v>
      </c>
      <c r="W525" s="28" t="s">
        <v>101</v>
      </c>
      <c r="X525" s="28" t="s">
        <v>101</v>
      </c>
      <c r="Y525" s="28" t="s">
        <v>101</v>
      </c>
      <c r="Z525" s="28" t="s">
        <v>101</v>
      </c>
      <c r="AA525" s="28" t="s">
        <v>101</v>
      </c>
      <c r="AB525" s="28" t="s">
        <v>102</v>
      </c>
      <c r="AC525" s="28" t="s">
        <v>102</v>
      </c>
      <c r="AD525" s="28" t="s">
        <v>102</v>
      </c>
      <c r="AE525" s="28" t="s">
        <v>101</v>
      </c>
      <c r="AF525" s="28">
        <v>10</v>
      </c>
      <c r="AG525" s="28">
        <v>4</v>
      </c>
      <c r="AH525" s="28">
        <v>4</v>
      </c>
      <c r="AI525" s="28">
        <v>0</v>
      </c>
      <c r="AJ525" s="28">
        <v>5</v>
      </c>
      <c r="AK525" s="28">
        <v>0</v>
      </c>
      <c r="AL525" s="3"/>
    </row>
    <row r="526" spans="1:38" x14ac:dyDescent="0.25">
      <c r="A526" s="4">
        <v>517</v>
      </c>
      <c r="B526" s="3" t="s">
        <v>91</v>
      </c>
      <c r="C526" s="3" t="s">
        <v>232</v>
      </c>
      <c r="D526" s="3" t="s">
        <v>275</v>
      </c>
      <c r="E526" s="28">
        <v>15</v>
      </c>
      <c r="F526" s="28">
        <v>3</v>
      </c>
      <c r="G526" s="28"/>
      <c r="H526" s="28">
        <v>34375</v>
      </c>
      <c r="I526" s="28" t="s">
        <v>334</v>
      </c>
      <c r="J526" s="28"/>
      <c r="K526" s="28" t="s">
        <v>234</v>
      </c>
      <c r="L526" s="4">
        <v>137</v>
      </c>
      <c r="M526" s="4">
        <v>1994</v>
      </c>
      <c r="N526" s="28" t="s">
        <v>156</v>
      </c>
      <c r="O526" s="28">
        <v>16</v>
      </c>
      <c r="P526" s="28">
        <v>0</v>
      </c>
      <c r="Q526" s="28">
        <v>2</v>
      </c>
      <c r="R526" s="28">
        <v>158</v>
      </c>
      <c r="S526" s="69">
        <v>9848.1</v>
      </c>
      <c r="T526" s="69">
        <v>9848.1</v>
      </c>
      <c r="U526" s="69">
        <v>9715.2999999999993</v>
      </c>
      <c r="V526" s="28">
        <f t="shared" si="10"/>
        <v>132.80000000000109</v>
      </c>
      <c r="W526" s="28" t="s">
        <v>101</v>
      </c>
      <c r="X526" s="28" t="s">
        <v>101</v>
      </c>
      <c r="Y526" s="28" t="s">
        <v>101</v>
      </c>
      <c r="Z526" s="28" t="s">
        <v>101</v>
      </c>
      <c r="AA526" s="28" t="s">
        <v>101</v>
      </c>
      <c r="AB526" s="28" t="s">
        <v>102</v>
      </c>
      <c r="AC526" s="28" t="s">
        <v>102</v>
      </c>
      <c r="AD526" s="28" t="s">
        <v>102</v>
      </c>
      <c r="AE526" s="28" t="s">
        <v>101</v>
      </c>
      <c r="AF526" s="28">
        <v>4</v>
      </c>
      <c r="AG526" s="28">
        <v>2</v>
      </c>
      <c r="AH526" s="28">
        <v>4</v>
      </c>
      <c r="AI526" s="28">
        <v>2</v>
      </c>
      <c r="AJ526" s="28">
        <v>2</v>
      </c>
      <c r="AK526" s="28">
        <v>0</v>
      </c>
      <c r="AL526" s="3"/>
    </row>
    <row r="527" spans="1:38" x14ac:dyDescent="0.25">
      <c r="A527" s="4">
        <v>518</v>
      </c>
      <c r="B527" s="3" t="s">
        <v>91</v>
      </c>
      <c r="C527" s="3" t="s">
        <v>232</v>
      </c>
      <c r="D527" s="3" t="s">
        <v>275</v>
      </c>
      <c r="E527" s="28">
        <v>17</v>
      </c>
      <c r="F527" s="28">
        <v>1</v>
      </c>
      <c r="G527" s="28"/>
      <c r="H527" s="28">
        <v>34376</v>
      </c>
      <c r="I527" s="28" t="s">
        <v>334</v>
      </c>
      <c r="J527" s="28"/>
      <c r="K527" s="28" t="s">
        <v>234</v>
      </c>
      <c r="L527" s="4">
        <v>137</v>
      </c>
      <c r="M527" s="4">
        <v>1994</v>
      </c>
      <c r="N527" s="28" t="s">
        <v>156</v>
      </c>
      <c r="O527" s="28">
        <v>12</v>
      </c>
      <c r="P527" s="28">
        <v>0</v>
      </c>
      <c r="Q527" s="28">
        <v>2</v>
      </c>
      <c r="R527" s="28">
        <v>118</v>
      </c>
      <c r="S527" s="69">
        <v>7387.1</v>
      </c>
      <c r="T527" s="69">
        <v>7387.1</v>
      </c>
      <c r="U527" s="69">
        <v>7291.1</v>
      </c>
      <c r="V527" s="28">
        <f t="shared" si="10"/>
        <v>96</v>
      </c>
      <c r="W527" s="28" t="s">
        <v>101</v>
      </c>
      <c r="X527" s="28" t="s">
        <v>101</v>
      </c>
      <c r="Y527" s="28" t="s">
        <v>101</v>
      </c>
      <c r="Z527" s="28" t="s">
        <v>101</v>
      </c>
      <c r="AA527" s="28" t="s">
        <v>101</v>
      </c>
      <c r="AB527" s="28" t="s">
        <v>102</v>
      </c>
      <c r="AC527" s="28" t="s">
        <v>102</v>
      </c>
      <c r="AD527" s="28" t="s">
        <v>102</v>
      </c>
      <c r="AE527" s="28" t="s">
        <v>101</v>
      </c>
      <c r="AF527" s="28">
        <v>4</v>
      </c>
      <c r="AG527" s="28">
        <v>2</v>
      </c>
      <c r="AH527" s="28">
        <v>5</v>
      </c>
      <c r="AI527" s="28">
        <v>0</v>
      </c>
      <c r="AJ527" s="28">
        <v>2</v>
      </c>
      <c r="AK527" s="28">
        <v>0</v>
      </c>
      <c r="AL527" s="3"/>
    </row>
    <row r="528" spans="1:38" x14ac:dyDescent="0.25">
      <c r="A528" s="4">
        <v>519</v>
      </c>
      <c r="B528" s="3" t="s">
        <v>91</v>
      </c>
      <c r="C528" s="3" t="s">
        <v>232</v>
      </c>
      <c r="D528" s="3" t="s">
        <v>275</v>
      </c>
      <c r="E528" s="28">
        <v>19</v>
      </c>
      <c r="F528" s="28">
        <v>3</v>
      </c>
      <c r="G528" s="28"/>
      <c r="H528" s="28">
        <v>34377</v>
      </c>
      <c r="I528" s="28" t="s">
        <v>334</v>
      </c>
      <c r="J528" s="28"/>
      <c r="K528" s="28" t="s">
        <v>234</v>
      </c>
      <c r="L528" s="4">
        <v>137</v>
      </c>
      <c r="M528" s="4">
        <v>1994</v>
      </c>
      <c r="N528" s="28" t="s">
        <v>278</v>
      </c>
      <c r="O528" s="28">
        <v>16</v>
      </c>
      <c r="P528" s="28">
        <v>0</v>
      </c>
      <c r="Q528" s="28">
        <v>2</v>
      </c>
      <c r="R528" s="28">
        <v>158</v>
      </c>
      <c r="S528" s="69">
        <v>9867.7000000000007</v>
      </c>
      <c r="T528" s="69">
        <v>9867.7000000000007</v>
      </c>
      <c r="U528" s="69">
        <v>9712.9</v>
      </c>
      <c r="V528" s="28">
        <f t="shared" si="10"/>
        <v>154.80000000000109</v>
      </c>
      <c r="W528" s="28" t="s">
        <v>101</v>
      </c>
      <c r="X528" s="28" t="s">
        <v>101</v>
      </c>
      <c r="Y528" s="28" t="s">
        <v>101</v>
      </c>
      <c r="Z528" s="28" t="s">
        <v>101</v>
      </c>
      <c r="AA528" s="28" t="s">
        <v>101</v>
      </c>
      <c r="AB528" s="28" t="s">
        <v>102</v>
      </c>
      <c r="AC528" s="28" t="s">
        <v>102</v>
      </c>
      <c r="AD528" s="28" t="s">
        <v>102</v>
      </c>
      <c r="AE528" s="28" t="s">
        <v>101</v>
      </c>
      <c r="AF528" s="28">
        <v>4</v>
      </c>
      <c r="AG528" s="28">
        <v>2</v>
      </c>
      <c r="AH528" s="28">
        <v>4</v>
      </c>
      <c r="AI528" s="28">
        <v>2</v>
      </c>
      <c r="AJ528" s="28">
        <v>2</v>
      </c>
      <c r="AK528" s="28">
        <v>0</v>
      </c>
      <c r="AL528" s="3"/>
    </row>
    <row r="529" spans="1:38" x14ac:dyDescent="0.25">
      <c r="A529" s="4">
        <v>520</v>
      </c>
      <c r="B529" s="3" t="s">
        <v>91</v>
      </c>
      <c r="C529" s="3" t="s">
        <v>235</v>
      </c>
      <c r="D529" s="3" t="s">
        <v>280</v>
      </c>
      <c r="E529" s="28">
        <v>5</v>
      </c>
      <c r="F529" s="28">
        <v>1</v>
      </c>
      <c r="G529" s="28"/>
      <c r="H529" s="28">
        <v>34378</v>
      </c>
      <c r="I529" s="28" t="s">
        <v>334</v>
      </c>
      <c r="J529" s="28"/>
      <c r="K529" s="28" t="s">
        <v>234</v>
      </c>
      <c r="L529" s="4" t="s">
        <v>238</v>
      </c>
      <c r="M529" s="4">
        <v>1974</v>
      </c>
      <c r="N529" s="28" t="s">
        <v>156</v>
      </c>
      <c r="O529" s="28">
        <v>9</v>
      </c>
      <c r="P529" s="28">
        <v>0</v>
      </c>
      <c r="Q529" s="28">
        <v>8</v>
      </c>
      <c r="R529" s="28">
        <v>287</v>
      </c>
      <c r="S529" s="69">
        <v>14716.5</v>
      </c>
      <c r="T529" s="69">
        <v>14716.5</v>
      </c>
      <c r="U529" s="69">
        <v>14562.5</v>
      </c>
      <c r="V529" s="28">
        <f t="shared" si="10"/>
        <v>154</v>
      </c>
      <c r="W529" s="28" t="s">
        <v>101</v>
      </c>
      <c r="X529" s="28" t="s">
        <v>101</v>
      </c>
      <c r="Y529" s="28" t="s">
        <v>101</v>
      </c>
      <c r="Z529" s="28" t="s">
        <v>101</v>
      </c>
      <c r="AA529" s="28" t="s">
        <v>101</v>
      </c>
      <c r="AB529" s="28" t="s">
        <v>101</v>
      </c>
      <c r="AC529" s="28" t="s">
        <v>102</v>
      </c>
      <c r="AD529" s="28" t="s">
        <v>101</v>
      </c>
      <c r="AE529" s="28" t="s">
        <v>102</v>
      </c>
      <c r="AF529" s="28">
        <v>8</v>
      </c>
      <c r="AG529" s="28">
        <v>2</v>
      </c>
      <c r="AH529" s="28">
        <v>2</v>
      </c>
      <c r="AI529" s="28">
        <v>2</v>
      </c>
      <c r="AJ529" s="28">
        <v>2</v>
      </c>
      <c r="AK529" s="28">
        <v>0</v>
      </c>
      <c r="AL529" s="3"/>
    </row>
    <row r="530" spans="1:38" x14ac:dyDescent="0.25">
      <c r="A530" s="4">
        <v>521</v>
      </c>
      <c r="B530" s="3" t="s">
        <v>91</v>
      </c>
      <c r="C530" s="3" t="s">
        <v>235</v>
      </c>
      <c r="D530" s="3" t="s">
        <v>280</v>
      </c>
      <c r="E530" s="28">
        <v>6</v>
      </c>
      <c r="F530" s="28">
        <v>1</v>
      </c>
      <c r="G530" s="28"/>
      <c r="H530" s="28">
        <v>34379</v>
      </c>
      <c r="I530" s="28" t="s">
        <v>334</v>
      </c>
      <c r="J530" s="28"/>
      <c r="K530" s="28" t="s">
        <v>234</v>
      </c>
      <c r="L530" s="4" t="s">
        <v>238</v>
      </c>
      <c r="M530" s="4">
        <v>1974</v>
      </c>
      <c r="N530" s="28" t="s">
        <v>156</v>
      </c>
      <c r="O530" s="28">
        <v>9</v>
      </c>
      <c r="P530" s="28">
        <v>0</v>
      </c>
      <c r="Q530" s="28">
        <v>8</v>
      </c>
      <c r="R530" s="28">
        <v>286</v>
      </c>
      <c r="S530" s="69">
        <v>14741.2</v>
      </c>
      <c r="T530" s="69">
        <v>14741.2</v>
      </c>
      <c r="U530" s="69">
        <v>14650.5</v>
      </c>
      <c r="V530" s="28">
        <f t="shared" si="10"/>
        <v>90.700000000000728</v>
      </c>
      <c r="W530" s="28" t="s">
        <v>101</v>
      </c>
      <c r="X530" s="28" t="s">
        <v>101</v>
      </c>
      <c r="Y530" s="28" t="s">
        <v>101</v>
      </c>
      <c r="Z530" s="28" t="s">
        <v>101</v>
      </c>
      <c r="AA530" s="28" t="s">
        <v>101</v>
      </c>
      <c r="AB530" s="28" t="s">
        <v>101</v>
      </c>
      <c r="AC530" s="28" t="s">
        <v>102</v>
      </c>
      <c r="AD530" s="28" t="s">
        <v>101</v>
      </c>
      <c r="AE530" s="28" t="s">
        <v>102</v>
      </c>
      <c r="AF530" s="28">
        <v>8</v>
      </c>
      <c r="AG530" s="28">
        <v>2</v>
      </c>
      <c r="AH530" s="28">
        <v>2</v>
      </c>
      <c r="AI530" s="28">
        <v>2</v>
      </c>
      <c r="AJ530" s="28">
        <v>2</v>
      </c>
      <c r="AK530" s="28">
        <v>0</v>
      </c>
      <c r="AL530" s="3"/>
    </row>
    <row r="531" spans="1:38" x14ac:dyDescent="0.25">
      <c r="A531" s="4">
        <v>522</v>
      </c>
      <c r="B531" s="3" t="s">
        <v>91</v>
      </c>
      <c r="C531" s="3" t="s">
        <v>235</v>
      </c>
      <c r="D531" s="3" t="s">
        <v>280</v>
      </c>
      <c r="E531" s="28">
        <v>9</v>
      </c>
      <c r="F531" s="28">
        <v>1</v>
      </c>
      <c r="G531" s="28"/>
      <c r="H531" s="28">
        <v>34380</v>
      </c>
      <c r="I531" s="28" t="s">
        <v>334</v>
      </c>
      <c r="J531" s="28"/>
      <c r="K531" s="28" t="s">
        <v>234</v>
      </c>
      <c r="L531" s="4" t="s">
        <v>250</v>
      </c>
      <c r="M531" s="4">
        <v>1973</v>
      </c>
      <c r="N531" s="28" t="s">
        <v>156</v>
      </c>
      <c r="O531" s="28">
        <v>9</v>
      </c>
      <c r="P531" s="28">
        <v>0</v>
      </c>
      <c r="Q531" s="28">
        <v>7</v>
      </c>
      <c r="R531" s="28">
        <v>372</v>
      </c>
      <c r="S531" s="69">
        <v>17286.7</v>
      </c>
      <c r="T531" s="69">
        <v>17286.7</v>
      </c>
      <c r="U531" s="69">
        <v>16833.099999999999</v>
      </c>
      <c r="V531" s="28">
        <f t="shared" si="10"/>
        <v>453.60000000000218</v>
      </c>
      <c r="W531" s="28" t="s">
        <v>101</v>
      </c>
      <c r="X531" s="28" t="s">
        <v>101</v>
      </c>
      <c r="Y531" s="28" t="s">
        <v>101</v>
      </c>
      <c r="Z531" s="28" t="s">
        <v>101</v>
      </c>
      <c r="AA531" s="28" t="s">
        <v>101</v>
      </c>
      <c r="AB531" s="28" t="s">
        <v>101</v>
      </c>
      <c r="AC531" s="28" t="s">
        <v>102</v>
      </c>
      <c r="AD531" s="28" t="s">
        <v>101</v>
      </c>
      <c r="AE531" s="28" t="s">
        <v>102</v>
      </c>
      <c r="AF531" s="28">
        <v>7</v>
      </c>
      <c r="AG531" s="28">
        <v>2</v>
      </c>
      <c r="AH531" s="28">
        <v>2</v>
      </c>
      <c r="AI531" s="28">
        <v>2</v>
      </c>
      <c r="AJ531" s="28">
        <v>2</v>
      </c>
      <c r="AK531" s="28">
        <v>0</v>
      </c>
      <c r="AL531" s="3"/>
    </row>
    <row r="532" spans="1:38" x14ac:dyDescent="0.25">
      <c r="A532" s="4">
        <v>523</v>
      </c>
      <c r="B532" s="3" t="s">
        <v>91</v>
      </c>
      <c r="C532" s="3" t="s">
        <v>235</v>
      </c>
      <c r="D532" s="3" t="s">
        <v>280</v>
      </c>
      <c r="E532" s="28">
        <v>11</v>
      </c>
      <c r="F532" s="28">
        <v>1</v>
      </c>
      <c r="G532" s="28"/>
      <c r="H532" s="28">
        <v>34381</v>
      </c>
      <c r="I532" s="28" t="s">
        <v>334</v>
      </c>
      <c r="J532" s="28"/>
      <c r="K532" s="28" t="s">
        <v>234</v>
      </c>
      <c r="L532" s="4" t="s">
        <v>239</v>
      </c>
      <c r="M532" s="4">
        <v>1978</v>
      </c>
      <c r="N532" s="28" t="s">
        <v>156</v>
      </c>
      <c r="O532" s="28">
        <v>15</v>
      </c>
      <c r="P532" s="28">
        <v>0</v>
      </c>
      <c r="Q532" s="28">
        <v>1</v>
      </c>
      <c r="R532" s="28">
        <v>89</v>
      </c>
      <c r="S532" s="69">
        <v>3547.6</v>
      </c>
      <c r="T532" s="69">
        <v>3547.6</v>
      </c>
      <c r="U532" s="69">
        <v>3481.8</v>
      </c>
      <c r="V532" s="28">
        <f t="shared" si="10"/>
        <v>65.799999999999727</v>
      </c>
      <c r="W532" s="28" t="s">
        <v>101</v>
      </c>
      <c r="X532" s="28" t="s">
        <v>101</v>
      </c>
      <c r="Y532" s="28" t="s">
        <v>101</v>
      </c>
      <c r="Z532" s="28" t="s">
        <v>101</v>
      </c>
      <c r="AA532" s="28" t="s">
        <v>101</v>
      </c>
      <c r="AB532" s="28" t="s">
        <v>102</v>
      </c>
      <c r="AC532" s="28" t="s">
        <v>102</v>
      </c>
      <c r="AD532" s="28" t="s">
        <v>102</v>
      </c>
      <c r="AE532" s="28" t="s">
        <v>101</v>
      </c>
      <c r="AF532" s="28">
        <v>2</v>
      </c>
      <c r="AG532" s="28">
        <v>2</v>
      </c>
      <c r="AH532" s="28">
        <v>2</v>
      </c>
      <c r="AI532" s="28">
        <v>1</v>
      </c>
      <c r="AJ532" s="28">
        <v>1</v>
      </c>
      <c r="AK532" s="28">
        <v>0</v>
      </c>
      <c r="AL532" s="3"/>
    </row>
    <row r="533" spans="1:38" x14ac:dyDescent="0.25">
      <c r="A533" s="4">
        <v>524</v>
      </c>
      <c r="B533" s="3" t="s">
        <v>91</v>
      </c>
      <c r="C533" s="3" t="s">
        <v>235</v>
      </c>
      <c r="D533" s="3" t="s">
        <v>280</v>
      </c>
      <c r="E533" s="28">
        <v>12</v>
      </c>
      <c r="F533" s="28">
        <v>1</v>
      </c>
      <c r="G533" s="28"/>
      <c r="H533" s="28">
        <v>34382</v>
      </c>
      <c r="I533" s="28" t="s">
        <v>334</v>
      </c>
      <c r="J533" s="28"/>
      <c r="K533" s="28" t="s">
        <v>234</v>
      </c>
      <c r="L533" s="4" t="s">
        <v>281</v>
      </c>
      <c r="M533" s="4">
        <v>1974</v>
      </c>
      <c r="N533" s="28" t="s">
        <v>104</v>
      </c>
      <c r="O533" s="28">
        <v>9</v>
      </c>
      <c r="P533" s="28">
        <v>0</v>
      </c>
      <c r="Q533" s="28">
        <v>9</v>
      </c>
      <c r="R533" s="28">
        <v>324</v>
      </c>
      <c r="S533" s="69">
        <v>17967.3</v>
      </c>
      <c r="T533" s="69">
        <v>17967.3</v>
      </c>
      <c r="U533" s="69">
        <v>17698.5</v>
      </c>
      <c r="V533" s="28">
        <f t="shared" si="10"/>
        <v>268.79999999999927</v>
      </c>
      <c r="W533" s="28" t="s">
        <v>101</v>
      </c>
      <c r="X533" s="28" t="s">
        <v>101</v>
      </c>
      <c r="Y533" s="28" t="s">
        <v>101</v>
      </c>
      <c r="Z533" s="28" t="s">
        <v>101</v>
      </c>
      <c r="AA533" s="28" t="s">
        <v>101</v>
      </c>
      <c r="AB533" s="28" t="s">
        <v>101</v>
      </c>
      <c r="AC533" s="28" t="s">
        <v>102</v>
      </c>
      <c r="AD533" s="28" t="s">
        <v>101</v>
      </c>
      <c r="AE533" s="28" t="s">
        <v>102</v>
      </c>
      <c r="AF533" s="28">
        <v>9</v>
      </c>
      <c r="AG533" s="28">
        <v>2</v>
      </c>
      <c r="AH533" s="28">
        <v>2</v>
      </c>
      <c r="AI533" s="28">
        <v>2</v>
      </c>
      <c r="AJ533" s="28">
        <v>2</v>
      </c>
      <c r="AK533" s="28">
        <v>0</v>
      </c>
      <c r="AL533" s="3"/>
    </row>
    <row r="534" spans="1:38" x14ac:dyDescent="0.25">
      <c r="A534" s="4">
        <v>525</v>
      </c>
      <c r="B534" s="3" t="s">
        <v>91</v>
      </c>
      <c r="C534" s="3" t="s">
        <v>235</v>
      </c>
      <c r="D534" s="3" t="s">
        <v>280</v>
      </c>
      <c r="E534" s="28">
        <v>13</v>
      </c>
      <c r="F534" s="28">
        <v>1</v>
      </c>
      <c r="G534" s="28"/>
      <c r="H534" s="28">
        <v>34383</v>
      </c>
      <c r="I534" s="28" t="s">
        <v>334</v>
      </c>
      <c r="J534" s="28"/>
      <c r="K534" s="28" t="s">
        <v>240</v>
      </c>
      <c r="L534" s="4" t="s">
        <v>282</v>
      </c>
      <c r="M534" s="4">
        <v>1974</v>
      </c>
      <c r="N534" s="28" t="s">
        <v>119</v>
      </c>
      <c r="O534" s="28">
        <v>9</v>
      </c>
      <c r="P534" s="28">
        <v>0</v>
      </c>
      <c r="Q534" s="28">
        <v>2</v>
      </c>
      <c r="R534" s="28">
        <v>32</v>
      </c>
      <c r="S534" s="69">
        <v>6736</v>
      </c>
      <c r="T534" s="69">
        <v>6736</v>
      </c>
      <c r="U534" s="69">
        <v>6010.8</v>
      </c>
      <c r="V534" s="28">
        <f t="shared" si="10"/>
        <v>725.19999999999982</v>
      </c>
      <c r="W534" s="28" t="s">
        <v>101</v>
      </c>
      <c r="X534" s="28" t="s">
        <v>101</v>
      </c>
      <c r="Y534" s="28" t="s">
        <v>101</v>
      </c>
      <c r="Z534" s="28" t="s">
        <v>101</v>
      </c>
      <c r="AA534" s="28" t="s">
        <v>101</v>
      </c>
      <c r="AB534" s="28" t="s">
        <v>102</v>
      </c>
      <c r="AC534" s="28" t="s">
        <v>102</v>
      </c>
      <c r="AD534" s="28" t="s">
        <v>102</v>
      </c>
      <c r="AE534" s="28" t="s">
        <v>101</v>
      </c>
      <c r="AF534" s="28">
        <v>2</v>
      </c>
      <c r="AG534" s="28">
        <v>2</v>
      </c>
      <c r="AH534" s="28">
        <v>2</v>
      </c>
      <c r="AI534" s="28">
        <v>1</v>
      </c>
      <c r="AJ534" s="28">
        <v>1</v>
      </c>
      <c r="AK534" s="28">
        <v>0</v>
      </c>
      <c r="AL534" s="3"/>
    </row>
    <row r="535" spans="1:38" x14ac:dyDescent="0.25">
      <c r="A535" s="4">
        <v>526</v>
      </c>
      <c r="B535" s="3" t="s">
        <v>91</v>
      </c>
      <c r="C535" s="3" t="s">
        <v>235</v>
      </c>
      <c r="D535" s="3" t="s">
        <v>280</v>
      </c>
      <c r="E535" s="28">
        <v>15</v>
      </c>
      <c r="F535" s="28"/>
      <c r="G535" s="28"/>
      <c r="H535" s="28">
        <v>34384</v>
      </c>
      <c r="I535" s="28" t="s">
        <v>334</v>
      </c>
      <c r="J535" s="28"/>
      <c r="K535" s="28" t="s">
        <v>234</v>
      </c>
      <c r="L535" s="4" t="s">
        <v>247</v>
      </c>
      <c r="M535" s="4">
        <v>1975</v>
      </c>
      <c r="N535" s="28" t="s">
        <v>156</v>
      </c>
      <c r="O535" s="28">
        <v>9</v>
      </c>
      <c r="P535" s="28">
        <v>0</v>
      </c>
      <c r="Q535" s="28">
        <v>16</v>
      </c>
      <c r="R535" s="28">
        <v>637</v>
      </c>
      <c r="S535" s="69">
        <v>34216.800000000003</v>
      </c>
      <c r="T535" s="69">
        <v>34216.800000000003</v>
      </c>
      <c r="U535" s="69">
        <v>34150.1</v>
      </c>
      <c r="V535" s="28">
        <f t="shared" si="10"/>
        <v>66.700000000004366</v>
      </c>
      <c r="W535" s="28" t="s">
        <v>101</v>
      </c>
      <c r="X535" s="28" t="s">
        <v>101</v>
      </c>
      <c r="Y535" s="28" t="s">
        <v>101</v>
      </c>
      <c r="Z535" s="28" t="s">
        <v>101</v>
      </c>
      <c r="AA535" s="28" t="s">
        <v>101</v>
      </c>
      <c r="AB535" s="28" t="s">
        <v>101</v>
      </c>
      <c r="AC535" s="28" t="s">
        <v>102</v>
      </c>
      <c r="AD535" s="28" t="s">
        <v>101</v>
      </c>
      <c r="AE535" s="28" t="s">
        <v>102</v>
      </c>
      <c r="AF535" s="28">
        <v>16</v>
      </c>
      <c r="AG535" s="28">
        <v>4</v>
      </c>
      <c r="AH535" s="28">
        <v>3</v>
      </c>
      <c r="AI535" s="28">
        <v>4</v>
      </c>
      <c r="AJ535" s="28">
        <v>4</v>
      </c>
      <c r="AK535" s="28">
        <v>0</v>
      </c>
      <c r="AL535" s="3"/>
    </row>
    <row r="536" spans="1:38" x14ac:dyDescent="0.25">
      <c r="A536" s="4">
        <v>527</v>
      </c>
      <c r="B536" s="3" t="s">
        <v>91</v>
      </c>
      <c r="C536" s="3" t="s">
        <v>235</v>
      </c>
      <c r="D536" s="3" t="s">
        <v>280</v>
      </c>
      <c r="E536" s="28">
        <v>16</v>
      </c>
      <c r="F536" s="28">
        <v>4</v>
      </c>
      <c r="G536" s="28"/>
      <c r="H536" s="28">
        <v>34385</v>
      </c>
      <c r="I536" s="28" t="s">
        <v>334</v>
      </c>
      <c r="J536" s="28"/>
      <c r="K536" s="28" t="s">
        <v>234</v>
      </c>
      <c r="L536" s="4" t="s">
        <v>239</v>
      </c>
      <c r="M536" s="4">
        <v>1978</v>
      </c>
      <c r="N536" s="28" t="s">
        <v>156</v>
      </c>
      <c r="O536" s="28">
        <v>15</v>
      </c>
      <c r="P536" s="28">
        <v>0</v>
      </c>
      <c r="Q536" s="28">
        <v>1</v>
      </c>
      <c r="R536" s="28">
        <v>89</v>
      </c>
      <c r="S536" s="69">
        <v>3531.5</v>
      </c>
      <c r="T536" s="69">
        <v>3531.5</v>
      </c>
      <c r="U536" s="69">
        <v>3468.8</v>
      </c>
      <c r="V536" s="28">
        <f t="shared" si="10"/>
        <v>62.699999999999818</v>
      </c>
      <c r="W536" s="28" t="s">
        <v>101</v>
      </c>
      <c r="X536" s="28" t="s">
        <v>101</v>
      </c>
      <c r="Y536" s="28" t="s">
        <v>101</v>
      </c>
      <c r="Z536" s="28" t="s">
        <v>101</v>
      </c>
      <c r="AA536" s="28" t="s">
        <v>101</v>
      </c>
      <c r="AB536" s="28" t="s">
        <v>102</v>
      </c>
      <c r="AC536" s="28" t="s">
        <v>102</v>
      </c>
      <c r="AD536" s="28" t="s">
        <v>102</v>
      </c>
      <c r="AE536" s="28" t="s">
        <v>101</v>
      </c>
      <c r="AF536" s="28">
        <v>2</v>
      </c>
      <c r="AG536" s="28">
        <v>2</v>
      </c>
      <c r="AH536" s="28">
        <v>3</v>
      </c>
      <c r="AI536" s="28">
        <v>1</v>
      </c>
      <c r="AJ536" s="28">
        <v>1</v>
      </c>
      <c r="AK536" s="28">
        <v>0</v>
      </c>
      <c r="AL536" s="3"/>
    </row>
    <row r="537" spans="1:38" x14ac:dyDescent="0.25">
      <c r="A537" s="4">
        <v>528</v>
      </c>
      <c r="B537" s="3" t="s">
        <v>91</v>
      </c>
      <c r="C537" s="3" t="s">
        <v>235</v>
      </c>
      <c r="D537" s="3" t="s">
        <v>280</v>
      </c>
      <c r="E537" s="28">
        <v>22</v>
      </c>
      <c r="F537" s="28">
        <v>1</v>
      </c>
      <c r="G537" s="28"/>
      <c r="H537" s="28">
        <v>34386</v>
      </c>
      <c r="I537" s="28" t="s">
        <v>334</v>
      </c>
      <c r="J537" s="28"/>
      <c r="K537" s="28" t="s">
        <v>234</v>
      </c>
      <c r="L537" s="4" t="s">
        <v>239</v>
      </c>
      <c r="M537" s="4">
        <v>1974</v>
      </c>
      <c r="N537" s="28" t="s">
        <v>156</v>
      </c>
      <c r="O537" s="28">
        <v>9</v>
      </c>
      <c r="P537" s="28">
        <v>0</v>
      </c>
      <c r="Q537" s="28">
        <v>10</v>
      </c>
      <c r="R537" s="28">
        <v>357</v>
      </c>
      <c r="S537" s="69">
        <v>18365.8</v>
      </c>
      <c r="T537" s="69">
        <v>18365.8</v>
      </c>
      <c r="U537" s="69">
        <v>18259</v>
      </c>
      <c r="V537" s="28">
        <f t="shared" si="10"/>
        <v>106.79999999999927</v>
      </c>
      <c r="W537" s="28" t="s">
        <v>101</v>
      </c>
      <c r="X537" s="28" t="s">
        <v>101</v>
      </c>
      <c r="Y537" s="28" t="s">
        <v>101</v>
      </c>
      <c r="Z537" s="28" t="s">
        <v>101</v>
      </c>
      <c r="AA537" s="28" t="s">
        <v>101</v>
      </c>
      <c r="AB537" s="28" t="s">
        <v>101</v>
      </c>
      <c r="AC537" s="28" t="s">
        <v>102</v>
      </c>
      <c r="AD537" s="28" t="s">
        <v>101</v>
      </c>
      <c r="AE537" s="28" t="s">
        <v>102</v>
      </c>
      <c r="AF537" s="28">
        <v>10</v>
      </c>
      <c r="AG537" s="28">
        <v>2</v>
      </c>
      <c r="AH537" s="28">
        <v>2</v>
      </c>
      <c r="AI537" s="28">
        <v>0</v>
      </c>
      <c r="AJ537" s="28">
        <v>0</v>
      </c>
      <c r="AK537" s="28">
        <v>0</v>
      </c>
      <c r="AL537" s="3"/>
    </row>
    <row r="538" spans="1:38" x14ac:dyDescent="0.25">
      <c r="A538" s="4">
        <v>529</v>
      </c>
      <c r="B538" s="3" t="s">
        <v>91</v>
      </c>
      <c r="C538" s="3" t="s">
        <v>235</v>
      </c>
      <c r="D538" s="3" t="s">
        <v>280</v>
      </c>
      <c r="E538" s="28">
        <v>22</v>
      </c>
      <c r="F538" s="28">
        <v>3</v>
      </c>
      <c r="G538" s="28"/>
      <c r="H538" s="28">
        <v>34387</v>
      </c>
      <c r="I538" s="28" t="s">
        <v>334</v>
      </c>
      <c r="J538" s="28"/>
      <c r="K538" s="28" t="s">
        <v>234</v>
      </c>
      <c r="L538" s="4" t="s">
        <v>239</v>
      </c>
      <c r="M538" s="4">
        <v>1976</v>
      </c>
      <c r="N538" s="28" t="s">
        <v>156</v>
      </c>
      <c r="O538" s="28">
        <v>9</v>
      </c>
      <c r="P538" s="28">
        <v>0</v>
      </c>
      <c r="Q538" s="28">
        <v>15</v>
      </c>
      <c r="R538" s="28">
        <v>537</v>
      </c>
      <c r="S538" s="69">
        <v>27619.9</v>
      </c>
      <c r="T538" s="69">
        <v>27619.9</v>
      </c>
      <c r="U538" s="69">
        <v>27315.4</v>
      </c>
      <c r="V538" s="28">
        <f t="shared" si="10"/>
        <v>304.5</v>
      </c>
      <c r="W538" s="28" t="s">
        <v>101</v>
      </c>
      <c r="X538" s="28" t="s">
        <v>101</v>
      </c>
      <c r="Y538" s="28" t="s">
        <v>101</v>
      </c>
      <c r="Z538" s="28" t="s">
        <v>101</v>
      </c>
      <c r="AA538" s="28" t="s">
        <v>101</v>
      </c>
      <c r="AB538" s="28" t="s">
        <v>101</v>
      </c>
      <c r="AC538" s="28" t="s">
        <v>102</v>
      </c>
      <c r="AD538" s="28" t="s">
        <v>101</v>
      </c>
      <c r="AE538" s="28" t="s">
        <v>102</v>
      </c>
      <c r="AF538" s="28">
        <v>15</v>
      </c>
      <c r="AG538" s="28">
        <v>4</v>
      </c>
      <c r="AH538" s="28">
        <v>2</v>
      </c>
      <c r="AI538" s="28">
        <v>4</v>
      </c>
      <c r="AJ538" s="28">
        <v>4</v>
      </c>
      <c r="AK538" s="28">
        <v>0</v>
      </c>
      <c r="AL538" s="3"/>
    </row>
    <row r="539" spans="1:38" x14ac:dyDescent="0.25">
      <c r="A539" s="4">
        <v>530</v>
      </c>
      <c r="B539" s="3" t="s">
        <v>91</v>
      </c>
      <c r="C539" s="3" t="s">
        <v>235</v>
      </c>
      <c r="D539" s="3" t="s">
        <v>280</v>
      </c>
      <c r="E539" s="28">
        <v>24</v>
      </c>
      <c r="F539" s="28">
        <v>2</v>
      </c>
      <c r="G539" s="28"/>
      <c r="H539" s="28">
        <v>34388</v>
      </c>
      <c r="I539" s="28" t="s">
        <v>334</v>
      </c>
      <c r="J539" s="28"/>
      <c r="K539" s="28" t="s">
        <v>234</v>
      </c>
      <c r="L539" s="4" t="s">
        <v>237</v>
      </c>
      <c r="M539" s="4">
        <v>1975</v>
      </c>
      <c r="N539" s="28" t="s">
        <v>156</v>
      </c>
      <c r="O539" s="28">
        <v>9</v>
      </c>
      <c r="P539" s="28">
        <v>0</v>
      </c>
      <c r="Q539" s="28">
        <v>23</v>
      </c>
      <c r="R539" s="28">
        <v>826</v>
      </c>
      <c r="S539" s="69">
        <v>40782.199999999997</v>
      </c>
      <c r="T539" s="69">
        <v>40782.199999999997</v>
      </c>
      <c r="U539" s="69">
        <v>40746.699999999997</v>
      </c>
      <c r="V539" s="28">
        <f t="shared" si="10"/>
        <v>35.5</v>
      </c>
      <c r="W539" s="28" t="s">
        <v>101</v>
      </c>
      <c r="X539" s="28" t="s">
        <v>101</v>
      </c>
      <c r="Y539" s="28" t="s">
        <v>101</v>
      </c>
      <c r="Z539" s="28" t="s">
        <v>101</v>
      </c>
      <c r="AA539" s="28" t="s">
        <v>101</v>
      </c>
      <c r="AB539" s="28" t="s">
        <v>101</v>
      </c>
      <c r="AC539" s="28" t="s">
        <v>102</v>
      </c>
      <c r="AD539" s="28" t="s">
        <v>101</v>
      </c>
      <c r="AE539" s="28" t="s">
        <v>102</v>
      </c>
      <c r="AF539" s="28">
        <v>23</v>
      </c>
      <c r="AG539" s="28">
        <v>4</v>
      </c>
      <c r="AH539" s="28">
        <v>4</v>
      </c>
      <c r="AI539" s="28">
        <v>6</v>
      </c>
      <c r="AJ539" s="28">
        <v>6</v>
      </c>
      <c r="AK539" s="28">
        <v>0</v>
      </c>
      <c r="AL539" s="3"/>
    </row>
    <row r="540" spans="1:38" x14ac:dyDescent="0.25">
      <c r="A540" s="4">
        <v>531</v>
      </c>
      <c r="B540" s="3" t="s">
        <v>91</v>
      </c>
      <c r="C540" s="3" t="s">
        <v>235</v>
      </c>
      <c r="D540" s="3" t="s">
        <v>280</v>
      </c>
      <c r="E540" s="28">
        <v>26</v>
      </c>
      <c r="F540" s="28"/>
      <c r="G540" s="28"/>
      <c r="H540" s="28">
        <v>34389</v>
      </c>
      <c r="I540" s="28" t="s">
        <v>334</v>
      </c>
      <c r="J540" s="28"/>
      <c r="K540" s="28" t="s">
        <v>234</v>
      </c>
      <c r="L540" s="4" t="s">
        <v>237</v>
      </c>
      <c r="M540" s="4">
        <v>1976</v>
      </c>
      <c r="N540" s="28" t="s">
        <v>156</v>
      </c>
      <c r="O540" s="28">
        <v>9</v>
      </c>
      <c r="P540" s="28">
        <v>0</v>
      </c>
      <c r="Q540" s="28">
        <v>8</v>
      </c>
      <c r="R540" s="28">
        <v>285</v>
      </c>
      <c r="S540" s="69">
        <v>14851.8</v>
      </c>
      <c r="T540" s="69">
        <v>14851.8</v>
      </c>
      <c r="U540" s="69">
        <v>14729.3</v>
      </c>
      <c r="V540" s="28">
        <f t="shared" si="10"/>
        <v>122.5</v>
      </c>
      <c r="W540" s="28" t="s">
        <v>101</v>
      </c>
      <c r="X540" s="28" t="s">
        <v>101</v>
      </c>
      <c r="Y540" s="28" t="s">
        <v>101</v>
      </c>
      <c r="Z540" s="28" t="s">
        <v>101</v>
      </c>
      <c r="AA540" s="28" t="s">
        <v>101</v>
      </c>
      <c r="AB540" s="28" t="s">
        <v>101</v>
      </c>
      <c r="AC540" s="28" t="s">
        <v>102</v>
      </c>
      <c r="AD540" s="28" t="s">
        <v>101</v>
      </c>
      <c r="AE540" s="28" t="s">
        <v>102</v>
      </c>
      <c r="AF540" s="28">
        <v>8</v>
      </c>
      <c r="AG540" s="28">
        <v>4</v>
      </c>
      <c r="AH540" s="28">
        <v>3</v>
      </c>
      <c r="AI540" s="28">
        <v>4</v>
      </c>
      <c r="AJ540" s="28">
        <v>4</v>
      </c>
      <c r="AK540" s="28">
        <v>0</v>
      </c>
      <c r="AL540" s="3"/>
    </row>
    <row r="541" spans="1:38" x14ac:dyDescent="0.25">
      <c r="A541" s="4">
        <v>532</v>
      </c>
      <c r="B541" s="3" t="s">
        <v>91</v>
      </c>
      <c r="C541" s="3" t="s">
        <v>235</v>
      </c>
      <c r="D541" s="3" t="s">
        <v>280</v>
      </c>
      <c r="E541" s="28">
        <v>28</v>
      </c>
      <c r="F541" s="28">
        <v>1</v>
      </c>
      <c r="G541" s="28"/>
      <c r="H541" s="28">
        <v>34390</v>
      </c>
      <c r="I541" s="28" t="s">
        <v>334</v>
      </c>
      <c r="J541" s="28"/>
      <c r="K541" s="28" t="s">
        <v>234</v>
      </c>
      <c r="L541" s="4" t="s">
        <v>237</v>
      </c>
      <c r="M541" s="4">
        <v>1976</v>
      </c>
      <c r="N541" s="28" t="s">
        <v>156</v>
      </c>
      <c r="O541" s="28">
        <v>9</v>
      </c>
      <c r="P541" s="28">
        <v>0</v>
      </c>
      <c r="Q541" s="28">
        <v>10</v>
      </c>
      <c r="R541" s="28">
        <v>357</v>
      </c>
      <c r="S541" s="69">
        <v>18378.3</v>
      </c>
      <c r="T541" s="69">
        <v>18378.3</v>
      </c>
      <c r="U541" s="69">
        <v>18268.400000000001</v>
      </c>
      <c r="V541" s="28">
        <f t="shared" si="10"/>
        <v>109.89999999999782</v>
      </c>
      <c r="W541" s="28" t="s">
        <v>101</v>
      </c>
      <c r="X541" s="28" t="s">
        <v>101</v>
      </c>
      <c r="Y541" s="28" t="s">
        <v>101</v>
      </c>
      <c r="Z541" s="28" t="s">
        <v>101</v>
      </c>
      <c r="AA541" s="28" t="s">
        <v>101</v>
      </c>
      <c r="AB541" s="28" t="s">
        <v>101</v>
      </c>
      <c r="AC541" s="28" t="s">
        <v>102</v>
      </c>
      <c r="AD541" s="28" t="s">
        <v>101</v>
      </c>
      <c r="AE541" s="28" t="s">
        <v>102</v>
      </c>
      <c r="AF541" s="28">
        <v>10</v>
      </c>
      <c r="AG541" s="28">
        <v>2</v>
      </c>
      <c r="AH541" s="28">
        <v>2</v>
      </c>
      <c r="AI541" s="28">
        <v>2</v>
      </c>
      <c r="AJ541" s="28">
        <v>2</v>
      </c>
      <c r="AK541" s="28">
        <v>0</v>
      </c>
      <c r="AL541" s="3"/>
    </row>
    <row r="542" spans="1:38" x14ac:dyDescent="0.25">
      <c r="A542" s="4">
        <v>533</v>
      </c>
      <c r="B542" s="3" t="s">
        <v>91</v>
      </c>
      <c r="C542" s="3" t="s">
        <v>235</v>
      </c>
      <c r="D542" s="3" t="s">
        <v>280</v>
      </c>
      <c r="E542" s="28">
        <v>34</v>
      </c>
      <c r="F542" s="28">
        <v>1</v>
      </c>
      <c r="G542" s="28"/>
      <c r="H542" s="28">
        <v>34391</v>
      </c>
      <c r="I542" s="28" t="s">
        <v>334</v>
      </c>
      <c r="J542" s="28"/>
      <c r="K542" s="28" t="s">
        <v>234</v>
      </c>
      <c r="L542" s="4" t="s">
        <v>237</v>
      </c>
      <c r="M542" s="4">
        <v>1978</v>
      </c>
      <c r="N542" s="28" t="s">
        <v>156</v>
      </c>
      <c r="O542" s="28">
        <v>9</v>
      </c>
      <c r="P542" s="28">
        <v>0</v>
      </c>
      <c r="Q542" s="28">
        <v>29</v>
      </c>
      <c r="R542" s="28">
        <v>1034</v>
      </c>
      <c r="S542" s="69">
        <v>53423.7</v>
      </c>
      <c r="T542" s="69">
        <v>53423.7</v>
      </c>
      <c r="U542" s="69">
        <v>52981.2</v>
      </c>
      <c r="V542" s="28">
        <f t="shared" si="10"/>
        <v>442.5</v>
      </c>
      <c r="W542" s="28" t="s">
        <v>101</v>
      </c>
      <c r="X542" s="28" t="s">
        <v>101</v>
      </c>
      <c r="Y542" s="28" t="s">
        <v>101</v>
      </c>
      <c r="Z542" s="28" t="s">
        <v>101</v>
      </c>
      <c r="AA542" s="28" t="s">
        <v>101</v>
      </c>
      <c r="AB542" s="28" t="s">
        <v>101</v>
      </c>
      <c r="AC542" s="28" t="s">
        <v>102</v>
      </c>
      <c r="AD542" s="28" t="s">
        <v>101</v>
      </c>
      <c r="AE542" s="28" t="s">
        <v>102</v>
      </c>
      <c r="AF542" s="28">
        <v>29</v>
      </c>
      <c r="AG542" s="28">
        <v>10</v>
      </c>
      <c r="AH542" s="28">
        <v>5</v>
      </c>
      <c r="AI542" s="28">
        <v>9</v>
      </c>
      <c r="AJ542" s="28">
        <v>9</v>
      </c>
      <c r="AK542" s="28">
        <v>0</v>
      </c>
      <c r="AL542" s="3"/>
    </row>
    <row r="543" spans="1:38" x14ac:dyDescent="0.25">
      <c r="A543" s="4">
        <v>534</v>
      </c>
      <c r="B543" s="3" t="s">
        <v>91</v>
      </c>
      <c r="C543" s="3" t="s">
        <v>232</v>
      </c>
      <c r="D543" s="3" t="s">
        <v>283</v>
      </c>
      <c r="E543" s="28">
        <v>36</v>
      </c>
      <c r="F543" s="28">
        <v>5</v>
      </c>
      <c r="G543" s="28"/>
      <c r="H543" s="28">
        <v>34392</v>
      </c>
      <c r="I543" s="28" t="s">
        <v>334</v>
      </c>
      <c r="J543" s="28"/>
      <c r="K543" s="28" t="s">
        <v>124</v>
      </c>
      <c r="L543" s="4" t="s">
        <v>284</v>
      </c>
      <c r="M543" s="4">
        <v>1970</v>
      </c>
      <c r="N543" s="28" t="s">
        <v>119</v>
      </c>
      <c r="O543" s="28">
        <v>5</v>
      </c>
      <c r="P543" s="28">
        <v>0</v>
      </c>
      <c r="Q543" s="28">
        <v>5</v>
      </c>
      <c r="R543" s="28">
        <v>100</v>
      </c>
      <c r="S543" s="69">
        <v>4211.5</v>
      </c>
      <c r="T543" s="69">
        <v>4211.5</v>
      </c>
      <c r="U543" s="69">
        <v>4169.8</v>
      </c>
      <c r="V543" s="28">
        <f t="shared" si="10"/>
        <v>41.699999999999818</v>
      </c>
      <c r="W543" s="28" t="s">
        <v>101</v>
      </c>
      <c r="X543" s="28" t="s">
        <v>101</v>
      </c>
      <c r="Y543" s="28" t="s">
        <v>102</v>
      </c>
      <c r="Z543" s="28" t="s">
        <v>101</v>
      </c>
      <c r="AA543" s="28" t="s">
        <v>101</v>
      </c>
      <c r="AB543" s="28" t="s">
        <v>101</v>
      </c>
      <c r="AC543" s="28" t="s">
        <v>101</v>
      </c>
      <c r="AD543" s="28" t="s">
        <v>101</v>
      </c>
      <c r="AE543" s="28" t="s">
        <v>102</v>
      </c>
      <c r="AF543" s="28">
        <v>0</v>
      </c>
      <c r="AG543" s="28">
        <v>1</v>
      </c>
      <c r="AH543" s="28">
        <v>1</v>
      </c>
      <c r="AI543" s="28">
        <v>0</v>
      </c>
      <c r="AJ543" s="28">
        <v>1</v>
      </c>
      <c r="AK543" s="28">
        <v>0</v>
      </c>
      <c r="AL543" s="3" t="s">
        <v>285</v>
      </c>
    </row>
    <row r="544" spans="1:38" x14ac:dyDescent="0.25">
      <c r="A544" s="4">
        <v>535</v>
      </c>
      <c r="B544" s="3" t="s">
        <v>91</v>
      </c>
      <c r="C544" s="3" t="s">
        <v>232</v>
      </c>
      <c r="D544" s="3" t="s">
        <v>283</v>
      </c>
      <c r="E544" s="28">
        <v>36</v>
      </c>
      <c r="F544" s="28">
        <v>6</v>
      </c>
      <c r="G544" s="28"/>
      <c r="H544" s="28">
        <v>34393</v>
      </c>
      <c r="I544" s="28" t="s">
        <v>334</v>
      </c>
      <c r="J544" s="28"/>
      <c r="K544" s="28" t="s">
        <v>124</v>
      </c>
      <c r="L544" s="4" t="s">
        <v>284</v>
      </c>
      <c r="M544" s="4">
        <v>1969</v>
      </c>
      <c r="N544" s="28" t="s">
        <v>119</v>
      </c>
      <c r="O544" s="28">
        <v>5</v>
      </c>
      <c r="P544" s="28">
        <v>0</v>
      </c>
      <c r="Q544" s="28">
        <v>5</v>
      </c>
      <c r="R544" s="28">
        <v>100</v>
      </c>
      <c r="S544" s="69">
        <v>4147.5</v>
      </c>
      <c r="T544" s="69">
        <v>4147.5</v>
      </c>
      <c r="U544" s="69">
        <v>4127</v>
      </c>
      <c r="V544" s="28">
        <f t="shared" si="10"/>
        <v>20.5</v>
      </c>
      <c r="W544" s="28" t="s">
        <v>101</v>
      </c>
      <c r="X544" s="28" t="s">
        <v>101</v>
      </c>
      <c r="Y544" s="28" t="s">
        <v>102</v>
      </c>
      <c r="Z544" s="28" t="s">
        <v>101</v>
      </c>
      <c r="AA544" s="28" t="s">
        <v>101</v>
      </c>
      <c r="AB544" s="28" t="s">
        <v>101</v>
      </c>
      <c r="AC544" s="28" t="s">
        <v>101</v>
      </c>
      <c r="AD544" s="28" t="s">
        <v>101</v>
      </c>
      <c r="AE544" s="28" t="s">
        <v>102</v>
      </c>
      <c r="AF544" s="28">
        <v>0</v>
      </c>
      <c r="AG544" s="28">
        <v>1</v>
      </c>
      <c r="AH544" s="28">
        <v>1</v>
      </c>
      <c r="AI544" s="28">
        <v>0</v>
      </c>
      <c r="AJ544" s="28">
        <v>1</v>
      </c>
      <c r="AK544" s="28">
        <v>0</v>
      </c>
      <c r="AL544" s="3" t="s">
        <v>285</v>
      </c>
    </row>
    <row r="545" spans="1:38" x14ac:dyDescent="0.25">
      <c r="A545" s="4">
        <v>536</v>
      </c>
      <c r="B545" s="3" t="s">
        <v>91</v>
      </c>
      <c r="C545" s="3" t="s">
        <v>232</v>
      </c>
      <c r="D545" s="3" t="s">
        <v>283</v>
      </c>
      <c r="E545" s="28">
        <v>36</v>
      </c>
      <c r="F545" s="28">
        <v>27</v>
      </c>
      <c r="G545" s="28"/>
      <c r="H545" s="28">
        <v>34394</v>
      </c>
      <c r="I545" s="28" t="s">
        <v>334</v>
      </c>
      <c r="J545" s="28"/>
      <c r="K545" s="28" t="s">
        <v>124</v>
      </c>
      <c r="L545" s="4" t="s">
        <v>284</v>
      </c>
      <c r="M545" s="4">
        <v>1965</v>
      </c>
      <c r="N545" s="28" t="s">
        <v>119</v>
      </c>
      <c r="O545" s="28">
        <v>5</v>
      </c>
      <c r="P545" s="28">
        <v>0</v>
      </c>
      <c r="Q545" s="28">
        <v>5</v>
      </c>
      <c r="R545" s="28">
        <v>100</v>
      </c>
      <c r="S545" s="69">
        <v>4192.1000000000004</v>
      </c>
      <c r="T545" s="69">
        <v>4192.1000000000004</v>
      </c>
      <c r="U545" s="69">
        <v>4171.6000000000004</v>
      </c>
      <c r="V545" s="28">
        <f t="shared" si="10"/>
        <v>20.5</v>
      </c>
      <c r="W545" s="28" t="s">
        <v>101</v>
      </c>
      <c r="X545" s="28" t="s">
        <v>101</v>
      </c>
      <c r="Y545" s="28" t="s">
        <v>102</v>
      </c>
      <c r="Z545" s="28" t="s">
        <v>101</v>
      </c>
      <c r="AA545" s="28" t="s">
        <v>101</v>
      </c>
      <c r="AB545" s="28" t="s">
        <v>101</v>
      </c>
      <c r="AC545" s="28" t="s">
        <v>101</v>
      </c>
      <c r="AD545" s="28" t="s">
        <v>101</v>
      </c>
      <c r="AE545" s="28" t="s">
        <v>102</v>
      </c>
      <c r="AF545" s="28">
        <v>0</v>
      </c>
      <c r="AG545" s="28">
        <v>1</v>
      </c>
      <c r="AH545" s="28">
        <v>1</v>
      </c>
      <c r="AI545" s="28">
        <v>0</v>
      </c>
      <c r="AJ545" s="28">
        <v>1</v>
      </c>
      <c r="AK545" s="28">
        <v>0</v>
      </c>
      <c r="AL545" s="3" t="s">
        <v>285</v>
      </c>
    </row>
    <row r="546" spans="1:38" x14ac:dyDescent="0.25">
      <c r="A546" s="4">
        <v>537</v>
      </c>
      <c r="B546" s="3" t="s">
        <v>91</v>
      </c>
      <c r="C546" s="3" t="s">
        <v>232</v>
      </c>
      <c r="D546" s="3" t="s">
        <v>286</v>
      </c>
      <c r="E546" s="28">
        <v>1</v>
      </c>
      <c r="F546" s="28"/>
      <c r="G546" s="28"/>
      <c r="H546" s="28">
        <v>34395</v>
      </c>
      <c r="I546" s="28" t="s">
        <v>334</v>
      </c>
      <c r="J546" s="28"/>
      <c r="K546" s="28" t="s">
        <v>104</v>
      </c>
      <c r="L546" s="4" t="s">
        <v>104</v>
      </c>
      <c r="M546" s="4">
        <v>1917</v>
      </c>
      <c r="N546" s="28" t="s">
        <v>104</v>
      </c>
      <c r="O546" s="28">
        <v>2</v>
      </c>
      <c r="P546" s="28">
        <v>0</v>
      </c>
      <c r="Q546" s="28">
        <v>1</v>
      </c>
      <c r="R546" s="28">
        <v>3</v>
      </c>
      <c r="S546" s="67">
        <v>182.5</v>
      </c>
      <c r="T546" s="67">
        <v>182.5</v>
      </c>
      <c r="U546" s="67">
        <v>182.5</v>
      </c>
      <c r="V546" s="28">
        <f t="shared" si="10"/>
        <v>0</v>
      </c>
      <c r="W546" s="28" t="s">
        <v>101</v>
      </c>
      <c r="X546" s="28" t="s">
        <v>102</v>
      </c>
      <c r="Y546" s="28" t="s">
        <v>102</v>
      </c>
      <c r="Z546" s="28" t="s">
        <v>102</v>
      </c>
      <c r="AA546" s="28" t="s">
        <v>102</v>
      </c>
      <c r="AB546" s="28" t="s">
        <v>101</v>
      </c>
      <c r="AC546" s="28" t="s">
        <v>102</v>
      </c>
      <c r="AD546" s="28" t="s">
        <v>101</v>
      </c>
      <c r="AE546" s="28" t="s">
        <v>102</v>
      </c>
      <c r="AF546" s="28">
        <v>0</v>
      </c>
      <c r="AG546" s="28">
        <v>0</v>
      </c>
      <c r="AH546" s="28">
        <v>0</v>
      </c>
      <c r="AI546" s="28">
        <v>0</v>
      </c>
      <c r="AJ546" s="28">
        <v>0</v>
      </c>
      <c r="AK546" s="28">
        <v>0</v>
      </c>
      <c r="AL546" s="3"/>
    </row>
    <row r="547" spans="1:38" x14ac:dyDescent="0.25">
      <c r="A547" s="4">
        <v>538</v>
      </c>
      <c r="B547" s="3" t="s">
        <v>91</v>
      </c>
      <c r="C547" s="3" t="s">
        <v>232</v>
      </c>
      <c r="D547" s="3" t="s">
        <v>287</v>
      </c>
      <c r="E547" s="28">
        <v>5</v>
      </c>
      <c r="F547" s="28"/>
      <c r="G547" s="28"/>
      <c r="H547" s="28">
        <v>34396</v>
      </c>
      <c r="I547" s="28" t="s">
        <v>334</v>
      </c>
      <c r="J547" s="28"/>
      <c r="K547" s="28" t="s">
        <v>234</v>
      </c>
      <c r="L547" s="4" t="s">
        <v>104</v>
      </c>
      <c r="M547" s="4">
        <v>1995</v>
      </c>
      <c r="N547" s="28" t="s">
        <v>156</v>
      </c>
      <c r="O547" s="28">
        <v>10</v>
      </c>
      <c r="P547" s="28">
        <v>0</v>
      </c>
      <c r="Q547" s="28">
        <v>2</v>
      </c>
      <c r="R547" s="28">
        <v>78</v>
      </c>
      <c r="S547" s="69">
        <v>4629.5</v>
      </c>
      <c r="T547" s="69">
        <v>4629.5</v>
      </c>
      <c r="U547" s="69">
        <v>4486</v>
      </c>
      <c r="V547" s="28">
        <f t="shared" si="10"/>
        <v>143.5</v>
      </c>
      <c r="W547" s="28" t="s">
        <v>101</v>
      </c>
      <c r="X547" s="28" t="s">
        <v>101</v>
      </c>
      <c r="Y547" s="28" t="s">
        <v>101</v>
      </c>
      <c r="Z547" s="28" t="s">
        <v>101</v>
      </c>
      <c r="AA547" s="28" t="s">
        <v>101</v>
      </c>
      <c r="AB547" s="28" t="s">
        <v>102</v>
      </c>
      <c r="AC547" s="28" t="s">
        <v>102</v>
      </c>
      <c r="AD547" s="28" t="s">
        <v>102</v>
      </c>
      <c r="AE547" s="28" t="s">
        <v>101</v>
      </c>
      <c r="AF547" s="28">
        <v>2</v>
      </c>
      <c r="AG547" s="28">
        <v>2</v>
      </c>
      <c r="AH547" s="28">
        <v>2</v>
      </c>
      <c r="AI547" s="28">
        <v>0</v>
      </c>
      <c r="AJ547" s="28">
        <v>0</v>
      </c>
      <c r="AK547" s="28">
        <v>0</v>
      </c>
      <c r="AL547" s="3"/>
    </row>
    <row r="548" spans="1:38" x14ac:dyDescent="0.25">
      <c r="A548" s="4">
        <v>539</v>
      </c>
      <c r="B548" s="3" t="s">
        <v>91</v>
      </c>
      <c r="C548" s="3" t="s">
        <v>232</v>
      </c>
      <c r="D548" s="3" t="s">
        <v>287</v>
      </c>
      <c r="E548" s="28">
        <v>6</v>
      </c>
      <c r="F548" s="28"/>
      <c r="G548" s="28"/>
      <c r="H548" s="28">
        <v>34397</v>
      </c>
      <c r="I548" s="28" t="s">
        <v>334</v>
      </c>
      <c r="J548" s="28"/>
      <c r="K548" s="28" t="s">
        <v>234</v>
      </c>
      <c r="L548" s="4" t="s">
        <v>288</v>
      </c>
      <c r="M548" s="4">
        <v>1996</v>
      </c>
      <c r="N548" s="28" t="s">
        <v>156</v>
      </c>
      <c r="O548" s="29" t="s">
        <v>107</v>
      </c>
      <c r="P548" s="28">
        <v>0</v>
      </c>
      <c r="Q548" s="28">
        <v>4</v>
      </c>
      <c r="R548" s="28">
        <v>276</v>
      </c>
      <c r="S548" s="69">
        <v>17312.2</v>
      </c>
      <c r="T548" s="69">
        <v>17312.2</v>
      </c>
      <c r="U548" s="69">
        <v>17095</v>
      </c>
      <c r="V548" s="28">
        <f t="shared" si="10"/>
        <v>217.20000000000073</v>
      </c>
      <c r="W548" s="28" t="s">
        <v>101</v>
      </c>
      <c r="X548" s="28" t="s">
        <v>101</v>
      </c>
      <c r="Y548" s="28" t="s">
        <v>101</v>
      </c>
      <c r="Z548" s="28" t="s">
        <v>101</v>
      </c>
      <c r="AA548" s="28" t="s">
        <v>101</v>
      </c>
      <c r="AB548" s="28" t="s">
        <v>102</v>
      </c>
      <c r="AC548" s="28" t="s">
        <v>102</v>
      </c>
      <c r="AD548" s="28" t="s">
        <v>102</v>
      </c>
      <c r="AE548" s="28" t="s">
        <v>101</v>
      </c>
      <c r="AF548" s="28">
        <v>8</v>
      </c>
      <c r="AG548" s="28">
        <v>2</v>
      </c>
      <c r="AH548" s="28">
        <v>4</v>
      </c>
      <c r="AI548" s="28">
        <v>4</v>
      </c>
      <c r="AJ548" s="28">
        <v>4</v>
      </c>
      <c r="AK548" s="28">
        <v>0</v>
      </c>
      <c r="AL548" s="3"/>
    </row>
    <row r="549" spans="1:38" x14ac:dyDescent="0.25">
      <c r="A549" s="4">
        <v>540</v>
      </c>
      <c r="B549" s="3" t="s">
        <v>91</v>
      </c>
      <c r="C549" s="3" t="s">
        <v>232</v>
      </c>
      <c r="D549" s="3" t="s">
        <v>287</v>
      </c>
      <c r="E549" s="28">
        <v>9</v>
      </c>
      <c r="F549" s="28"/>
      <c r="G549" s="28"/>
      <c r="H549" s="28">
        <v>34398</v>
      </c>
      <c r="I549" s="28" t="s">
        <v>334</v>
      </c>
      <c r="J549" s="28"/>
      <c r="K549" s="28" t="s">
        <v>234</v>
      </c>
      <c r="L549" s="4">
        <v>137</v>
      </c>
      <c r="M549" s="4">
        <v>1995</v>
      </c>
      <c r="N549" s="28" t="s">
        <v>156</v>
      </c>
      <c r="O549" s="28">
        <v>12</v>
      </c>
      <c r="P549" s="28">
        <v>0</v>
      </c>
      <c r="Q549" s="28">
        <v>4</v>
      </c>
      <c r="R549" s="28">
        <v>234</v>
      </c>
      <c r="S549" s="69">
        <v>13085.3</v>
      </c>
      <c r="T549" s="69">
        <v>13085.3</v>
      </c>
      <c r="U549" s="69">
        <v>12779.8</v>
      </c>
      <c r="V549" s="28">
        <f t="shared" si="10"/>
        <v>305.5</v>
      </c>
      <c r="W549" s="28" t="s">
        <v>101</v>
      </c>
      <c r="X549" s="28" t="s">
        <v>101</v>
      </c>
      <c r="Y549" s="28" t="s">
        <v>101</v>
      </c>
      <c r="Z549" s="28" t="s">
        <v>101</v>
      </c>
      <c r="AA549" s="28" t="s">
        <v>101</v>
      </c>
      <c r="AB549" s="28" t="s">
        <v>102</v>
      </c>
      <c r="AC549" s="28" t="s">
        <v>102</v>
      </c>
      <c r="AD549" s="28" t="s">
        <v>102</v>
      </c>
      <c r="AE549" s="28" t="s">
        <v>101</v>
      </c>
      <c r="AF549" s="28">
        <v>8</v>
      </c>
      <c r="AG549" s="28">
        <v>4</v>
      </c>
      <c r="AH549" s="28">
        <v>10</v>
      </c>
      <c r="AI549" s="28">
        <v>4</v>
      </c>
      <c r="AJ549" s="28">
        <v>4</v>
      </c>
      <c r="AK549" s="28">
        <v>0</v>
      </c>
      <c r="AL549" s="3"/>
    </row>
    <row r="550" spans="1:38" s="25" customFormat="1" x14ac:dyDescent="0.25">
      <c r="A550" s="4">
        <v>541</v>
      </c>
      <c r="B550" s="23" t="s">
        <v>91</v>
      </c>
      <c r="C550" s="23" t="s">
        <v>289</v>
      </c>
      <c r="D550" s="23" t="s">
        <v>290</v>
      </c>
      <c r="E550" s="30">
        <v>1</v>
      </c>
      <c r="F550" s="30"/>
      <c r="G550" s="30" t="s">
        <v>291</v>
      </c>
      <c r="H550" s="30">
        <v>3441</v>
      </c>
      <c r="I550" s="28" t="s">
        <v>335</v>
      </c>
      <c r="J550" s="30"/>
      <c r="K550" s="30" t="s">
        <v>292</v>
      </c>
      <c r="L550" s="50">
        <v>137</v>
      </c>
      <c r="M550" s="50">
        <v>1988</v>
      </c>
      <c r="N550" s="30" t="s">
        <v>293</v>
      </c>
      <c r="O550" s="30">
        <v>16</v>
      </c>
      <c r="P550" s="30">
        <v>0</v>
      </c>
      <c r="Q550" s="30">
        <v>6</v>
      </c>
      <c r="R550" s="30">
        <v>462</v>
      </c>
      <c r="S550" s="72">
        <v>41286.9</v>
      </c>
      <c r="T550" s="73">
        <f>S550</f>
        <v>41286.9</v>
      </c>
      <c r="U550" s="73">
        <v>17001.2</v>
      </c>
      <c r="V550" s="73">
        <v>819.1</v>
      </c>
      <c r="W550" s="24" t="s">
        <v>101</v>
      </c>
      <c r="X550" s="61" t="s">
        <v>101</v>
      </c>
      <c r="Y550" s="30" t="s">
        <v>101</v>
      </c>
      <c r="Z550" s="61" t="s">
        <v>101</v>
      </c>
      <c r="AA550" s="30" t="s">
        <v>101</v>
      </c>
      <c r="AB550" s="30" t="s">
        <v>102</v>
      </c>
      <c r="AC550" s="30" t="s">
        <v>102</v>
      </c>
      <c r="AD550" s="30" t="s">
        <v>102</v>
      </c>
      <c r="AE550" s="30" t="s">
        <v>101</v>
      </c>
      <c r="AF550" s="61">
        <v>12</v>
      </c>
      <c r="AG550" s="30">
        <v>4</v>
      </c>
      <c r="AH550" s="30">
        <v>4</v>
      </c>
      <c r="AI550" s="30">
        <v>0</v>
      </c>
      <c r="AJ550" s="30">
        <v>6</v>
      </c>
      <c r="AK550" s="30">
        <v>0</v>
      </c>
      <c r="AL550" s="23"/>
    </row>
    <row r="551" spans="1:38" s="25" customFormat="1" x14ac:dyDescent="0.25">
      <c r="A551" s="4">
        <v>542</v>
      </c>
      <c r="B551" s="23" t="s">
        <v>91</v>
      </c>
      <c r="C551" s="23" t="s">
        <v>289</v>
      </c>
      <c r="D551" s="23" t="s">
        <v>290</v>
      </c>
      <c r="E551" s="30">
        <v>3</v>
      </c>
      <c r="F551" s="30">
        <v>1</v>
      </c>
      <c r="G551" s="30" t="s">
        <v>291</v>
      </c>
      <c r="H551" s="30">
        <v>3442</v>
      </c>
      <c r="I551" s="28" t="s">
        <v>335</v>
      </c>
      <c r="J551" s="30"/>
      <c r="K551" s="30" t="s">
        <v>292</v>
      </c>
      <c r="L551" s="50">
        <v>504</v>
      </c>
      <c r="M551" s="50">
        <v>1987</v>
      </c>
      <c r="N551" s="30" t="s">
        <v>293</v>
      </c>
      <c r="O551" s="30">
        <v>10</v>
      </c>
      <c r="P551" s="30">
        <v>0</v>
      </c>
      <c r="Q551" s="30">
        <v>6</v>
      </c>
      <c r="R551" s="30">
        <v>250</v>
      </c>
      <c r="S551" s="72">
        <v>18519.8</v>
      </c>
      <c r="T551" s="73">
        <f t="shared" ref="T551:T614" si="11">S551</f>
        <v>18519.8</v>
      </c>
      <c r="U551" s="73">
        <v>8392.2999999999993</v>
      </c>
      <c r="V551" s="73">
        <v>269.8</v>
      </c>
      <c r="W551" s="24" t="s">
        <v>101</v>
      </c>
      <c r="X551" s="61" t="s">
        <v>101</v>
      </c>
      <c r="Y551" s="30" t="s">
        <v>101</v>
      </c>
      <c r="Z551" s="61" t="s">
        <v>101</v>
      </c>
      <c r="AA551" s="30" t="s">
        <v>101</v>
      </c>
      <c r="AB551" s="30" t="s">
        <v>102</v>
      </c>
      <c r="AC551" s="30" t="s">
        <v>102</v>
      </c>
      <c r="AD551" s="30" t="s">
        <v>102</v>
      </c>
      <c r="AE551" s="30" t="s">
        <v>101</v>
      </c>
      <c r="AF551" s="30">
        <v>6</v>
      </c>
      <c r="AG551" s="30">
        <v>0</v>
      </c>
      <c r="AH551" s="30">
        <v>3</v>
      </c>
      <c r="AI551" s="30">
        <v>1</v>
      </c>
      <c r="AJ551" s="30">
        <v>2</v>
      </c>
      <c r="AK551" s="30">
        <v>0</v>
      </c>
      <c r="AL551" s="23"/>
    </row>
    <row r="552" spans="1:38" s="25" customFormat="1" x14ac:dyDescent="0.25">
      <c r="A552" s="4">
        <v>543</v>
      </c>
      <c r="B552" s="23" t="s">
        <v>91</v>
      </c>
      <c r="C552" s="23" t="s">
        <v>289</v>
      </c>
      <c r="D552" s="23" t="s">
        <v>290</v>
      </c>
      <c r="E552" s="30">
        <v>3</v>
      </c>
      <c r="F552" s="30">
        <v>2</v>
      </c>
      <c r="G552" s="30" t="s">
        <v>291</v>
      </c>
      <c r="H552" s="30">
        <v>3443</v>
      </c>
      <c r="I552" s="28" t="s">
        <v>335</v>
      </c>
      <c r="J552" s="30"/>
      <c r="K552" s="30" t="s">
        <v>292</v>
      </c>
      <c r="L552" s="50">
        <v>504</v>
      </c>
      <c r="M552" s="50">
        <v>1987</v>
      </c>
      <c r="N552" s="30" t="s">
        <v>293</v>
      </c>
      <c r="O552" s="30">
        <v>10</v>
      </c>
      <c r="P552" s="30">
        <v>0</v>
      </c>
      <c r="Q552" s="30">
        <v>12</v>
      </c>
      <c r="R552" s="30">
        <v>534</v>
      </c>
      <c r="S552" s="72">
        <v>25582.9</v>
      </c>
      <c r="T552" s="73">
        <f t="shared" si="11"/>
        <v>25582.9</v>
      </c>
      <c r="U552" s="73">
        <v>16381.2</v>
      </c>
      <c r="V552" s="73">
        <v>268.8</v>
      </c>
      <c r="W552" s="24" t="s">
        <v>101</v>
      </c>
      <c r="X552" s="61" t="s">
        <v>101</v>
      </c>
      <c r="Y552" s="30" t="s">
        <v>101</v>
      </c>
      <c r="Z552" s="61" t="s">
        <v>101</v>
      </c>
      <c r="AA552" s="30" t="s">
        <v>101</v>
      </c>
      <c r="AB552" s="30" t="s">
        <v>102</v>
      </c>
      <c r="AC552" s="30" t="s">
        <v>102</v>
      </c>
      <c r="AD552" s="30" t="s">
        <v>102</v>
      </c>
      <c r="AE552" s="30" t="s">
        <v>101</v>
      </c>
      <c r="AF552" s="30">
        <v>12</v>
      </c>
      <c r="AG552" s="30">
        <v>4</v>
      </c>
      <c r="AH552" s="30">
        <v>5</v>
      </c>
      <c r="AI552" s="30">
        <v>12</v>
      </c>
      <c r="AJ552" s="30">
        <v>4</v>
      </c>
      <c r="AK552" s="30">
        <v>0</v>
      </c>
      <c r="AL552" s="23"/>
    </row>
    <row r="553" spans="1:38" s="25" customFormat="1" x14ac:dyDescent="0.25">
      <c r="A553" s="4">
        <v>544</v>
      </c>
      <c r="B553" s="23" t="s">
        <v>91</v>
      </c>
      <c r="C553" s="23" t="s">
        <v>289</v>
      </c>
      <c r="D553" s="23" t="s">
        <v>290</v>
      </c>
      <c r="E553" s="30">
        <v>4</v>
      </c>
      <c r="F553" s="30">
        <v>1</v>
      </c>
      <c r="G553" s="30" t="s">
        <v>291</v>
      </c>
      <c r="H553" s="30">
        <v>3444</v>
      </c>
      <c r="I553" s="28" t="s">
        <v>335</v>
      </c>
      <c r="J553" s="30"/>
      <c r="K553" s="30" t="s">
        <v>294</v>
      </c>
      <c r="L553" s="50">
        <v>85</v>
      </c>
      <c r="M553" s="50">
        <v>1989</v>
      </c>
      <c r="N553" s="30" t="s">
        <v>295</v>
      </c>
      <c r="O553" s="30">
        <v>10</v>
      </c>
      <c r="P553" s="30">
        <v>0</v>
      </c>
      <c r="Q553" s="30">
        <v>13</v>
      </c>
      <c r="R553" s="30">
        <v>591</v>
      </c>
      <c r="S553" s="72">
        <v>47219.7</v>
      </c>
      <c r="T553" s="73">
        <f t="shared" si="11"/>
        <v>47219.7</v>
      </c>
      <c r="U553" s="73">
        <v>19029.2</v>
      </c>
      <c r="V553" s="73">
        <v>817.6</v>
      </c>
      <c r="W553" s="24" t="s">
        <v>101</v>
      </c>
      <c r="X553" s="61" t="s">
        <v>101</v>
      </c>
      <c r="Y553" s="30" t="s">
        <v>101</v>
      </c>
      <c r="Z553" s="61" t="s">
        <v>101</v>
      </c>
      <c r="AA553" s="30" t="s">
        <v>101</v>
      </c>
      <c r="AB553" s="30" t="s">
        <v>101</v>
      </c>
      <c r="AC553" s="30" t="s">
        <v>102</v>
      </c>
      <c r="AD553" s="30" t="s">
        <v>101</v>
      </c>
      <c r="AE553" s="30" t="s">
        <v>102</v>
      </c>
      <c r="AF553" s="30">
        <v>13</v>
      </c>
      <c r="AG553" s="30">
        <v>4</v>
      </c>
      <c r="AH553" s="30">
        <v>4</v>
      </c>
      <c r="AI553" s="30">
        <v>13</v>
      </c>
      <c r="AJ553" s="30">
        <v>13</v>
      </c>
      <c r="AK553" s="30">
        <v>0</v>
      </c>
      <c r="AL553" s="23"/>
    </row>
    <row r="554" spans="1:38" s="25" customFormat="1" x14ac:dyDescent="0.25">
      <c r="A554" s="4">
        <v>545</v>
      </c>
      <c r="B554" s="23" t="s">
        <v>91</v>
      </c>
      <c r="C554" s="23" t="s">
        <v>289</v>
      </c>
      <c r="D554" s="23" t="s">
        <v>290</v>
      </c>
      <c r="E554" s="30">
        <v>6</v>
      </c>
      <c r="F554" s="30"/>
      <c r="G554" s="30" t="s">
        <v>291</v>
      </c>
      <c r="H554" s="30">
        <v>3445</v>
      </c>
      <c r="I554" s="28" t="s">
        <v>335</v>
      </c>
      <c r="J554" s="30"/>
      <c r="K554" s="30" t="s">
        <v>294</v>
      </c>
      <c r="L554" s="50">
        <v>85</v>
      </c>
      <c r="M554" s="50">
        <v>1992</v>
      </c>
      <c r="N554" s="30" t="s">
        <v>295</v>
      </c>
      <c r="O554" s="30">
        <v>12</v>
      </c>
      <c r="P554" s="30">
        <v>0</v>
      </c>
      <c r="Q554" s="30">
        <v>2</v>
      </c>
      <c r="R554" s="30">
        <v>160</v>
      </c>
      <c r="S554" s="72">
        <v>13616.2</v>
      </c>
      <c r="T554" s="73">
        <f t="shared" si="11"/>
        <v>13616.2</v>
      </c>
      <c r="U554" s="73">
        <v>4172</v>
      </c>
      <c r="V554" s="73">
        <v>1428.6</v>
      </c>
      <c r="W554" s="24" t="s">
        <v>101</v>
      </c>
      <c r="X554" s="61" t="s">
        <v>101</v>
      </c>
      <c r="Y554" s="30" t="s">
        <v>101</v>
      </c>
      <c r="Z554" s="61" t="s">
        <v>101</v>
      </c>
      <c r="AA554" s="30" t="s">
        <v>101</v>
      </c>
      <c r="AB554" s="30" t="s">
        <v>102</v>
      </c>
      <c r="AC554" s="30" t="s">
        <v>102</v>
      </c>
      <c r="AD554" s="30" t="s">
        <v>102</v>
      </c>
      <c r="AE554" s="30" t="s">
        <v>101</v>
      </c>
      <c r="AF554" s="30">
        <v>4</v>
      </c>
      <c r="AG554" s="30">
        <v>2</v>
      </c>
      <c r="AH554" s="30">
        <v>5</v>
      </c>
      <c r="AI554" s="30">
        <v>1</v>
      </c>
      <c r="AJ554" s="30">
        <v>1</v>
      </c>
      <c r="AK554" s="30">
        <v>0</v>
      </c>
      <c r="AL554" s="23"/>
    </row>
    <row r="555" spans="1:38" s="25" customFormat="1" x14ac:dyDescent="0.25">
      <c r="A555" s="4">
        <v>546</v>
      </c>
      <c r="B555" s="23" t="s">
        <v>91</v>
      </c>
      <c r="C555" s="23" t="s">
        <v>289</v>
      </c>
      <c r="D555" s="23" t="s">
        <v>290</v>
      </c>
      <c r="E555" s="30">
        <v>10</v>
      </c>
      <c r="F555" s="30"/>
      <c r="G555" s="30" t="s">
        <v>291</v>
      </c>
      <c r="H555" s="30">
        <v>3446</v>
      </c>
      <c r="I555" s="28" t="s">
        <v>335</v>
      </c>
      <c r="J555" s="30"/>
      <c r="K555" s="30" t="s">
        <v>294</v>
      </c>
      <c r="L555" s="50" t="s">
        <v>117</v>
      </c>
      <c r="M555" s="50">
        <v>1992</v>
      </c>
      <c r="N555" s="30" t="s">
        <v>295</v>
      </c>
      <c r="O555" s="30">
        <v>12</v>
      </c>
      <c r="P555" s="30">
        <v>0</v>
      </c>
      <c r="Q555" s="30">
        <v>1</v>
      </c>
      <c r="R555" s="30">
        <v>100</v>
      </c>
      <c r="S555" s="72">
        <v>9605</v>
      </c>
      <c r="T555" s="73">
        <f t="shared" si="11"/>
        <v>9605</v>
      </c>
      <c r="U555" s="73">
        <v>2585</v>
      </c>
      <c r="V555" s="73">
        <v>1537.6</v>
      </c>
      <c r="W555" s="24" t="s">
        <v>101</v>
      </c>
      <c r="X555" s="61" t="s">
        <v>101</v>
      </c>
      <c r="Y555" s="30" t="s">
        <v>101</v>
      </c>
      <c r="Z555" s="61" t="s">
        <v>101</v>
      </c>
      <c r="AA555" s="30" t="s">
        <v>101</v>
      </c>
      <c r="AB555" s="30" t="s">
        <v>102</v>
      </c>
      <c r="AC555" s="30" t="s">
        <v>102</v>
      </c>
      <c r="AD555" s="30" t="s">
        <v>102</v>
      </c>
      <c r="AE555" s="30" t="s">
        <v>101</v>
      </c>
      <c r="AF555" s="30">
        <v>2</v>
      </c>
      <c r="AG555" s="30">
        <v>2</v>
      </c>
      <c r="AH555" s="30">
        <v>5</v>
      </c>
      <c r="AI555" s="30">
        <v>1</v>
      </c>
      <c r="AJ555" s="30">
        <v>1</v>
      </c>
      <c r="AK555" s="30">
        <v>0</v>
      </c>
      <c r="AL555" s="23"/>
    </row>
    <row r="556" spans="1:38" s="25" customFormat="1" x14ac:dyDescent="0.25">
      <c r="A556" s="4">
        <v>547</v>
      </c>
      <c r="B556" s="23" t="s">
        <v>91</v>
      </c>
      <c r="C556" s="23" t="s">
        <v>289</v>
      </c>
      <c r="D556" s="23" t="s">
        <v>290</v>
      </c>
      <c r="E556" s="30">
        <v>13</v>
      </c>
      <c r="F556" s="30"/>
      <c r="G556" s="30" t="s">
        <v>291</v>
      </c>
      <c r="H556" s="30">
        <v>3447</v>
      </c>
      <c r="I556" s="28" t="s">
        <v>335</v>
      </c>
      <c r="J556" s="30"/>
      <c r="K556" s="30" t="s">
        <v>292</v>
      </c>
      <c r="L556" s="50">
        <v>504</v>
      </c>
      <c r="M556" s="50">
        <v>1987</v>
      </c>
      <c r="N556" s="30" t="s">
        <v>293</v>
      </c>
      <c r="O556" s="30">
        <v>9</v>
      </c>
      <c r="P556" s="30">
        <v>0</v>
      </c>
      <c r="Q556" s="30">
        <v>17</v>
      </c>
      <c r="R556" s="30">
        <v>615</v>
      </c>
      <c r="S556" s="72">
        <v>49490.8</v>
      </c>
      <c r="T556" s="73">
        <f t="shared" si="11"/>
        <v>49490.8</v>
      </c>
      <c r="U556" s="73">
        <v>22221.1</v>
      </c>
      <c r="V556" s="73">
        <v>469.5</v>
      </c>
      <c r="W556" s="24" t="s">
        <v>101</v>
      </c>
      <c r="X556" s="61" t="s">
        <v>101</v>
      </c>
      <c r="Y556" s="30" t="s">
        <v>101</v>
      </c>
      <c r="Z556" s="61" t="s">
        <v>101</v>
      </c>
      <c r="AA556" s="30" t="s">
        <v>101</v>
      </c>
      <c r="AB556" s="30" t="s">
        <v>102</v>
      </c>
      <c r="AC556" s="30" t="s">
        <v>102</v>
      </c>
      <c r="AD556" s="30" t="s">
        <v>102</v>
      </c>
      <c r="AE556" s="30" t="s">
        <v>101</v>
      </c>
      <c r="AF556" s="30">
        <v>17</v>
      </c>
      <c r="AG556" s="30">
        <v>8</v>
      </c>
      <c r="AH556" s="30">
        <v>7</v>
      </c>
      <c r="AI556" s="30">
        <v>0</v>
      </c>
      <c r="AJ556" s="30">
        <v>6</v>
      </c>
      <c r="AK556" s="30">
        <v>0</v>
      </c>
      <c r="AL556" s="23"/>
    </row>
    <row r="557" spans="1:38" s="25" customFormat="1" x14ac:dyDescent="0.25">
      <c r="A557" s="4">
        <v>548</v>
      </c>
      <c r="B557" s="23" t="s">
        <v>91</v>
      </c>
      <c r="C557" s="23" t="s">
        <v>289</v>
      </c>
      <c r="D557" s="23" t="s">
        <v>290</v>
      </c>
      <c r="E557" s="30">
        <v>15</v>
      </c>
      <c r="F557" s="30">
        <v>1</v>
      </c>
      <c r="G557" s="30" t="s">
        <v>291</v>
      </c>
      <c r="H557" s="30">
        <v>3448</v>
      </c>
      <c r="I557" s="28" t="s">
        <v>335</v>
      </c>
      <c r="J557" s="30"/>
      <c r="K557" s="30" t="s">
        <v>292</v>
      </c>
      <c r="L557" s="50">
        <v>504</v>
      </c>
      <c r="M557" s="50">
        <v>1987</v>
      </c>
      <c r="N557" s="30" t="s">
        <v>293</v>
      </c>
      <c r="O557" s="30">
        <v>10</v>
      </c>
      <c r="P557" s="30">
        <v>0</v>
      </c>
      <c r="Q557" s="30">
        <v>9</v>
      </c>
      <c r="R557" s="30">
        <v>369</v>
      </c>
      <c r="S557" s="72">
        <v>27098.7</v>
      </c>
      <c r="T557" s="73">
        <f t="shared" si="11"/>
        <v>27098.7</v>
      </c>
      <c r="U557" s="73">
        <v>12440.7</v>
      </c>
      <c r="V557" s="73">
        <v>130.9</v>
      </c>
      <c r="W557" s="24" t="s">
        <v>101</v>
      </c>
      <c r="X557" s="61" t="s">
        <v>101</v>
      </c>
      <c r="Y557" s="30" t="s">
        <v>101</v>
      </c>
      <c r="Z557" s="61" t="s">
        <v>101</v>
      </c>
      <c r="AA557" s="30" t="s">
        <v>101</v>
      </c>
      <c r="AB557" s="30" t="s">
        <v>102</v>
      </c>
      <c r="AC557" s="30" t="s">
        <v>102</v>
      </c>
      <c r="AD557" s="30" t="s">
        <v>102</v>
      </c>
      <c r="AE557" s="30" t="s">
        <v>101</v>
      </c>
      <c r="AF557" s="30">
        <v>9</v>
      </c>
      <c r="AG557" s="30">
        <v>0</v>
      </c>
      <c r="AH557" s="30">
        <v>3</v>
      </c>
      <c r="AI557" s="30">
        <v>9</v>
      </c>
      <c r="AJ557" s="30">
        <v>3</v>
      </c>
      <c r="AK557" s="30">
        <v>0</v>
      </c>
      <c r="AL557" s="23"/>
    </row>
    <row r="558" spans="1:38" s="25" customFormat="1" x14ac:dyDescent="0.25">
      <c r="A558" s="4">
        <v>549</v>
      </c>
      <c r="B558" s="23" t="s">
        <v>91</v>
      </c>
      <c r="C558" s="23" t="s">
        <v>296</v>
      </c>
      <c r="D558" s="23" t="s">
        <v>290</v>
      </c>
      <c r="E558" s="30">
        <v>16</v>
      </c>
      <c r="F558" s="30">
        <v>1</v>
      </c>
      <c r="G558" s="30" t="s">
        <v>291</v>
      </c>
      <c r="H558" s="30">
        <v>3449</v>
      </c>
      <c r="I558" s="28" t="s">
        <v>335</v>
      </c>
      <c r="J558" s="30"/>
      <c r="K558" s="30" t="s">
        <v>292</v>
      </c>
      <c r="L558" s="50">
        <v>504</v>
      </c>
      <c r="M558" s="50">
        <v>2009</v>
      </c>
      <c r="N558" s="30" t="s">
        <v>293</v>
      </c>
      <c r="O558" s="30">
        <v>16</v>
      </c>
      <c r="P558" s="30">
        <v>0</v>
      </c>
      <c r="Q558" s="30">
        <v>2</v>
      </c>
      <c r="R558" s="30">
        <v>210</v>
      </c>
      <c r="S558" s="72">
        <v>18024.5</v>
      </c>
      <c r="T558" s="73">
        <f t="shared" si="11"/>
        <v>18024.5</v>
      </c>
      <c r="U558" s="73">
        <v>6307.1</v>
      </c>
      <c r="V558" s="73">
        <v>1156.4000000000001</v>
      </c>
      <c r="W558" s="24" t="s">
        <v>101</v>
      </c>
      <c r="X558" s="61" t="s">
        <v>101</v>
      </c>
      <c r="Y558" s="30" t="s">
        <v>101</v>
      </c>
      <c r="Z558" s="61" t="s">
        <v>101</v>
      </c>
      <c r="AA558" s="30" t="s">
        <v>101</v>
      </c>
      <c r="AB558" s="30" t="s">
        <v>102</v>
      </c>
      <c r="AC558" s="30" t="s">
        <v>102</v>
      </c>
      <c r="AD558" s="30" t="s">
        <v>102</v>
      </c>
      <c r="AE558" s="30" t="s">
        <v>101</v>
      </c>
      <c r="AF558" s="30">
        <v>4</v>
      </c>
      <c r="AG558" s="30">
        <v>4</v>
      </c>
      <c r="AH558" s="30">
        <v>5</v>
      </c>
      <c r="AI558" s="181">
        <v>2</v>
      </c>
      <c r="AJ558" s="181"/>
      <c r="AK558" s="30">
        <v>0</v>
      </c>
      <c r="AL558" s="23"/>
    </row>
    <row r="559" spans="1:38" s="25" customFormat="1" x14ac:dyDescent="0.25">
      <c r="A559" s="4">
        <v>550</v>
      </c>
      <c r="B559" s="23" t="s">
        <v>91</v>
      </c>
      <c r="C559" s="23" t="s">
        <v>296</v>
      </c>
      <c r="D559" s="23" t="s">
        <v>290</v>
      </c>
      <c r="E559" s="30">
        <v>20</v>
      </c>
      <c r="F559" s="30">
        <v>3</v>
      </c>
      <c r="G559" s="30" t="s">
        <v>291</v>
      </c>
      <c r="H559" s="30">
        <v>34410</v>
      </c>
      <c r="I559" s="28" t="s">
        <v>335</v>
      </c>
      <c r="J559" s="30"/>
      <c r="K559" s="30" t="s">
        <v>292</v>
      </c>
      <c r="L559" s="50">
        <v>504</v>
      </c>
      <c r="M559" s="50">
        <v>1990</v>
      </c>
      <c r="N559" s="30" t="s">
        <v>293</v>
      </c>
      <c r="O559" s="30">
        <v>10</v>
      </c>
      <c r="P559" s="30">
        <v>0</v>
      </c>
      <c r="Q559" s="30">
        <v>6</v>
      </c>
      <c r="R559" s="30">
        <v>226</v>
      </c>
      <c r="S559" s="72">
        <v>17934.2</v>
      </c>
      <c r="T559" s="73">
        <f t="shared" si="11"/>
        <v>17934.2</v>
      </c>
      <c r="U559" s="73">
        <v>6457.7</v>
      </c>
      <c r="V559" s="73">
        <v>308</v>
      </c>
      <c r="W559" s="24" t="s">
        <v>101</v>
      </c>
      <c r="X559" s="61" t="s">
        <v>101</v>
      </c>
      <c r="Y559" s="30" t="s">
        <v>101</v>
      </c>
      <c r="Z559" s="61" t="s">
        <v>101</v>
      </c>
      <c r="AA559" s="30" t="s">
        <v>101</v>
      </c>
      <c r="AB559" s="30" t="s">
        <v>102</v>
      </c>
      <c r="AC559" s="30" t="s">
        <v>102</v>
      </c>
      <c r="AD559" s="30" t="s">
        <v>102</v>
      </c>
      <c r="AE559" s="30" t="s">
        <v>101</v>
      </c>
      <c r="AF559" s="30">
        <v>6</v>
      </c>
      <c r="AG559" s="30">
        <v>4</v>
      </c>
      <c r="AH559" s="30">
        <v>6</v>
      </c>
      <c r="AI559" s="30">
        <v>6</v>
      </c>
      <c r="AJ559" s="30">
        <v>2</v>
      </c>
      <c r="AK559" s="30">
        <v>0</v>
      </c>
      <c r="AL559" s="23"/>
    </row>
    <row r="560" spans="1:38" s="25" customFormat="1" x14ac:dyDescent="0.25">
      <c r="A560" s="4">
        <v>551</v>
      </c>
      <c r="B560" s="23" t="s">
        <v>91</v>
      </c>
      <c r="C560" s="23" t="s">
        <v>289</v>
      </c>
      <c r="D560" s="23" t="s">
        <v>297</v>
      </c>
      <c r="E560" s="30">
        <v>25</v>
      </c>
      <c r="F560" s="30">
        <v>1</v>
      </c>
      <c r="G560" s="30" t="s">
        <v>291</v>
      </c>
      <c r="H560" s="30">
        <v>34411</v>
      </c>
      <c r="I560" s="28" t="s">
        <v>335</v>
      </c>
      <c r="J560" s="30"/>
      <c r="K560" s="30" t="s">
        <v>292</v>
      </c>
      <c r="L560" s="50">
        <v>137</v>
      </c>
      <c r="M560" s="50">
        <v>1993</v>
      </c>
      <c r="N560" s="30" t="s">
        <v>293</v>
      </c>
      <c r="O560" s="30">
        <v>12</v>
      </c>
      <c r="P560" s="30">
        <v>0</v>
      </c>
      <c r="Q560" s="30">
        <v>3</v>
      </c>
      <c r="R560" s="30">
        <v>177</v>
      </c>
      <c r="S560" s="72">
        <v>15814.9</v>
      </c>
      <c r="T560" s="73">
        <f t="shared" si="11"/>
        <v>15814.9</v>
      </c>
      <c r="U560" s="73">
        <v>6318.3</v>
      </c>
      <c r="V560" s="73">
        <v>146</v>
      </c>
      <c r="W560" s="24" t="s">
        <v>101</v>
      </c>
      <c r="X560" s="61" t="s">
        <v>101</v>
      </c>
      <c r="Y560" s="30" t="s">
        <v>101</v>
      </c>
      <c r="Z560" s="61" t="s">
        <v>101</v>
      </c>
      <c r="AA560" s="30" t="s">
        <v>101</v>
      </c>
      <c r="AB560" s="30" t="s">
        <v>102</v>
      </c>
      <c r="AC560" s="30" t="s">
        <v>102</v>
      </c>
      <c r="AD560" s="30" t="s">
        <v>102</v>
      </c>
      <c r="AE560" s="30" t="s">
        <v>101</v>
      </c>
      <c r="AF560" s="30">
        <v>6</v>
      </c>
      <c r="AG560" s="30">
        <v>2</v>
      </c>
      <c r="AH560" s="30">
        <v>5</v>
      </c>
      <c r="AI560" s="30">
        <v>3</v>
      </c>
      <c r="AJ560" s="30">
        <v>3</v>
      </c>
      <c r="AK560" s="30">
        <v>0</v>
      </c>
      <c r="AL560" s="23"/>
    </row>
    <row r="561" spans="1:38" s="25" customFormat="1" x14ac:dyDescent="0.25">
      <c r="A561" s="4">
        <v>552</v>
      </c>
      <c r="B561" s="23" t="s">
        <v>91</v>
      </c>
      <c r="C561" s="23" t="s">
        <v>289</v>
      </c>
      <c r="D561" s="23" t="s">
        <v>297</v>
      </c>
      <c r="E561" s="30">
        <v>25</v>
      </c>
      <c r="F561" s="30">
        <v>2</v>
      </c>
      <c r="G561" s="30" t="s">
        <v>291</v>
      </c>
      <c r="H561" s="30">
        <v>34412</v>
      </c>
      <c r="I561" s="28" t="s">
        <v>335</v>
      </c>
      <c r="J561" s="30"/>
      <c r="K561" s="30" t="s">
        <v>292</v>
      </c>
      <c r="L561" s="50">
        <v>137</v>
      </c>
      <c r="M561" s="50">
        <v>1993</v>
      </c>
      <c r="N561" s="30" t="s">
        <v>293</v>
      </c>
      <c r="O561" s="30">
        <v>12</v>
      </c>
      <c r="P561" s="30">
        <v>0</v>
      </c>
      <c r="Q561" s="30">
        <v>2</v>
      </c>
      <c r="R561" s="30">
        <v>118</v>
      </c>
      <c r="S561" s="72">
        <v>10578.3</v>
      </c>
      <c r="T561" s="73">
        <f t="shared" si="11"/>
        <v>10578.3</v>
      </c>
      <c r="U561" s="73">
        <v>4275.6000000000004</v>
      </c>
      <c r="V561" s="73">
        <v>139.9</v>
      </c>
      <c r="W561" s="24" t="s">
        <v>101</v>
      </c>
      <c r="X561" s="61" t="s">
        <v>101</v>
      </c>
      <c r="Y561" s="30" t="s">
        <v>101</v>
      </c>
      <c r="Z561" s="61" t="s">
        <v>101</v>
      </c>
      <c r="AA561" s="30" t="s">
        <v>101</v>
      </c>
      <c r="AB561" s="30" t="s">
        <v>102</v>
      </c>
      <c r="AC561" s="30" t="s">
        <v>102</v>
      </c>
      <c r="AD561" s="30" t="s">
        <v>102</v>
      </c>
      <c r="AE561" s="30" t="s">
        <v>101</v>
      </c>
      <c r="AF561" s="30">
        <v>4</v>
      </c>
      <c r="AG561" s="30">
        <v>2</v>
      </c>
      <c r="AH561" s="30">
        <v>5</v>
      </c>
      <c r="AI561" s="30">
        <v>2</v>
      </c>
      <c r="AJ561" s="30">
        <v>2</v>
      </c>
      <c r="AK561" s="30">
        <v>0</v>
      </c>
      <c r="AL561" s="23"/>
    </row>
    <row r="562" spans="1:38" s="25" customFormat="1" x14ac:dyDescent="0.25">
      <c r="A562" s="4">
        <v>553</v>
      </c>
      <c r="B562" s="23" t="s">
        <v>91</v>
      </c>
      <c r="C562" s="23" t="s">
        <v>289</v>
      </c>
      <c r="D562" s="23" t="s">
        <v>298</v>
      </c>
      <c r="E562" s="30">
        <v>7</v>
      </c>
      <c r="F562" s="30"/>
      <c r="G562" s="30" t="s">
        <v>291</v>
      </c>
      <c r="H562" s="30">
        <v>34413</v>
      </c>
      <c r="I562" s="28" t="s">
        <v>335</v>
      </c>
      <c r="J562" s="30"/>
      <c r="K562" s="30" t="s">
        <v>292</v>
      </c>
      <c r="L562" s="50">
        <v>606</v>
      </c>
      <c r="M562" s="50">
        <v>1987</v>
      </c>
      <c r="N562" s="30" t="s">
        <v>293</v>
      </c>
      <c r="O562" s="30">
        <v>10</v>
      </c>
      <c r="P562" s="30">
        <v>0</v>
      </c>
      <c r="Q562" s="30">
        <v>7</v>
      </c>
      <c r="R562" s="30">
        <v>272</v>
      </c>
      <c r="S562" s="72">
        <v>22442.400000000001</v>
      </c>
      <c r="T562" s="73">
        <f t="shared" si="11"/>
        <v>22442.400000000001</v>
      </c>
      <c r="U562" s="73">
        <v>9572.2999999999993</v>
      </c>
      <c r="V562" s="73">
        <v>188.7</v>
      </c>
      <c r="W562" s="24" t="s">
        <v>101</v>
      </c>
      <c r="X562" s="61" t="s">
        <v>101</v>
      </c>
      <c r="Y562" s="30" t="s">
        <v>101</v>
      </c>
      <c r="Z562" s="61" t="s">
        <v>101</v>
      </c>
      <c r="AA562" s="30" t="s">
        <v>101</v>
      </c>
      <c r="AB562" s="30" t="s">
        <v>102</v>
      </c>
      <c r="AC562" s="30" t="s">
        <v>102</v>
      </c>
      <c r="AD562" s="30" t="s">
        <v>102</v>
      </c>
      <c r="AE562" s="30" t="s">
        <v>101</v>
      </c>
      <c r="AF562" s="30">
        <v>7</v>
      </c>
      <c r="AG562" s="30">
        <v>0</v>
      </c>
      <c r="AH562" s="30">
        <v>2</v>
      </c>
      <c r="AI562" s="30">
        <v>7</v>
      </c>
      <c r="AJ562" s="30">
        <v>2</v>
      </c>
      <c r="AK562" s="30">
        <v>0</v>
      </c>
      <c r="AL562" s="23"/>
    </row>
    <row r="563" spans="1:38" s="25" customFormat="1" x14ac:dyDescent="0.25">
      <c r="A563" s="4">
        <v>554</v>
      </c>
      <c r="B563" s="23" t="s">
        <v>91</v>
      </c>
      <c r="C563" s="23" t="s">
        <v>289</v>
      </c>
      <c r="D563" s="23" t="s">
        <v>298</v>
      </c>
      <c r="E563" s="30">
        <v>9</v>
      </c>
      <c r="F563" s="30"/>
      <c r="G563" s="30" t="s">
        <v>291</v>
      </c>
      <c r="H563" s="30">
        <v>34414</v>
      </c>
      <c r="I563" s="28" t="s">
        <v>335</v>
      </c>
      <c r="J563" s="30"/>
      <c r="K563" s="30" t="s">
        <v>292</v>
      </c>
      <c r="L563" s="50">
        <v>504</v>
      </c>
      <c r="M563" s="50">
        <v>1987</v>
      </c>
      <c r="N563" s="30" t="s">
        <v>293</v>
      </c>
      <c r="O563" s="30">
        <v>10</v>
      </c>
      <c r="P563" s="30">
        <v>0</v>
      </c>
      <c r="Q563" s="30">
        <v>3</v>
      </c>
      <c r="R563" s="30">
        <v>119</v>
      </c>
      <c r="S563" s="72">
        <v>9333.2999999999993</v>
      </c>
      <c r="T563" s="73">
        <f t="shared" si="11"/>
        <v>9333.2999999999993</v>
      </c>
      <c r="U563" s="73">
        <v>4396.7</v>
      </c>
      <c r="V563" s="73">
        <v>82.1</v>
      </c>
      <c r="W563" s="24" t="s">
        <v>101</v>
      </c>
      <c r="X563" s="61" t="s">
        <v>101</v>
      </c>
      <c r="Y563" s="30" t="s">
        <v>101</v>
      </c>
      <c r="Z563" s="61" t="s">
        <v>101</v>
      </c>
      <c r="AA563" s="30" t="s">
        <v>101</v>
      </c>
      <c r="AB563" s="30" t="s">
        <v>102</v>
      </c>
      <c r="AC563" s="30" t="s">
        <v>102</v>
      </c>
      <c r="AD563" s="30" t="s">
        <v>102</v>
      </c>
      <c r="AE563" s="30" t="s">
        <v>101</v>
      </c>
      <c r="AF563" s="30">
        <v>3</v>
      </c>
      <c r="AG563" s="30">
        <v>2</v>
      </c>
      <c r="AH563" s="30">
        <v>1</v>
      </c>
      <c r="AI563" s="30">
        <v>1</v>
      </c>
      <c r="AJ563" s="30">
        <v>1</v>
      </c>
      <c r="AK563" s="30">
        <v>0</v>
      </c>
      <c r="AL563" s="23"/>
    </row>
    <row r="564" spans="1:38" s="25" customFormat="1" x14ac:dyDescent="0.25">
      <c r="A564" s="4">
        <v>555</v>
      </c>
      <c r="B564" s="23" t="s">
        <v>91</v>
      </c>
      <c r="C564" s="23" t="s">
        <v>289</v>
      </c>
      <c r="D564" s="23" t="s">
        <v>298</v>
      </c>
      <c r="E564" s="30">
        <v>11</v>
      </c>
      <c r="F564" s="30"/>
      <c r="G564" s="30" t="s">
        <v>291</v>
      </c>
      <c r="H564" s="30">
        <v>34415</v>
      </c>
      <c r="I564" s="28" t="s">
        <v>335</v>
      </c>
      <c r="J564" s="30"/>
      <c r="K564" s="30" t="s">
        <v>292</v>
      </c>
      <c r="L564" s="50">
        <v>606</v>
      </c>
      <c r="M564" s="50">
        <v>1987</v>
      </c>
      <c r="N564" s="30" t="s">
        <v>293</v>
      </c>
      <c r="O564" s="30">
        <v>10</v>
      </c>
      <c r="P564" s="30">
        <v>0</v>
      </c>
      <c r="Q564" s="30">
        <v>7</v>
      </c>
      <c r="R564" s="30">
        <v>272</v>
      </c>
      <c r="S564" s="72">
        <v>22549.8</v>
      </c>
      <c r="T564" s="73">
        <f t="shared" si="11"/>
        <v>22549.8</v>
      </c>
      <c r="U564" s="73">
        <v>9580.1</v>
      </c>
      <c r="V564" s="73">
        <v>214.8</v>
      </c>
      <c r="W564" s="24" t="s">
        <v>101</v>
      </c>
      <c r="X564" s="61" t="s">
        <v>101</v>
      </c>
      <c r="Y564" s="30" t="s">
        <v>101</v>
      </c>
      <c r="Z564" s="61" t="s">
        <v>101</v>
      </c>
      <c r="AA564" s="30" t="s">
        <v>101</v>
      </c>
      <c r="AB564" s="30" t="s">
        <v>102</v>
      </c>
      <c r="AC564" s="30" t="s">
        <v>102</v>
      </c>
      <c r="AD564" s="30" t="s">
        <v>102</v>
      </c>
      <c r="AE564" s="30" t="s">
        <v>101</v>
      </c>
      <c r="AF564" s="30">
        <v>7</v>
      </c>
      <c r="AG564" s="30">
        <v>2</v>
      </c>
      <c r="AH564" s="30">
        <v>3</v>
      </c>
      <c r="AI564" s="30">
        <v>2</v>
      </c>
      <c r="AJ564" s="30">
        <v>2</v>
      </c>
      <c r="AK564" s="30">
        <v>0</v>
      </c>
      <c r="AL564" s="23"/>
    </row>
    <row r="565" spans="1:38" s="25" customFormat="1" x14ac:dyDescent="0.25">
      <c r="A565" s="4">
        <v>556</v>
      </c>
      <c r="B565" s="23" t="s">
        <v>91</v>
      </c>
      <c r="C565" s="23" t="s">
        <v>289</v>
      </c>
      <c r="D565" s="23" t="s">
        <v>298</v>
      </c>
      <c r="E565" s="30">
        <v>13</v>
      </c>
      <c r="F565" s="30"/>
      <c r="G565" s="30" t="s">
        <v>291</v>
      </c>
      <c r="H565" s="30">
        <v>34416</v>
      </c>
      <c r="I565" s="28" t="s">
        <v>335</v>
      </c>
      <c r="J565" s="30"/>
      <c r="K565" s="30" t="s">
        <v>292</v>
      </c>
      <c r="L565" s="50">
        <v>137</v>
      </c>
      <c r="M565" s="50">
        <v>1988</v>
      </c>
      <c r="N565" s="30" t="s">
        <v>293</v>
      </c>
      <c r="O565" s="30">
        <v>12</v>
      </c>
      <c r="P565" s="30">
        <v>0</v>
      </c>
      <c r="Q565" s="30">
        <v>2</v>
      </c>
      <c r="R565" s="30">
        <v>118</v>
      </c>
      <c r="S565" s="72">
        <v>11091.4</v>
      </c>
      <c r="T565" s="73">
        <f t="shared" si="11"/>
        <v>11091.4</v>
      </c>
      <c r="U565" s="73">
        <v>4285.8</v>
      </c>
      <c r="V565" s="73">
        <v>187.4</v>
      </c>
      <c r="W565" s="24" t="s">
        <v>101</v>
      </c>
      <c r="X565" s="61" t="s">
        <v>101</v>
      </c>
      <c r="Y565" s="30" t="s">
        <v>101</v>
      </c>
      <c r="Z565" s="61" t="s">
        <v>101</v>
      </c>
      <c r="AA565" s="30" t="s">
        <v>101</v>
      </c>
      <c r="AB565" s="30" t="s">
        <v>102</v>
      </c>
      <c r="AC565" s="30" t="s">
        <v>102</v>
      </c>
      <c r="AD565" s="30" t="s">
        <v>102</v>
      </c>
      <c r="AE565" s="30" t="s">
        <v>101</v>
      </c>
      <c r="AF565" s="30">
        <v>4</v>
      </c>
      <c r="AG565" s="30">
        <v>2</v>
      </c>
      <c r="AH565" s="30">
        <v>4</v>
      </c>
      <c r="AI565" s="30">
        <v>1</v>
      </c>
      <c r="AJ565" s="30">
        <v>1</v>
      </c>
      <c r="AK565" s="30">
        <v>0</v>
      </c>
      <c r="AL565" s="23"/>
    </row>
    <row r="566" spans="1:38" s="25" customFormat="1" x14ac:dyDescent="0.25">
      <c r="A566" s="4">
        <v>557</v>
      </c>
      <c r="B566" s="23" t="s">
        <v>91</v>
      </c>
      <c r="C566" s="23" t="s">
        <v>289</v>
      </c>
      <c r="D566" s="23" t="s">
        <v>299</v>
      </c>
      <c r="E566" s="30">
        <v>1</v>
      </c>
      <c r="F566" s="30">
        <v>2</v>
      </c>
      <c r="G566" s="30" t="s">
        <v>291</v>
      </c>
      <c r="H566" s="30">
        <v>34417</v>
      </c>
      <c r="I566" s="28" t="s">
        <v>335</v>
      </c>
      <c r="J566" s="30"/>
      <c r="K566" s="30" t="s">
        <v>292</v>
      </c>
      <c r="L566" s="50">
        <v>137</v>
      </c>
      <c r="M566" s="50">
        <v>1988</v>
      </c>
      <c r="N566" s="30" t="s">
        <v>293</v>
      </c>
      <c r="O566" s="30">
        <v>12</v>
      </c>
      <c r="P566" s="30">
        <v>0</v>
      </c>
      <c r="Q566" s="30">
        <v>2</v>
      </c>
      <c r="R566" s="30">
        <v>118</v>
      </c>
      <c r="S566" s="72">
        <v>10681.4</v>
      </c>
      <c r="T566" s="73">
        <f t="shared" si="11"/>
        <v>10681.4</v>
      </c>
      <c r="U566" s="73">
        <v>4107.2</v>
      </c>
      <c r="V566" s="73">
        <v>454.7</v>
      </c>
      <c r="W566" s="24" t="s">
        <v>101</v>
      </c>
      <c r="X566" s="61" t="s">
        <v>101</v>
      </c>
      <c r="Y566" s="30" t="s">
        <v>101</v>
      </c>
      <c r="Z566" s="61" t="s">
        <v>101</v>
      </c>
      <c r="AA566" s="30" t="s">
        <v>101</v>
      </c>
      <c r="AB566" s="30" t="s">
        <v>102</v>
      </c>
      <c r="AC566" s="30" t="s">
        <v>102</v>
      </c>
      <c r="AD566" s="30" t="s">
        <v>101</v>
      </c>
      <c r="AE566" s="30" t="s">
        <v>102</v>
      </c>
      <c r="AF566" s="30">
        <v>4</v>
      </c>
      <c r="AG566" s="30">
        <v>2</v>
      </c>
      <c r="AH566" s="30">
        <v>4</v>
      </c>
      <c r="AI566" s="30">
        <v>2</v>
      </c>
      <c r="AJ566" s="30">
        <v>1</v>
      </c>
      <c r="AK566" s="30">
        <v>0</v>
      </c>
      <c r="AL566" s="23"/>
    </row>
    <row r="567" spans="1:38" s="25" customFormat="1" x14ac:dyDescent="0.25">
      <c r="A567" s="4">
        <v>558</v>
      </c>
      <c r="B567" s="23" t="s">
        <v>91</v>
      </c>
      <c r="C567" s="23" t="s">
        <v>289</v>
      </c>
      <c r="D567" s="23" t="s">
        <v>299</v>
      </c>
      <c r="E567" s="30">
        <v>11</v>
      </c>
      <c r="F567" s="30"/>
      <c r="G567" s="30" t="s">
        <v>291</v>
      </c>
      <c r="H567" s="30">
        <v>34418</v>
      </c>
      <c r="I567" s="28" t="s">
        <v>335</v>
      </c>
      <c r="J567" s="30"/>
      <c r="K567" s="30" t="s">
        <v>294</v>
      </c>
      <c r="L567" s="50">
        <v>85</v>
      </c>
      <c r="M567" s="50">
        <v>1989</v>
      </c>
      <c r="N567" s="30" t="s">
        <v>295</v>
      </c>
      <c r="O567" s="30">
        <v>10</v>
      </c>
      <c r="P567" s="30">
        <v>0</v>
      </c>
      <c r="Q567" s="30">
        <v>10</v>
      </c>
      <c r="R567" s="30">
        <v>398</v>
      </c>
      <c r="S567" s="72">
        <v>33732.199999999997</v>
      </c>
      <c r="T567" s="73">
        <f t="shared" si="11"/>
        <v>33732.199999999997</v>
      </c>
      <c r="U567" s="73">
        <v>13889.4</v>
      </c>
      <c r="V567" s="73">
        <v>449.3</v>
      </c>
      <c r="W567" s="24" t="s">
        <v>101</v>
      </c>
      <c r="X567" s="61" t="s">
        <v>101</v>
      </c>
      <c r="Y567" s="30" t="s">
        <v>101</v>
      </c>
      <c r="Z567" s="61" t="s">
        <v>101</v>
      </c>
      <c r="AA567" s="30" t="s">
        <v>101</v>
      </c>
      <c r="AB567" s="30" t="s">
        <v>101</v>
      </c>
      <c r="AC567" s="30" t="s">
        <v>102</v>
      </c>
      <c r="AD567" s="30" t="s">
        <v>101</v>
      </c>
      <c r="AE567" s="30" t="s">
        <v>102</v>
      </c>
      <c r="AF567" s="30">
        <v>10</v>
      </c>
      <c r="AG567" s="30">
        <v>4</v>
      </c>
      <c r="AH567" s="30">
        <v>3</v>
      </c>
      <c r="AI567" s="30">
        <v>0</v>
      </c>
      <c r="AJ567" s="30">
        <v>0</v>
      </c>
      <c r="AK567" s="30">
        <v>0</v>
      </c>
      <c r="AL567" s="23"/>
    </row>
    <row r="568" spans="1:38" s="25" customFormat="1" x14ac:dyDescent="0.25">
      <c r="A568" s="4">
        <v>559</v>
      </c>
      <c r="B568" s="23" t="s">
        <v>91</v>
      </c>
      <c r="C568" s="23" t="s">
        <v>289</v>
      </c>
      <c r="D568" s="23" t="s">
        <v>299</v>
      </c>
      <c r="E568" s="30">
        <v>15</v>
      </c>
      <c r="F568" s="30">
        <v>1</v>
      </c>
      <c r="G568" s="30" t="s">
        <v>291</v>
      </c>
      <c r="H568" s="30">
        <v>34419</v>
      </c>
      <c r="I568" s="28" t="s">
        <v>335</v>
      </c>
      <c r="J568" s="30"/>
      <c r="K568" s="30" t="s">
        <v>294</v>
      </c>
      <c r="L568" s="50">
        <v>85</v>
      </c>
      <c r="M568" s="50">
        <v>1991</v>
      </c>
      <c r="N568" s="30" t="s">
        <v>295</v>
      </c>
      <c r="O568" s="30">
        <v>10</v>
      </c>
      <c r="P568" s="30">
        <v>0</v>
      </c>
      <c r="Q568" s="30">
        <v>10</v>
      </c>
      <c r="R568" s="30">
        <v>398</v>
      </c>
      <c r="S568" s="72">
        <v>32913.1</v>
      </c>
      <c r="T568" s="73">
        <f t="shared" si="11"/>
        <v>32913.1</v>
      </c>
      <c r="U568" s="73">
        <v>13636.9</v>
      </c>
      <c r="V568" s="73">
        <v>404.5</v>
      </c>
      <c r="W568" s="24" t="s">
        <v>101</v>
      </c>
      <c r="X568" s="61" t="s">
        <v>101</v>
      </c>
      <c r="Y568" s="30" t="s">
        <v>101</v>
      </c>
      <c r="Z568" s="61" t="s">
        <v>101</v>
      </c>
      <c r="AA568" s="30" t="s">
        <v>101</v>
      </c>
      <c r="AB568" s="30" t="s">
        <v>101</v>
      </c>
      <c r="AC568" s="30" t="s">
        <v>102</v>
      </c>
      <c r="AD568" s="30" t="s">
        <v>102</v>
      </c>
      <c r="AE568" s="30" t="s">
        <v>101</v>
      </c>
      <c r="AF568" s="30">
        <v>10</v>
      </c>
      <c r="AG568" s="30">
        <v>4</v>
      </c>
      <c r="AH568" s="30">
        <v>4</v>
      </c>
      <c r="AI568" s="30">
        <v>10</v>
      </c>
      <c r="AJ568" s="30">
        <v>10</v>
      </c>
      <c r="AK568" s="30">
        <v>0</v>
      </c>
      <c r="AL568" s="23"/>
    </row>
    <row r="569" spans="1:38" s="25" customFormat="1" x14ac:dyDescent="0.25">
      <c r="A569" s="4">
        <v>560</v>
      </c>
      <c r="B569" s="23" t="s">
        <v>91</v>
      </c>
      <c r="C569" s="23" t="s">
        <v>289</v>
      </c>
      <c r="D569" s="23" t="s">
        <v>300</v>
      </c>
      <c r="E569" s="30">
        <v>28</v>
      </c>
      <c r="F569" s="30">
        <v>3</v>
      </c>
      <c r="G569" s="30" t="s">
        <v>291</v>
      </c>
      <c r="H569" s="30">
        <v>34420</v>
      </c>
      <c r="I569" s="28" t="s">
        <v>335</v>
      </c>
      <c r="J569" s="30"/>
      <c r="K569" s="30" t="s">
        <v>292</v>
      </c>
      <c r="L569" s="50">
        <v>137</v>
      </c>
      <c r="M569" s="50">
        <v>1994</v>
      </c>
      <c r="N569" s="30" t="s">
        <v>293</v>
      </c>
      <c r="O569" s="30">
        <v>12</v>
      </c>
      <c r="P569" s="30">
        <v>0</v>
      </c>
      <c r="Q569" s="30">
        <v>3</v>
      </c>
      <c r="R569" s="30">
        <v>177</v>
      </c>
      <c r="S569" s="72">
        <v>16771.2</v>
      </c>
      <c r="T569" s="73">
        <f t="shared" si="11"/>
        <v>16771.2</v>
      </c>
      <c r="U569" s="73">
        <v>6428.6</v>
      </c>
      <c r="V569" s="73">
        <v>348.6</v>
      </c>
      <c r="W569" s="24" t="s">
        <v>101</v>
      </c>
      <c r="X569" s="61" t="s">
        <v>101</v>
      </c>
      <c r="Y569" s="30" t="s">
        <v>101</v>
      </c>
      <c r="Z569" s="61" t="s">
        <v>101</v>
      </c>
      <c r="AA569" s="30" t="s">
        <v>101</v>
      </c>
      <c r="AB569" s="30" t="s">
        <v>102</v>
      </c>
      <c r="AC569" s="30" t="s">
        <v>102</v>
      </c>
      <c r="AD569" s="30" t="s">
        <v>102</v>
      </c>
      <c r="AE569" s="30" t="s">
        <v>101</v>
      </c>
      <c r="AF569" s="30">
        <v>6</v>
      </c>
      <c r="AG569" s="30">
        <v>2</v>
      </c>
      <c r="AH569" s="30">
        <v>0</v>
      </c>
      <c r="AI569" s="30">
        <v>3</v>
      </c>
      <c r="AJ569" s="30">
        <v>3</v>
      </c>
      <c r="AK569" s="30">
        <v>0</v>
      </c>
      <c r="AL569" s="23"/>
    </row>
    <row r="570" spans="1:38" s="25" customFormat="1" x14ac:dyDescent="0.25">
      <c r="A570" s="4">
        <v>561</v>
      </c>
      <c r="B570" s="23" t="s">
        <v>91</v>
      </c>
      <c r="C570" s="23" t="s">
        <v>289</v>
      </c>
      <c r="D570" s="23" t="s">
        <v>301</v>
      </c>
      <c r="E570" s="30">
        <v>7</v>
      </c>
      <c r="F570" s="30"/>
      <c r="G570" s="30" t="s">
        <v>291</v>
      </c>
      <c r="H570" s="30">
        <v>34421</v>
      </c>
      <c r="I570" s="28" t="s">
        <v>335</v>
      </c>
      <c r="J570" s="30"/>
      <c r="K570" s="30" t="s">
        <v>292</v>
      </c>
      <c r="L570" s="50">
        <v>137</v>
      </c>
      <c r="M570" s="50">
        <v>1992</v>
      </c>
      <c r="N570" s="30" t="s">
        <v>293</v>
      </c>
      <c r="O570" s="30">
        <v>12</v>
      </c>
      <c r="P570" s="30">
        <v>0</v>
      </c>
      <c r="Q570" s="30">
        <v>2</v>
      </c>
      <c r="R570" s="30">
        <v>214</v>
      </c>
      <c r="S570" s="72">
        <v>15961.4</v>
      </c>
      <c r="T570" s="73">
        <f t="shared" si="11"/>
        <v>15961.4</v>
      </c>
      <c r="U570" s="73">
        <v>6047.9</v>
      </c>
      <c r="V570" s="73">
        <v>209.6</v>
      </c>
      <c r="W570" s="24" t="s">
        <v>101</v>
      </c>
      <c r="X570" s="61" t="s">
        <v>101</v>
      </c>
      <c r="Y570" s="30" t="s">
        <v>101</v>
      </c>
      <c r="Z570" s="61" t="s">
        <v>101</v>
      </c>
      <c r="AA570" s="30" t="s">
        <v>101</v>
      </c>
      <c r="AB570" s="30" t="s">
        <v>102</v>
      </c>
      <c r="AC570" s="30" t="s">
        <v>102</v>
      </c>
      <c r="AD570" s="30" t="s">
        <v>102</v>
      </c>
      <c r="AE570" s="30" t="s">
        <v>101</v>
      </c>
      <c r="AF570" s="30">
        <v>4</v>
      </c>
      <c r="AG570" s="30">
        <v>2</v>
      </c>
      <c r="AH570" s="30">
        <v>4</v>
      </c>
      <c r="AI570" s="30">
        <v>2</v>
      </c>
      <c r="AJ570" s="30">
        <v>2</v>
      </c>
      <c r="AK570" s="30">
        <v>0</v>
      </c>
      <c r="AL570" s="23"/>
    </row>
    <row r="571" spans="1:38" s="25" customFormat="1" x14ac:dyDescent="0.25">
      <c r="A571" s="4">
        <v>562</v>
      </c>
      <c r="B571" s="23" t="s">
        <v>91</v>
      </c>
      <c r="C571" s="23" t="s">
        <v>289</v>
      </c>
      <c r="D571" s="23" t="s">
        <v>301</v>
      </c>
      <c r="E571" s="30">
        <v>9</v>
      </c>
      <c r="F571" s="30"/>
      <c r="G571" s="30" t="s">
        <v>291</v>
      </c>
      <c r="H571" s="30">
        <v>34422</v>
      </c>
      <c r="I571" s="28" t="s">
        <v>335</v>
      </c>
      <c r="J571" s="30"/>
      <c r="K571" s="30" t="s">
        <v>292</v>
      </c>
      <c r="L571" s="50">
        <v>137</v>
      </c>
      <c r="M571" s="50">
        <v>1992</v>
      </c>
      <c r="N571" s="30" t="s">
        <v>293</v>
      </c>
      <c r="O571" s="30">
        <v>12</v>
      </c>
      <c r="P571" s="30">
        <v>0</v>
      </c>
      <c r="Q571" s="30">
        <v>2</v>
      </c>
      <c r="R571" s="30">
        <v>177</v>
      </c>
      <c r="S571" s="72">
        <v>15710.6</v>
      </c>
      <c r="T571" s="73">
        <f t="shared" si="11"/>
        <v>15710.6</v>
      </c>
      <c r="U571" s="73">
        <v>6383.9</v>
      </c>
      <c r="V571" s="73">
        <v>138.30000000000001</v>
      </c>
      <c r="W571" s="24" t="s">
        <v>101</v>
      </c>
      <c r="X571" s="61" t="s">
        <v>101</v>
      </c>
      <c r="Y571" s="30" t="s">
        <v>101</v>
      </c>
      <c r="Z571" s="61" t="s">
        <v>101</v>
      </c>
      <c r="AA571" s="30" t="s">
        <v>101</v>
      </c>
      <c r="AB571" s="30" t="s">
        <v>102</v>
      </c>
      <c r="AC571" s="30" t="s">
        <v>102</v>
      </c>
      <c r="AD571" s="30" t="s">
        <v>102</v>
      </c>
      <c r="AE571" s="30" t="s">
        <v>101</v>
      </c>
      <c r="AF571" s="30">
        <v>6</v>
      </c>
      <c r="AG571" s="30">
        <v>2</v>
      </c>
      <c r="AH571" s="30">
        <v>4</v>
      </c>
      <c r="AI571" s="30">
        <v>3</v>
      </c>
      <c r="AJ571" s="30">
        <v>2</v>
      </c>
      <c r="AK571" s="30">
        <v>0</v>
      </c>
      <c r="AL571" s="23"/>
    </row>
    <row r="572" spans="1:38" s="25" customFormat="1" x14ac:dyDescent="0.25">
      <c r="A572" s="4">
        <v>563</v>
      </c>
      <c r="B572" s="23" t="s">
        <v>91</v>
      </c>
      <c r="C572" s="23" t="s">
        <v>289</v>
      </c>
      <c r="D572" s="23" t="s">
        <v>302</v>
      </c>
      <c r="E572" s="30">
        <v>8</v>
      </c>
      <c r="F572" s="30">
        <v>3</v>
      </c>
      <c r="G572" s="30" t="s">
        <v>291</v>
      </c>
      <c r="H572" s="30">
        <v>34423</v>
      </c>
      <c r="I572" s="28" t="s">
        <v>335</v>
      </c>
      <c r="J572" s="30"/>
      <c r="K572" s="30" t="s">
        <v>292</v>
      </c>
      <c r="L572" s="50">
        <v>137</v>
      </c>
      <c r="M572" s="50">
        <v>1993</v>
      </c>
      <c r="N572" s="30" t="s">
        <v>293</v>
      </c>
      <c r="O572" s="30">
        <v>12</v>
      </c>
      <c r="P572" s="30">
        <v>0</v>
      </c>
      <c r="Q572" s="30">
        <v>3</v>
      </c>
      <c r="R572" s="30">
        <v>177</v>
      </c>
      <c r="S572" s="72">
        <v>16370.2</v>
      </c>
      <c r="T572" s="73">
        <f t="shared" si="11"/>
        <v>16370.2</v>
      </c>
      <c r="U572" s="73">
        <v>6370.7</v>
      </c>
      <c r="V572" s="73">
        <v>182.6</v>
      </c>
      <c r="W572" s="24" t="s">
        <v>101</v>
      </c>
      <c r="X572" s="61" t="s">
        <v>101</v>
      </c>
      <c r="Y572" s="30" t="s">
        <v>101</v>
      </c>
      <c r="Z572" s="61" t="s">
        <v>101</v>
      </c>
      <c r="AA572" s="30" t="s">
        <v>101</v>
      </c>
      <c r="AB572" s="30" t="s">
        <v>102</v>
      </c>
      <c r="AC572" s="30" t="s">
        <v>102</v>
      </c>
      <c r="AD572" s="30" t="s">
        <v>102</v>
      </c>
      <c r="AE572" s="30" t="s">
        <v>101</v>
      </c>
      <c r="AF572" s="30">
        <v>6</v>
      </c>
      <c r="AG572" s="30">
        <v>2</v>
      </c>
      <c r="AH572" s="30">
        <v>5</v>
      </c>
      <c r="AI572" s="30">
        <v>3</v>
      </c>
      <c r="AJ572" s="30">
        <v>3</v>
      </c>
      <c r="AK572" s="30">
        <v>0</v>
      </c>
      <c r="AL572" s="23"/>
    </row>
    <row r="573" spans="1:38" s="25" customFormat="1" x14ac:dyDescent="0.25">
      <c r="A573" s="4">
        <v>564</v>
      </c>
      <c r="B573" s="23" t="s">
        <v>91</v>
      </c>
      <c r="C573" s="23" t="s">
        <v>289</v>
      </c>
      <c r="D573" s="23" t="s">
        <v>302</v>
      </c>
      <c r="E573" s="30">
        <v>16</v>
      </c>
      <c r="F573" s="30">
        <v>2</v>
      </c>
      <c r="G573" s="30" t="s">
        <v>291</v>
      </c>
      <c r="H573" s="30">
        <v>34424</v>
      </c>
      <c r="I573" s="28" t="s">
        <v>335</v>
      </c>
      <c r="J573" s="30"/>
      <c r="K573" s="30" t="s">
        <v>292</v>
      </c>
      <c r="L573" s="50">
        <v>504</v>
      </c>
      <c r="M573" s="50">
        <v>1987</v>
      </c>
      <c r="N573" s="30" t="s">
        <v>293</v>
      </c>
      <c r="O573" s="30">
        <v>10</v>
      </c>
      <c r="P573" s="30">
        <v>0</v>
      </c>
      <c r="Q573" s="30">
        <v>6</v>
      </c>
      <c r="R573" s="30">
        <v>249</v>
      </c>
      <c r="S573" s="72">
        <v>18201</v>
      </c>
      <c r="T573" s="73">
        <f t="shared" si="11"/>
        <v>18201</v>
      </c>
      <c r="U573" s="73">
        <v>8312.2999999999993</v>
      </c>
      <c r="V573" s="73">
        <v>128.6</v>
      </c>
      <c r="W573" s="24" t="s">
        <v>101</v>
      </c>
      <c r="X573" s="61" t="s">
        <v>101</v>
      </c>
      <c r="Y573" s="30" t="s">
        <v>101</v>
      </c>
      <c r="Z573" s="61" t="s">
        <v>101</v>
      </c>
      <c r="AA573" s="30" t="s">
        <v>101</v>
      </c>
      <c r="AB573" s="30" t="s">
        <v>102</v>
      </c>
      <c r="AC573" s="30" t="s">
        <v>102</v>
      </c>
      <c r="AD573" s="30" t="s">
        <v>102</v>
      </c>
      <c r="AE573" s="30" t="s">
        <v>101</v>
      </c>
      <c r="AF573" s="30">
        <v>6</v>
      </c>
      <c r="AG573" s="30">
        <v>2</v>
      </c>
      <c r="AH573" s="30">
        <v>3</v>
      </c>
      <c r="AI573" s="30">
        <v>0</v>
      </c>
      <c r="AJ573" s="30">
        <v>2</v>
      </c>
      <c r="AK573" s="30">
        <v>0</v>
      </c>
      <c r="AL573" s="23"/>
    </row>
    <row r="574" spans="1:38" s="25" customFormat="1" x14ac:dyDescent="0.25">
      <c r="A574" s="4">
        <v>565</v>
      </c>
      <c r="B574" s="23" t="s">
        <v>91</v>
      </c>
      <c r="C574" s="23" t="s">
        <v>289</v>
      </c>
      <c r="D574" s="23" t="s">
        <v>302</v>
      </c>
      <c r="E574" s="30">
        <v>17</v>
      </c>
      <c r="F574" s="30">
        <v>2</v>
      </c>
      <c r="G574" s="30" t="s">
        <v>291</v>
      </c>
      <c r="H574" s="30">
        <v>34425</v>
      </c>
      <c r="I574" s="28" t="s">
        <v>335</v>
      </c>
      <c r="J574" s="30"/>
      <c r="K574" s="30" t="s">
        <v>292</v>
      </c>
      <c r="L574" s="50">
        <v>137</v>
      </c>
      <c r="M574" s="50">
        <v>1988</v>
      </c>
      <c r="N574" s="30" t="s">
        <v>293</v>
      </c>
      <c r="O574" s="30">
        <v>12</v>
      </c>
      <c r="P574" s="30">
        <v>0</v>
      </c>
      <c r="Q574" s="30">
        <v>8</v>
      </c>
      <c r="R574" s="30">
        <v>472</v>
      </c>
      <c r="S574" s="72">
        <f>23617.1+21681.3</f>
        <v>45298.399999999994</v>
      </c>
      <c r="T574" s="73">
        <f t="shared" si="11"/>
        <v>45298.399999999994</v>
      </c>
      <c r="U574" s="73">
        <v>17139.2</v>
      </c>
      <c r="V574" s="73">
        <f>138.4+176.9</f>
        <v>315.3</v>
      </c>
      <c r="W574" s="24" t="s">
        <v>101</v>
      </c>
      <c r="X574" s="61" t="s">
        <v>101</v>
      </c>
      <c r="Y574" s="30" t="s">
        <v>101</v>
      </c>
      <c r="Z574" s="61" t="s">
        <v>101</v>
      </c>
      <c r="AA574" s="30" t="s">
        <v>101</v>
      </c>
      <c r="AB574" s="30" t="s">
        <v>102</v>
      </c>
      <c r="AC574" s="30" t="s">
        <v>102</v>
      </c>
      <c r="AD574" s="30" t="s">
        <v>102</v>
      </c>
      <c r="AE574" s="30" t="s">
        <v>101</v>
      </c>
      <c r="AF574" s="30">
        <v>16</v>
      </c>
      <c r="AG574" s="30">
        <v>4</v>
      </c>
      <c r="AH574" s="30">
        <v>7</v>
      </c>
      <c r="AI574" s="30">
        <v>0</v>
      </c>
      <c r="AJ574" s="30">
        <v>5</v>
      </c>
      <c r="AK574" s="30">
        <v>0</v>
      </c>
      <c r="AL574" s="23"/>
    </row>
    <row r="575" spans="1:38" s="25" customFormat="1" x14ac:dyDescent="0.25">
      <c r="A575" s="4">
        <v>566</v>
      </c>
      <c r="B575" s="23" t="s">
        <v>91</v>
      </c>
      <c r="C575" s="23" t="s">
        <v>289</v>
      </c>
      <c r="D575" s="23" t="s">
        <v>302</v>
      </c>
      <c r="E575" s="30">
        <v>18</v>
      </c>
      <c r="F575" s="30"/>
      <c r="G575" s="30" t="s">
        <v>291</v>
      </c>
      <c r="H575" s="30">
        <v>34426</v>
      </c>
      <c r="I575" s="28" t="s">
        <v>335</v>
      </c>
      <c r="J575" s="30"/>
      <c r="K575" s="30" t="s">
        <v>292</v>
      </c>
      <c r="L575" s="50">
        <v>606</v>
      </c>
      <c r="M575" s="50">
        <v>1987</v>
      </c>
      <c r="N575" s="30" t="s">
        <v>293</v>
      </c>
      <c r="O575" s="30">
        <v>9</v>
      </c>
      <c r="P575" s="30">
        <v>0</v>
      </c>
      <c r="Q575" s="30">
        <v>7</v>
      </c>
      <c r="R575" s="30">
        <v>235</v>
      </c>
      <c r="S575" s="72">
        <v>20676.900000000001</v>
      </c>
      <c r="T575" s="73">
        <f t="shared" si="11"/>
        <v>20676.900000000001</v>
      </c>
      <c r="U575" s="73">
        <v>8673.5</v>
      </c>
      <c r="V575" s="73">
        <v>188.6</v>
      </c>
      <c r="W575" s="24" t="s">
        <v>101</v>
      </c>
      <c r="X575" s="61" t="s">
        <v>101</v>
      </c>
      <c r="Y575" s="30" t="s">
        <v>101</v>
      </c>
      <c r="Z575" s="61" t="s">
        <v>101</v>
      </c>
      <c r="AA575" s="30" t="s">
        <v>101</v>
      </c>
      <c r="AB575" s="30" t="s">
        <v>102</v>
      </c>
      <c r="AC575" s="30" t="s">
        <v>102</v>
      </c>
      <c r="AD575" s="30" t="s">
        <v>102</v>
      </c>
      <c r="AE575" s="30" t="s">
        <v>101</v>
      </c>
      <c r="AF575" s="30">
        <v>7</v>
      </c>
      <c r="AG575" s="30">
        <v>2</v>
      </c>
      <c r="AH575" s="30">
        <v>2</v>
      </c>
      <c r="AI575" s="30">
        <v>2</v>
      </c>
      <c r="AJ575" s="30">
        <v>2</v>
      </c>
      <c r="AK575" s="30">
        <v>0</v>
      </c>
      <c r="AL575" s="23"/>
    </row>
    <row r="576" spans="1:38" s="25" customFormat="1" x14ac:dyDescent="0.25">
      <c r="A576" s="4">
        <v>567</v>
      </c>
      <c r="B576" s="23" t="s">
        <v>91</v>
      </c>
      <c r="C576" s="23" t="s">
        <v>289</v>
      </c>
      <c r="D576" s="23" t="s">
        <v>302</v>
      </c>
      <c r="E576" s="30">
        <v>24</v>
      </c>
      <c r="F576" s="30">
        <v>3</v>
      </c>
      <c r="G576" s="30" t="s">
        <v>291</v>
      </c>
      <c r="H576" s="30">
        <v>34427</v>
      </c>
      <c r="I576" s="28" t="s">
        <v>335</v>
      </c>
      <c r="J576" s="30"/>
      <c r="K576" s="30" t="s">
        <v>292</v>
      </c>
      <c r="L576" s="50">
        <v>137</v>
      </c>
      <c r="M576" s="50">
        <v>1988</v>
      </c>
      <c r="N576" s="30" t="s">
        <v>293</v>
      </c>
      <c r="O576" s="30">
        <v>16</v>
      </c>
      <c r="P576" s="30">
        <v>0</v>
      </c>
      <c r="Q576" s="30">
        <v>3</v>
      </c>
      <c r="R576" s="30">
        <v>237</v>
      </c>
      <c r="S576" s="72">
        <v>20989.1</v>
      </c>
      <c r="T576" s="73">
        <f t="shared" si="11"/>
        <v>20989.1</v>
      </c>
      <c r="U576" s="73">
        <v>8700.2000000000007</v>
      </c>
      <c r="V576" s="73">
        <v>166.7</v>
      </c>
      <c r="W576" s="24" t="s">
        <v>101</v>
      </c>
      <c r="X576" s="61" t="s">
        <v>101</v>
      </c>
      <c r="Y576" s="30" t="s">
        <v>101</v>
      </c>
      <c r="Z576" s="61" t="s">
        <v>101</v>
      </c>
      <c r="AA576" s="30" t="s">
        <v>101</v>
      </c>
      <c r="AB576" s="30" t="s">
        <v>102</v>
      </c>
      <c r="AC576" s="30" t="s">
        <v>102</v>
      </c>
      <c r="AD576" s="30" t="s">
        <v>102</v>
      </c>
      <c r="AE576" s="30" t="s">
        <v>101</v>
      </c>
      <c r="AF576" s="30">
        <v>6</v>
      </c>
      <c r="AG576" s="30">
        <v>2</v>
      </c>
      <c r="AH576" s="30">
        <v>3</v>
      </c>
      <c r="AI576" s="30">
        <v>3</v>
      </c>
      <c r="AJ576" s="30">
        <v>3</v>
      </c>
      <c r="AK576" s="30">
        <v>0</v>
      </c>
      <c r="AL576" s="23"/>
    </row>
    <row r="577" spans="1:38" s="25" customFormat="1" x14ac:dyDescent="0.25">
      <c r="A577" s="4">
        <v>568</v>
      </c>
      <c r="B577" s="23" t="s">
        <v>91</v>
      </c>
      <c r="C577" s="23" t="s">
        <v>289</v>
      </c>
      <c r="D577" s="23" t="s">
        <v>302</v>
      </c>
      <c r="E577" s="30">
        <v>28</v>
      </c>
      <c r="F577" s="30">
        <v>1</v>
      </c>
      <c r="G577" s="30" t="s">
        <v>291</v>
      </c>
      <c r="H577" s="30">
        <v>34428</v>
      </c>
      <c r="I577" s="28" t="s">
        <v>335</v>
      </c>
      <c r="J577" s="30"/>
      <c r="K577" s="30" t="s">
        <v>294</v>
      </c>
      <c r="L577" s="50" t="s">
        <v>117</v>
      </c>
      <c r="M577" s="50">
        <v>1993</v>
      </c>
      <c r="N577" s="30" t="s">
        <v>295</v>
      </c>
      <c r="O577" s="30">
        <v>17</v>
      </c>
      <c r="P577" s="30">
        <v>0</v>
      </c>
      <c r="Q577" s="30">
        <v>2</v>
      </c>
      <c r="R577" s="30">
        <v>254</v>
      </c>
      <c r="S577" s="72">
        <v>22961.9</v>
      </c>
      <c r="T577" s="73">
        <f t="shared" si="11"/>
        <v>22961.9</v>
      </c>
      <c r="U577" s="73">
        <v>13503.5</v>
      </c>
      <c r="V577" s="73">
        <v>941.6</v>
      </c>
      <c r="W577" s="24" t="s">
        <v>101</v>
      </c>
      <c r="X577" s="61" t="s">
        <v>101</v>
      </c>
      <c r="Y577" s="30" t="s">
        <v>101</v>
      </c>
      <c r="Z577" s="61" t="s">
        <v>101</v>
      </c>
      <c r="AA577" s="30" t="s">
        <v>101</v>
      </c>
      <c r="AB577" s="30" t="s">
        <v>102</v>
      </c>
      <c r="AC577" s="30" t="s">
        <v>102</v>
      </c>
      <c r="AD577" s="30" t="s">
        <v>102</v>
      </c>
      <c r="AE577" s="30" t="s">
        <v>101</v>
      </c>
      <c r="AF577" s="30">
        <v>4</v>
      </c>
      <c r="AG577" s="30">
        <v>2</v>
      </c>
      <c r="AH577" s="30">
        <v>5</v>
      </c>
      <c r="AI577" s="30">
        <v>1</v>
      </c>
      <c r="AJ577" s="30">
        <v>2</v>
      </c>
      <c r="AK577" s="30">
        <v>0</v>
      </c>
      <c r="AL577" s="23"/>
    </row>
    <row r="578" spans="1:38" s="25" customFormat="1" x14ac:dyDescent="0.25">
      <c r="A578" s="4">
        <v>569</v>
      </c>
      <c r="B578" s="23" t="s">
        <v>91</v>
      </c>
      <c r="C578" s="23" t="s">
        <v>289</v>
      </c>
      <c r="D578" s="23" t="s">
        <v>302</v>
      </c>
      <c r="E578" s="30">
        <v>28</v>
      </c>
      <c r="F578" s="30">
        <v>2</v>
      </c>
      <c r="G578" s="30" t="s">
        <v>291</v>
      </c>
      <c r="H578" s="30">
        <v>34429</v>
      </c>
      <c r="I578" s="28" t="s">
        <v>335</v>
      </c>
      <c r="J578" s="30"/>
      <c r="K578" s="30" t="s">
        <v>292</v>
      </c>
      <c r="L578" s="50">
        <v>504</v>
      </c>
      <c r="M578" s="50">
        <v>1986</v>
      </c>
      <c r="N578" s="30" t="s">
        <v>293</v>
      </c>
      <c r="O578" s="30">
        <v>9</v>
      </c>
      <c r="P578" s="30">
        <v>0</v>
      </c>
      <c r="Q578" s="30">
        <v>9</v>
      </c>
      <c r="R578" s="30">
        <v>322</v>
      </c>
      <c r="S578" s="72">
        <v>26193.9</v>
      </c>
      <c r="T578" s="73">
        <f t="shared" si="11"/>
        <v>26193.9</v>
      </c>
      <c r="U578" s="73">
        <v>11840</v>
      </c>
      <c r="V578" s="73">
        <v>794.9</v>
      </c>
      <c r="W578" s="24" t="s">
        <v>101</v>
      </c>
      <c r="X578" s="61" t="s">
        <v>101</v>
      </c>
      <c r="Y578" s="30" t="s">
        <v>101</v>
      </c>
      <c r="Z578" s="61" t="s">
        <v>101</v>
      </c>
      <c r="AA578" s="30" t="s">
        <v>101</v>
      </c>
      <c r="AB578" s="30" t="s">
        <v>102</v>
      </c>
      <c r="AC578" s="30" t="s">
        <v>102</v>
      </c>
      <c r="AD578" s="30" t="s">
        <v>102</v>
      </c>
      <c r="AE578" s="30" t="s">
        <v>101</v>
      </c>
      <c r="AF578" s="30">
        <v>9</v>
      </c>
      <c r="AG578" s="30">
        <v>2</v>
      </c>
      <c r="AH578" s="30">
        <v>3</v>
      </c>
      <c r="AI578" s="30">
        <v>0</v>
      </c>
      <c r="AJ578" s="30">
        <v>4</v>
      </c>
      <c r="AK578" s="30">
        <v>0</v>
      </c>
      <c r="AL578" s="23"/>
    </row>
    <row r="579" spans="1:38" s="25" customFormat="1" x14ac:dyDescent="0.25">
      <c r="A579" s="4">
        <v>570</v>
      </c>
      <c r="B579" s="23" t="s">
        <v>91</v>
      </c>
      <c r="C579" s="23" t="s">
        <v>296</v>
      </c>
      <c r="D579" s="23" t="s">
        <v>302</v>
      </c>
      <c r="E579" s="30">
        <v>29</v>
      </c>
      <c r="F579" s="30">
        <v>1</v>
      </c>
      <c r="G579" s="30" t="s">
        <v>291</v>
      </c>
      <c r="H579" s="30">
        <v>34430</v>
      </c>
      <c r="I579" s="28" t="s">
        <v>335</v>
      </c>
      <c r="J579" s="30"/>
      <c r="K579" s="30" t="s">
        <v>292</v>
      </c>
      <c r="L579" s="50">
        <v>137</v>
      </c>
      <c r="M579" s="50">
        <v>1989</v>
      </c>
      <c r="N579" s="30" t="s">
        <v>293</v>
      </c>
      <c r="O579" s="30">
        <v>17</v>
      </c>
      <c r="P579" s="30">
        <v>0</v>
      </c>
      <c r="Q579" s="30">
        <v>2</v>
      </c>
      <c r="R579" s="30">
        <v>370</v>
      </c>
      <c r="S579" s="72">
        <v>22182.799999999999</v>
      </c>
      <c r="T579" s="73">
        <f t="shared" si="11"/>
        <v>22182.799999999999</v>
      </c>
      <c r="U579" s="73">
        <v>8424.4</v>
      </c>
      <c r="V579" s="73">
        <v>107.4</v>
      </c>
      <c r="W579" s="24" t="s">
        <v>101</v>
      </c>
      <c r="X579" s="61" t="s">
        <v>101</v>
      </c>
      <c r="Y579" s="30" t="s">
        <v>101</v>
      </c>
      <c r="Z579" s="61" t="s">
        <v>101</v>
      </c>
      <c r="AA579" s="30" t="s">
        <v>101</v>
      </c>
      <c r="AB579" s="30" t="s">
        <v>102</v>
      </c>
      <c r="AC579" s="30" t="s">
        <v>102</v>
      </c>
      <c r="AD579" s="30" t="s">
        <v>102</v>
      </c>
      <c r="AE579" s="30" t="s">
        <v>101</v>
      </c>
      <c r="AF579" s="30">
        <v>4</v>
      </c>
      <c r="AG579" s="30">
        <v>2</v>
      </c>
      <c r="AH579" s="30">
        <v>3</v>
      </c>
      <c r="AI579" s="30">
        <v>1</v>
      </c>
      <c r="AJ579" s="30">
        <v>2</v>
      </c>
      <c r="AK579" s="30">
        <v>0</v>
      </c>
      <c r="AL579" s="23"/>
    </row>
    <row r="580" spans="1:38" s="25" customFormat="1" x14ac:dyDescent="0.25">
      <c r="A580" s="4">
        <v>571</v>
      </c>
      <c r="B580" s="23" t="s">
        <v>91</v>
      </c>
      <c r="C580" s="23" t="s">
        <v>289</v>
      </c>
      <c r="D580" s="23" t="s">
        <v>302</v>
      </c>
      <c r="E580" s="30">
        <v>30</v>
      </c>
      <c r="F580" s="30">
        <v>2</v>
      </c>
      <c r="G580" s="30" t="s">
        <v>291</v>
      </c>
      <c r="H580" s="30">
        <v>34431</v>
      </c>
      <c r="I580" s="28" t="s">
        <v>335</v>
      </c>
      <c r="J580" s="30"/>
      <c r="K580" s="30" t="s">
        <v>292</v>
      </c>
      <c r="L580" s="50">
        <v>606</v>
      </c>
      <c r="M580" s="50">
        <v>1987</v>
      </c>
      <c r="N580" s="30" t="s">
        <v>293</v>
      </c>
      <c r="O580" s="30">
        <v>10</v>
      </c>
      <c r="P580" s="30">
        <v>0</v>
      </c>
      <c r="Q580" s="30">
        <v>7</v>
      </c>
      <c r="R580" s="30">
        <v>272</v>
      </c>
      <c r="S580" s="72">
        <v>22430.1</v>
      </c>
      <c r="T580" s="73">
        <f t="shared" si="11"/>
        <v>22430.1</v>
      </c>
      <c r="U580" s="73">
        <v>9611.7999999999993</v>
      </c>
      <c r="V580" s="73">
        <v>183.6</v>
      </c>
      <c r="W580" s="24" t="s">
        <v>101</v>
      </c>
      <c r="X580" s="61" t="s">
        <v>101</v>
      </c>
      <c r="Y580" s="30" t="s">
        <v>101</v>
      </c>
      <c r="Z580" s="61" t="s">
        <v>101</v>
      </c>
      <c r="AA580" s="30" t="s">
        <v>101</v>
      </c>
      <c r="AB580" s="30" t="s">
        <v>102</v>
      </c>
      <c r="AC580" s="30" t="s">
        <v>102</v>
      </c>
      <c r="AD580" s="30" t="s">
        <v>102</v>
      </c>
      <c r="AE580" s="30" t="s">
        <v>101</v>
      </c>
      <c r="AF580" s="30">
        <v>7</v>
      </c>
      <c r="AG580" s="30">
        <v>2</v>
      </c>
      <c r="AH580" s="30">
        <v>4</v>
      </c>
      <c r="AI580" s="30">
        <v>2</v>
      </c>
      <c r="AJ580" s="30">
        <v>2</v>
      </c>
      <c r="AK580" s="30">
        <v>0</v>
      </c>
      <c r="AL580" s="23"/>
    </row>
    <row r="581" spans="1:38" s="25" customFormat="1" x14ac:dyDescent="0.25">
      <c r="A581" s="4">
        <v>572</v>
      </c>
      <c r="B581" s="23" t="s">
        <v>91</v>
      </c>
      <c r="C581" s="23" t="s">
        <v>296</v>
      </c>
      <c r="D581" s="23" t="s">
        <v>302</v>
      </c>
      <c r="E581" s="30">
        <v>40</v>
      </c>
      <c r="F581" s="30">
        <v>1</v>
      </c>
      <c r="G581" s="30" t="s">
        <v>291</v>
      </c>
      <c r="H581" s="30">
        <v>34432</v>
      </c>
      <c r="I581" s="28" t="s">
        <v>335</v>
      </c>
      <c r="J581" s="30"/>
      <c r="K581" s="30" t="s">
        <v>292</v>
      </c>
      <c r="L581" s="50">
        <v>137</v>
      </c>
      <c r="M581" s="50">
        <v>1989</v>
      </c>
      <c r="N581" s="30" t="s">
        <v>293</v>
      </c>
      <c r="O581" s="30">
        <v>16</v>
      </c>
      <c r="P581" s="30">
        <v>0</v>
      </c>
      <c r="Q581" s="30">
        <v>7</v>
      </c>
      <c r="R581" s="30">
        <v>553</v>
      </c>
      <c r="S581" s="72">
        <v>46592.800000000003</v>
      </c>
      <c r="T581" s="73">
        <f t="shared" si="11"/>
        <v>46592.800000000003</v>
      </c>
      <c r="U581" s="73">
        <v>19824.599999999999</v>
      </c>
      <c r="V581" s="73">
        <v>356</v>
      </c>
      <c r="W581" s="24" t="s">
        <v>101</v>
      </c>
      <c r="X581" s="61" t="s">
        <v>101</v>
      </c>
      <c r="Y581" s="30" t="s">
        <v>101</v>
      </c>
      <c r="Z581" s="61" t="s">
        <v>101</v>
      </c>
      <c r="AA581" s="30" t="s">
        <v>101</v>
      </c>
      <c r="AB581" s="30" t="s">
        <v>102</v>
      </c>
      <c r="AC581" s="30" t="s">
        <v>102</v>
      </c>
      <c r="AD581" s="30" t="s">
        <v>102</v>
      </c>
      <c r="AE581" s="30" t="s">
        <v>101</v>
      </c>
      <c r="AF581" s="30">
        <v>14</v>
      </c>
      <c r="AG581" s="30">
        <v>4</v>
      </c>
      <c r="AH581" s="30">
        <v>13</v>
      </c>
      <c r="AI581" s="30">
        <v>0</v>
      </c>
      <c r="AJ581" s="30">
        <v>7</v>
      </c>
      <c r="AK581" s="30">
        <v>0</v>
      </c>
      <c r="AL581" s="23"/>
    </row>
    <row r="582" spans="1:38" s="25" customFormat="1" x14ac:dyDescent="0.25">
      <c r="A582" s="4">
        <v>573</v>
      </c>
      <c r="B582" s="23" t="s">
        <v>91</v>
      </c>
      <c r="C582" s="23" t="s">
        <v>289</v>
      </c>
      <c r="D582" s="23" t="s">
        <v>303</v>
      </c>
      <c r="E582" s="30">
        <v>22</v>
      </c>
      <c r="F582" s="30">
        <v>1</v>
      </c>
      <c r="G582" s="30" t="s">
        <v>291</v>
      </c>
      <c r="H582" s="30">
        <v>34433</v>
      </c>
      <c r="I582" s="28" t="s">
        <v>335</v>
      </c>
      <c r="J582" s="30"/>
      <c r="K582" s="30" t="s">
        <v>292</v>
      </c>
      <c r="L582" s="50">
        <v>504</v>
      </c>
      <c r="M582" s="50">
        <v>1986</v>
      </c>
      <c r="N582" s="30" t="s">
        <v>293</v>
      </c>
      <c r="O582" s="30">
        <v>9</v>
      </c>
      <c r="P582" s="30">
        <v>0</v>
      </c>
      <c r="Q582" s="30">
        <v>6</v>
      </c>
      <c r="R582" s="30">
        <v>215</v>
      </c>
      <c r="S582" s="72">
        <v>18345</v>
      </c>
      <c r="T582" s="73">
        <f t="shared" si="11"/>
        <v>18345</v>
      </c>
      <c r="U582" s="73">
        <v>8232.4</v>
      </c>
      <c r="V582" s="73">
        <v>336.5</v>
      </c>
      <c r="W582" s="24" t="s">
        <v>101</v>
      </c>
      <c r="X582" s="61" t="s">
        <v>101</v>
      </c>
      <c r="Y582" s="30" t="s">
        <v>101</v>
      </c>
      <c r="Z582" s="61" t="s">
        <v>101</v>
      </c>
      <c r="AA582" s="30" t="s">
        <v>101</v>
      </c>
      <c r="AB582" s="30" t="s">
        <v>102</v>
      </c>
      <c r="AC582" s="30" t="s">
        <v>102</v>
      </c>
      <c r="AD582" s="30" t="s">
        <v>102</v>
      </c>
      <c r="AE582" s="30" t="s">
        <v>101</v>
      </c>
      <c r="AF582" s="30">
        <v>6</v>
      </c>
      <c r="AG582" s="30">
        <v>2</v>
      </c>
      <c r="AH582" s="30">
        <v>2</v>
      </c>
      <c r="AI582" s="30">
        <v>3</v>
      </c>
      <c r="AJ582" s="30">
        <v>3</v>
      </c>
      <c r="AK582" s="30">
        <v>0</v>
      </c>
      <c r="AL582" s="23"/>
    </row>
    <row r="583" spans="1:38" s="25" customFormat="1" x14ac:dyDescent="0.25">
      <c r="A583" s="4">
        <v>574</v>
      </c>
      <c r="B583" s="23" t="s">
        <v>91</v>
      </c>
      <c r="C583" s="23" t="s">
        <v>289</v>
      </c>
      <c r="D583" s="23" t="s">
        <v>303</v>
      </c>
      <c r="E583" s="30">
        <v>27</v>
      </c>
      <c r="F583" s="30">
        <v>1</v>
      </c>
      <c r="G583" s="30" t="s">
        <v>291</v>
      </c>
      <c r="H583" s="30">
        <v>34434</v>
      </c>
      <c r="I583" s="28" t="s">
        <v>335</v>
      </c>
      <c r="J583" s="30"/>
      <c r="K583" s="30" t="s">
        <v>292</v>
      </c>
      <c r="L583" s="50">
        <v>137</v>
      </c>
      <c r="M583" s="50">
        <v>1987</v>
      </c>
      <c r="N583" s="30" t="s">
        <v>293</v>
      </c>
      <c r="O583" s="30">
        <v>16</v>
      </c>
      <c r="P583" s="30">
        <v>0</v>
      </c>
      <c r="Q583" s="30">
        <v>9</v>
      </c>
      <c r="R583" s="30">
        <v>526</v>
      </c>
      <c r="S583" s="72">
        <v>49886.3</v>
      </c>
      <c r="T583" s="73">
        <f t="shared" si="11"/>
        <v>49886.3</v>
      </c>
      <c r="U583" s="73">
        <v>18483</v>
      </c>
      <c r="V583" s="73">
        <v>3328.6</v>
      </c>
      <c r="W583" s="24" t="s">
        <v>101</v>
      </c>
      <c r="X583" s="61" t="s">
        <v>101</v>
      </c>
      <c r="Y583" s="30" t="s">
        <v>101</v>
      </c>
      <c r="Z583" s="61" t="s">
        <v>101</v>
      </c>
      <c r="AA583" s="30" t="s">
        <v>101</v>
      </c>
      <c r="AB583" s="30" t="s">
        <v>102</v>
      </c>
      <c r="AC583" s="30" t="s">
        <v>102</v>
      </c>
      <c r="AD583" s="30" t="s">
        <v>102</v>
      </c>
      <c r="AE583" s="30" t="s">
        <v>101</v>
      </c>
      <c r="AF583" s="30">
        <v>18</v>
      </c>
      <c r="AG583" s="30">
        <v>4</v>
      </c>
      <c r="AH583" s="30">
        <v>4</v>
      </c>
      <c r="AI583" s="30">
        <v>1</v>
      </c>
      <c r="AJ583" s="30">
        <v>6</v>
      </c>
      <c r="AK583" s="30">
        <v>0</v>
      </c>
      <c r="AL583" s="23"/>
    </row>
    <row r="584" spans="1:38" s="25" customFormat="1" x14ac:dyDescent="0.25">
      <c r="A584" s="4">
        <v>575</v>
      </c>
      <c r="B584" s="23" t="s">
        <v>91</v>
      </c>
      <c r="C584" s="23" t="s">
        <v>289</v>
      </c>
      <c r="D584" s="23" t="s">
        <v>303</v>
      </c>
      <c r="E584" s="30">
        <v>30</v>
      </c>
      <c r="F584" s="30">
        <v>1</v>
      </c>
      <c r="G584" s="30" t="s">
        <v>291</v>
      </c>
      <c r="H584" s="30">
        <v>34435</v>
      </c>
      <c r="I584" s="28" t="s">
        <v>335</v>
      </c>
      <c r="J584" s="30"/>
      <c r="K584" s="30" t="s">
        <v>292</v>
      </c>
      <c r="L584" s="50">
        <v>137</v>
      </c>
      <c r="M584" s="50">
        <v>1988</v>
      </c>
      <c r="N584" s="30" t="s">
        <v>293</v>
      </c>
      <c r="O584" s="30">
        <v>12</v>
      </c>
      <c r="P584" s="30">
        <v>0</v>
      </c>
      <c r="Q584" s="30">
        <v>5</v>
      </c>
      <c r="R584" s="30">
        <v>438</v>
      </c>
      <c r="S584" s="72">
        <v>35323.199999999997</v>
      </c>
      <c r="T584" s="73">
        <f t="shared" si="11"/>
        <v>35323.199999999997</v>
      </c>
      <c r="U584" s="73">
        <v>13776.1</v>
      </c>
      <c r="V584" s="73">
        <v>328.1</v>
      </c>
      <c r="W584" s="24" t="s">
        <v>101</v>
      </c>
      <c r="X584" s="61" t="s">
        <v>101</v>
      </c>
      <c r="Y584" s="30" t="s">
        <v>101</v>
      </c>
      <c r="Z584" s="61" t="s">
        <v>101</v>
      </c>
      <c r="AA584" s="30" t="s">
        <v>101</v>
      </c>
      <c r="AB584" s="30" t="s">
        <v>102</v>
      </c>
      <c r="AC584" s="30" t="s">
        <v>102</v>
      </c>
      <c r="AD584" s="30" t="s">
        <v>102</v>
      </c>
      <c r="AE584" s="30" t="s">
        <v>101</v>
      </c>
      <c r="AF584" s="30">
        <v>10</v>
      </c>
      <c r="AG584" s="30">
        <v>4</v>
      </c>
      <c r="AH584" s="30">
        <v>3</v>
      </c>
      <c r="AI584" s="30">
        <v>4</v>
      </c>
      <c r="AJ584" s="30">
        <v>3</v>
      </c>
      <c r="AK584" s="30">
        <v>0</v>
      </c>
      <c r="AL584" s="23"/>
    </row>
    <row r="585" spans="1:38" s="25" customFormat="1" x14ac:dyDescent="0.25">
      <c r="A585" s="4">
        <v>576</v>
      </c>
      <c r="B585" s="23" t="s">
        <v>91</v>
      </c>
      <c r="C585" s="23" t="s">
        <v>289</v>
      </c>
      <c r="D585" s="23" t="s">
        <v>303</v>
      </c>
      <c r="E585" s="30">
        <v>30</v>
      </c>
      <c r="F585" s="30">
        <v>2</v>
      </c>
      <c r="G585" s="30" t="s">
        <v>291</v>
      </c>
      <c r="H585" s="30">
        <v>34436</v>
      </c>
      <c r="I585" s="28" t="s">
        <v>335</v>
      </c>
      <c r="J585" s="30"/>
      <c r="K585" s="30" t="s">
        <v>292</v>
      </c>
      <c r="L585" s="50" t="s">
        <v>304</v>
      </c>
      <c r="M585" s="50">
        <v>1988</v>
      </c>
      <c r="N585" s="30" t="s">
        <v>293</v>
      </c>
      <c r="O585" s="30">
        <v>9</v>
      </c>
      <c r="P585" s="30">
        <v>0</v>
      </c>
      <c r="Q585" s="30">
        <v>4</v>
      </c>
      <c r="R585" s="30">
        <v>143</v>
      </c>
      <c r="S585" s="72">
        <v>11436.6</v>
      </c>
      <c r="T585" s="73">
        <f t="shared" si="11"/>
        <v>11436.6</v>
      </c>
      <c r="U585" s="73">
        <v>4704.7</v>
      </c>
      <c r="V585" s="73">
        <v>59.4</v>
      </c>
      <c r="W585" s="24" t="s">
        <v>101</v>
      </c>
      <c r="X585" s="61" t="s">
        <v>101</v>
      </c>
      <c r="Y585" s="30" t="s">
        <v>101</v>
      </c>
      <c r="Z585" s="61" t="s">
        <v>101</v>
      </c>
      <c r="AA585" s="30" t="s">
        <v>101</v>
      </c>
      <c r="AB585" s="30" t="s">
        <v>102</v>
      </c>
      <c r="AC585" s="30" t="s">
        <v>102</v>
      </c>
      <c r="AD585" s="30" t="s">
        <v>102</v>
      </c>
      <c r="AE585" s="30" t="s">
        <v>101</v>
      </c>
      <c r="AF585" s="30">
        <v>4</v>
      </c>
      <c r="AG585" s="30">
        <v>2</v>
      </c>
      <c r="AH585" s="30">
        <v>2</v>
      </c>
      <c r="AI585" s="30">
        <v>1</v>
      </c>
      <c r="AJ585" s="30">
        <v>1</v>
      </c>
      <c r="AK585" s="30">
        <v>0</v>
      </c>
      <c r="AL585" s="23"/>
    </row>
    <row r="586" spans="1:38" s="25" customFormat="1" x14ac:dyDescent="0.25">
      <c r="A586" s="4">
        <v>577</v>
      </c>
      <c r="B586" s="23" t="s">
        <v>91</v>
      </c>
      <c r="C586" s="23" t="s">
        <v>289</v>
      </c>
      <c r="D586" s="23" t="s">
        <v>303</v>
      </c>
      <c r="E586" s="30">
        <v>34</v>
      </c>
      <c r="F586" s="30"/>
      <c r="G586" s="30" t="s">
        <v>291</v>
      </c>
      <c r="H586" s="30">
        <v>34437</v>
      </c>
      <c r="I586" s="28" t="s">
        <v>335</v>
      </c>
      <c r="J586" s="30"/>
      <c r="K586" s="30" t="s">
        <v>292</v>
      </c>
      <c r="L586" s="50">
        <v>137</v>
      </c>
      <c r="M586" s="50">
        <v>1988</v>
      </c>
      <c r="N586" s="30" t="s">
        <v>293</v>
      </c>
      <c r="O586" s="30">
        <v>12</v>
      </c>
      <c r="P586" s="30">
        <v>0</v>
      </c>
      <c r="Q586" s="30">
        <v>5</v>
      </c>
      <c r="R586" s="30">
        <v>290</v>
      </c>
      <c r="S586" s="72">
        <v>27074.2</v>
      </c>
      <c r="T586" s="73">
        <f t="shared" si="11"/>
        <v>27074.2</v>
      </c>
      <c r="U586" s="73">
        <v>10786.3</v>
      </c>
      <c r="V586" s="73">
        <v>179.9</v>
      </c>
      <c r="W586" s="24" t="s">
        <v>101</v>
      </c>
      <c r="X586" s="61" t="s">
        <v>101</v>
      </c>
      <c r="Y586" s="30" t="s">
        <v>101</v>
      </c>
      <c r="Z586" s="61" t="s">
        <v>101</v>
      </c>
      <c r="AA586" s="30" t="s">
        <v>101</v>
      </c>
      <c r="AB586" s="30" t="s">
        <v>102</v>
      </c>
      <c r="AC586" s="30" t="s">
        <v>102</v>
      </c>
      <c r="AD586" s="30" t="s">
        <v>102</v>
      </c>
      <c r="AE586" s="30" t="s">
        <v>101</v>
      </c>
      <c r="AF586" s="30">
        <v>10</v>
      </c>
      <c r="AG586" s="30">
        <v>2</v>
      </c>
      <c r="AH586" s="30">
        <v>3</v>
      </c>
      <c r="AI586" s="30">
        <v>5</v>
      </c>
      <c r="AJ586" s="30">
        <v>3</v>
      </c>
      <c r="AK586" s="30">
        <v>0</v>
      </c>
      <c r="AL586" s="23"/>
    </row>
    <row r="587" spans="1:38" s="25" customFormat="1" x14ac:dyDescent="0.25">
      <c r="A587" s="4">
        <v>578</v>
      </c>
      <c r="B587" s="23" t="s">
        <v>91</v>
      </c>
      <c r="C587" s="23" t="s">
        <v>296</v>
      </c>
      <c r="D587" s="23" t="s">
        <v>303</v>
      </c>
      <c r="E587" s="30">
        <v>50</v>
      </c>
      <c r="F587" s="30">
        <v>1</v>
      </c>
      <c r="G587" s="30" t="s">
        <v>291</v>
      </c>
      <c r="H587" s="30">
        <v>34438</v>
      </c>
      <c r="I587" s="28" t="s">
        <v>335</v>
      </c>
      <c r="J587" s="30"/>
      <c r="K587" s="30" t="s">
        <v>292</v>
      </c>
      <c r="L587" s="50" t="s">
        <v>305</v>
      </c>
      <c r="M587" s="50">
        <v>1989</v>
      </c>
      <c r="N587" s="30" t="s">
        <v>293</v>
      </c>
      <c r="O587" s="30">
        <v>9</v>
      </c>
      <c r="P587" s="30">
        <v>0</v>
      </c>
      <c r="Q587" s="30">
        <v>8</v>
      </c>
      <c r="R587" s="30">
        <v>296</v>
      </c>
      <c r="S587" s="72">
        <v>22129.7</v>
      </c>
      <c r="T587" s="73">
        <f t="shared" si="11"/>
        <v>22129.7</v>
      </c>
      <c r="U587" s="73">
        <v>7513.2</v>
      </c>
      <c r="V587" s="73">
        <v>271.5</v>
      </c>
      <c r="W587" s="24" t="s">
        <v>101</v>
      </c>
      <c r="X587" s="61" t="s">
        <v>101</v>
      </c>
      <c r="Y587" s="30" t="s">
        <v>101</v>
      </c>
      <c r="Z587" s="61" t="s">
        <v>101</v>
      </c>
      <c r="AA587" s="30" t="s">
        <v>101</v>
      </c>
      <c r="AB587" s="30" t="s">
        <v>102</v>
      </c>
      <c r="AC587" s="30" t="s">
        <v>102</v>
      </c>
      <c r="AD587" s="30" t="s">
        <v>102</v>
      </c>
      <c r="AE587" s="30" t="s">
        <v>101</v>
      </c>
      <c r="AF587" s="30">
        <v>8</v>
      </c>
      <c r="AG587" s="30">
        <v>2</v>
      </c>
      <c r="AH587" s="30">
        <v>2</v>
      </c>
      <c r="AI587" s="30">
        <v>0</v>
      </c>
      <c r="AJ587" s="30">
        <v>3</v>
      </c>
      <c r="AK587" s="30">
        <v>0</v>
      </c>
      <c r="AL587" s="23"/>
    </row>
    <row r="588" spans="1:38" s="25" customFormat="1" x14ac:dyDescent="0.25">
      <c r="A588" s="4">
        <v>579</v>
      </c>
      <c r="B588" s="23" t="s">
        <v>91</v>
      </c>
      <c r="C588" s="23" t="s">
        <v>289</v>
      </c>
      <c r="D588" s="23" t="s">
        <v>306</v>
      </c>
      <c r="E588" s="30">
        <v>1</v>
      </c>
      <c r="F588" s="30">
        <v>1</v>
      </c>
      <c r="G588" s="30" t="s">
        <v>291</v>
      </c>
      <c r="H588" s="30">
        <v>34439</v>
      </c>
      <c r="I588" s="28" t="s">
        <v>335</v>
      </c>
      <c r="J588" s="30"/>
      <c r="K588" s="30" t="s">
        <v>292</v>
      </c>
      <c r="L588" s="50">
        <v>137</v>
      </c>
      <c r="M588" s="50">
        <v>1987</v>
      </c>
      <c r="N588" s="30" t="s">
        <v>293</v>
      </c>
      <c r="O588" s="30">
        <v>12</v>
      </c>
      <c r="P588" s="30">
        <v>0</v>
      </c>
      <c r="Q588" s="30">
        <v>4</v>
      </c>
      <c r="R588" s="30">
        <v>428</v>
      </c>
      <c r="S588" s="72">
        <v>28581.5</v>
      </c>
      <c r="T588" s="73">
        <f t="shared" si="11"/>
        <v>28581.5</v>
      </c>
      <c r="U588" s="73">
        <v>12604.8</v>
      </c>
      <c r="V588" s="73">
        <v>229.1</v>
      </c>
      <c r="W588" s="24" t="s">
        <v>101</v>
      </c>
      <c r="X588" s="61" t="s">
        <v>101</v>
      </c>
      <c r="Y588" s="30" t="s">
        <v>101</v>
      </c>
      <c r="Z588" s="61" t="s">
        <v>101</v>
      </c>
      <c r="AA588" s="30" t="s">
        <v>101</v>
      </c>
      <c r="AB588" s="30" t="s">
        <v>102</v>
      </c>
      <c r="AC588" s="30" t="s">
        <v>102</v>
      </c>
      <c r="AD588" s="30" t="s">
        <v>102</v>
      </c>
      <c r="AE588" s="30" t="s">
        <v>101</v>
      </c>
      <c r="AF588" s="30">
        <v>8</v>
      </c>
      <c r="AG588" s="30">
        <v>4</v>
      </c>
      <c r="AH588" s="30">
        <v>3</v>
      </c>
      <c r="AI588" s="30">
        <v>1</v>
      </c>
      <c r="AJ588" s="30">
        <v>2</v>
      </c>
      <c r="AK588" s="30">
        <v>0</v>
      </c>
      <c r="AL588" s="23"/>
    </row>
    <row r="589" spans="1:38" s="25" customFormat="1" x14ac:dyDescent="0.25">
      <c r="A589" s="4">
        <v>580</v>
      </c>
      <c r="B589" s="23" t="s">
        <v>91</v>
      </c>
      <c r="C589" s="23" t="s">
        <v>289</v>
      </c>
      <c r="D589" s="23" t="s">
        <v>306</v>
      </c>
      <c r="E589" s="30">
        <v>2</v>
      </c>
      <c r="F589" s="30">
        <v>1</v>
      </c>
      <c r="G589" s="30" t="s">
        <v>291</v>
      </c>
      <c r="H589" s="30">
        <v>34440</v>
      </c>
      <c r="I589" s="28" t="s">
        <v>335</v>
      </c>
      <c r="J589" s="30"/>
      <c r="K589" s="30" t="s">
        <v>292</v>
      </c>
      <c r="L589" s="50">
        <v>137</v>
      </c>
      <c r="M589" s="50">
        <v>1987</v>
      </c>
      <c r="N589" s="30" t="s">
        <v>293</v>
      </c>
      <c r="O589" s="30">
        <v>12</v>
      </c>
      <c r="P589" s="30">
        <v>0</v>
      </c>
      <c r="Q589" s="30">
        <v>3</v>
      </c>
      <c r="R589" s="30">
        <v>321</v>
      </c>
      <c r="S589" s="72">
        <v>23864.6</v>
      </c>
      <c r="T589" s="73">
        <f t="shared" si="11"/>
        <v>23864.6</v>
      </c>
      <c r="U589" s="73">
        <v>9383.7999999999993</v>
      </c>
      <c r="V589" s="73">
        <v>58.5</v>
      </c>
      <c r="W589" s="24" t="s">
        <v>101</v>
      </c>
      <c r="X589" s="61" t="s">
        <v>101</v>
      </c>
      <c r="Y589" s="30" t="s">
        <v>101</v>
      </c>
      <c r="Z589" s="61" t="s">
        <v>101</v>
      </c>
      <c r="AA589" s="30" t="s">
        <v>101</v>
      </c>
      <c r="AB589" s="30" t="s">
        <v>102</v>
      </c>
      <c r="AC589" s="30" t="s">
        <v>102</v>
      </c>
      <c r="AD589" s="30" t="s">
        <v>102</v>
      </c>
      <c r="AE589" s="30" t="s">
        <v>101</v>
      </c>
      <c r="AF589" s="30">
        <v>6</v>
      </c>
      <c r="AG589" s="30">
        <v>2</v>
      </c>
      <c r="AH589" s="30">
        <v>4</v>
      </c>
      <c r="AI589" s="30">
        <v>1</v>
      </c>
      <c r="AJ589" s="30">
        <v>2</v>
      </c>
      <c r="AK589" s="30">
        <v>0</v>
      </c>
      <c r="AL589" s="23"/>
    </row>
    <row r="590" spans="1:38" s="25" customFormat="1" x14ac:dyDescent="0.25">
      <c r="A590" s="4">
        <v>581</v>
      </c>
      <c r="B590" s="23" t="s">
        <v>91</v>
      </c>
      <c r="C590" s="23" t="s">
        <v>289</v>
      </c>
      <c r="D590" s="23" t="s">
        <v>306</v>
      </c>
      <c r="E590" s="30">
        <v>3</v>
      </c>
      <c r="F590" s="30"/>
      <c r="G590" s="30" t="s">
        <v>291</v>
      </c>
      <c r="H590" s="30">
        <v>34441</v>
      </c>
      <c r="I590" s="28" t="s">
        <v>335</v>
      </c>
      <c r="J590" s="30"/>
      <c r="K590" s="30" t="s">
        <v>292</v>
      </c>
      <c r="L590" s="50">
        <v>504</v>
      </c>
      <c r="M590" s="50">
        <v>1986</v>
      </c>
      <c r="N590" s="30" t="s">
        <v>293</v>
      </c>
      <c r="O590" s="30">
        <v>9</v>
      </c>
      <c r="P590" s="30">
        <v>0</v>
      </c>
      <c r="Q590" s="30">
        <v>5</v>
      </c>
      <c r="R590" s="30">
        <v>179</v>
      </c>
      <c r="S590" s="72">
        <v>12932.1</v>
      </c>
      <c r="T590" s="73">
        <f t="shared" si="11"/>
        <v>12932.1</v>
      </c>
      <c r="U590" s="73">
        <v>6189</v>
      </c>
      <c r="V590" s="73">
        <v>187</v>
      </c>
      <c r="W590" s="24" t="s">
        <v>101</v>
      </c>
      <c r="X590" s="61" t="s">
        <v>101</v>
      </c>
      <c r="Y590" s="30" t="s">
        <v>101</v>
      </c>
      <c r="Z590" s="61" t="s">
        <v>101</v>
      </c>
      <c r="AA590" s="30" t="s">
        <v>101</v>
      </c>
      <c r="AB590" s="30" t="s">
        <v>102</v>
      </c>
      <c r="AC590" s="30" t="s">
        <v>102</v>
      </c>
      <c r="AD590" s="30" t="s">
        <v>102</v>
      </c>
      <c r="AE590" s="30" t="s">
        <v>101</v>
      </c>
      <c r="AF590" s="30">
        <v>5</v>
      </c>
      <c r="AG590" s="30">
        <v>2</v>
      </c>
      <c r="AH590" s="30">
        <v>1</v>
      </c>
      <c r="AI590" s="30">
        <v>1</v>
      </c>
      <c r="AJ590" s="30">
        <v>2</v>
      </c>
      <c r="AK590" s="30">
        <v>0</v>
      </c>
      <c r="AL590" s="23"/>
    </row>
    <row r="591" spans="1:38" s="25" customFormat="1" x14ac:dyDescent="0.25">
      <c r="A591" s="4">
        <v>582</v>
      </c>
      <c r="B591" s="23" t="s">
        <v>91</v>
      </c>
      <c r="C591" s="23" t="s">
        <v>289</v>
      </c>
      <c r="D591" s="23" t="s">
        <v>306</v>
      </c>
      <c r="E591" s="30">
        <v>5</v>
      </c>
      <c r="F591" s="30"/>
      <c r="G591" s="30" t="s">
        <v>291</v>
      </c>
      <c r="H591" s="30">
        <v>34442</v>
      </c>
      <c r="I591" s="28" t="s">
        <v>335</v>
      </c>
      <c r="J591" s="30"/>
      <c r="K591" s="30" t="s">
        <v>292</v>
      </c>
      <c r="L591" s="50">
        <v>504</v>
      </c>
      <c r="M591" s="50">
        <v>1986</v>
      </c>
      <c r="N591" s="30" t="s">
        <v>293</v>
      </c>
      <c r="O591" s="30">
        <v>9</v>
      </c>
      <c r="P591" s="30">
        <v>0</v>
      </c>
      <c r="Q591" s="30">
        <v>4</v>
      </c>
      <c r="R591" s="30">
        <v>143</v>
      </c>
      <c r="S591" s="72">
        <v>12137.2</v>
      </c>
      <c r="T591" s="73">
        <f t="shared" si="11"/>
        <v>12137.2</v>
      </c>
      <c r="U591" s="73">
        <v>5506.1</v>
      </c>
      <c r="V591" s="73">
        <v>216.1</v>
      </c>
      <c r="W591" s="24" t="s">
        <v>101</v>
      </c>
      <c r="X591" s="61" t="s">
        <v>101</v>
      </c>
      <c r="Y591" s="30" t="s">
        <v>101</v>
      </c>
      <c r="Z591" s="61" t="s">
        <v>101</v>
      </c>
      <c r="AA591" s="30" t="s">
        <v>101</v>
      </c>
      <c r="AB591" s="30" t="s">
        <v>102</v>
      </c>
      <c r="AC591" s="30" t="s">
        <v>102</v>
      </c>
      <c r="AD591" s="30" t="s">
        <v>102</v>
      </c>
      <c r="AE591" s="30" t="s">
        <v>101</v>
      </c>
      <c r="AF591" s="30">
        <v>4</v>
      </c>
      <c r="AG591" s="30">
        <v>2</v>
      </c>
      <c r="AH591" s="30">
        <v>1</v>
      </c>
      <c r="AI591" s="30">
        <v>2</v>
      </c>
      <c r="AJ591" s="30">
        <v>2</v>
      </c>
      <c r="AK591" s="30">
        <v>0</v>
      </c>
      <c r="AL591" s="23"/>
    </row>
    <row r="592" spans="1:38" s="25" customFormat="1" x14ac:dyDescent="0.25">
      <c r="A592" s="4">
        <v>583</v>
      </c>
      <c r="B592" s="23" t="s">
        <v>91</v>
      </c>
      <c r="C592" s="23" t="s">
        <v>289</v>
      </c>
      <c r="D592" s="23" t="s">
        <v>306</v>
      </c>
      <c r="E592" s="30">
        <v>6</v>
      </c>
      <c r="F592" s="30"/>
      <c r="G592" s="30" t="s">
        <v>291</v>
      </c>
      <c r="H592" s="30">
        <v>34443</v>
      </c>
      <c r="I592" s="28" t="s">
        <v>335</v>
      </c>
      <c r="J592" s="30"/>
      <c r="K592" s="30" t="s">
        <v>292</v>
      </c>
      <c r="L592" s="50">
        <v>504</v>
      </c>
      <c r="M592" s="50">
        <v>1987</v>
      </c>
      <c r="N592" s="30" t="s">
        <v>293</v>
      </c>
      <c r="O592" s="30">
        <v>9</v>
      </c>
      <c r="P592" s="30">
        <v>0</v>
      </c>
      <c r="Q592" s="30">
        <v>6</v>
      </c>
      <c r="R592" s="30">
        <v>224</v>
      </c>
      <c r="S592" s="72">
        <v>16666.099999999999</v>
      </c>
      <c r="T592" s="73">
        <f t="shared" si="11"/>
        <v>16666.099999999999</v>
      </c>
      <c r="U592" s="73">
        <v>7541.1</v>
      </c>
      <c r="V592" s="73">
        <v>229.8</v>
      </c>
      <c r="W592" s="24" t="s">
        <v>101</v>
      </c>
      <c r="X592" s="61" t="s">
        <v>101</v>
      </c>
      <c r="Y592" s="30" t="s">
        <v>101</v>
      </c>
      <c r="Z592" s="61" t="s">
        <v>101</v>
      </c>
      <c r="AA592" s="30" t="s">
        <v>101</v>
      </c>
      <c r="AB592" s="30" t="s">
        <v>102</v>
      </c>
      <c r="AC592" s="30" t="s">
        <v>102</v>
      </c>
      <c r="AD592" s="30" t="s">
        <v>102</v>
      </c>
      <c r="AE592" s="30" t="s">
        <v>101</v>
      </c>
      <c r="AF592" s="30">
        <v>6</v>
      </c>
      <c r="AG592" s="30">
        <v>2</v>
      </c>
      <c r="AH592" s="30">
        <v>2</v>
      </c>
      <c r="AI592" s="30">
        <v>1</v>
      </c>
      <c r="AJ592" s="30">
        <v>2</v>
      </c>
      <c r="AK592" s="30">
        <v>0</v>
      </c>
      <c r="AL592" s="23"/>
    </row>
    <row r="593" spans="1:38" s="25" customFormat="1" x14ac:dyDescent="0.25">
      <c r="A593" s="4">
        <v>584</v>
      </c>
      <c r="B593" s="23" t="s">
        <v>91</v>
      </c>
      <c r="C593" s="23" t="s">
        <v>289</v>
      </c>
      <c r="D593" s="23" t="s">
        <v>306</v>
      </c>
      <c r="E593" s="30">
        <v>9</v>
      </c>
      <c r="F593" s="30"/>
      <c r="G593" s="30" t="s">
        <v>291</v>
      </c>
      <c r="H593" s="30">
        <v>34444</v>
      </c>
      <c r="I593" s="28" t="s">
        <v>335</v>
      </c>
      <c r="J593" s="30"/>
      <c r="K593" s="30" t="s">
        <v>292</v>
      </c>
      <c r="L593" s="50">
        <v>137</v>
      </c>
      <c r="M593" s="50">
        <v>1986</v>
      </c>
      <c r="N593" s="30" t="s">
        <v>293</v>
      </c>
      <c r="O593" s="30">
        <v>12</v>
      </c>
      <c r="P593" s="30">
        <v>0</v>
      </c>
      <c r="Q593" s="30">
        <v>2</v>
      </c>
      <c r="R593" s="30">
        <v>214</v>
      </c>
      <c r="S593" s="72">
        <v>15730.2</v>
      </c>
      <c r="T593" s="73">
        <f t="shared" si="11"/>
        <v>15730.2</v>
      </c>
      <c r="U593" s="73">
        <v>5978.8</v>
      </c>
      <c r="V593" s="73">
        <v>173.7</v>
      </c>
      <c r="W593" s="24" t="s">
        <v>101</v>
      </c>
      <c r="X593" s="61" t="s">
        <v>101</v>
      </c>
      <c r="Y593" s="30" t="s">
        <v>101</v>
      </c>
      <c r="Z593" s="61" t="s">
        <v>101</v>
      </c>
      <c r="AA593" s="30" t="s">
        <v>101</v>
      </c>
      <c r="AB593" s="30" t="s">
        <v>102</v>
      </c>
      <c r="AC593" s="30" t="s">
        <v>102</v>
      </c>
      <c r="AD593" s="30" t="s">
        <v>102</v>
      </c>
      <c r="AE593" s="30" t="s">
        <v>101</v>
      </c>
      <c r="AF593" s="30">
        <v>4</v>
      </c>
      <c r="AG593" s="30">
        <v>2</v>
      </c>
      <c r="AH593" s="30">
        <v>4</v>
      </c>
      <c r="AI593" s="30">
        <v>1</v>
      </c>
      <c r="AJ593" s="30">
        <v>1</v>
      </c>
      <c r="AK593" s="30">
        <v>0</v>
      </c>
      <c r="AL593" s="23"/>
    </row>
    <row r="594" spans="1:38" s="25" customFormat="1" x14ac:dyDescent="0.25">
      <c r="A594" s="4">
        <v>585</v>
      </c>
      <c r="B594" s="23" t="s">
        <v>91</v>
      </c>
      <c r="C594" s="23" t="s">
        <v>289</v>
      </c>
      <c r="D594" s="23" t="s">
        <v>306</v>
      </c>
      <c r="E594" s="30">
        <v>11</v>
      </c>
      <c r="F594" s="30"/>
      <c r="G594" s="30" t="s">
        <v>291</v>
      </c>
      <c r="H594" s="30">
        <v>34445</v>
      </c>
      <c r="I594" s="28" t="s">
        <v>335</v>
      </c>
      <c r="J594" s="30"/>
      <c r="K594" s="30" t="s">
        <v>292</v>
      </c>
      <c r="L594" s="50">
        <v>504</v>
      </c>
      <c r="M594" s="50">
        <v>1986</v>
      </c>
      <c r="N594" s="30" t="s">
        <v>293</v>
      </c>
      <c r="O594" s="30">
        <v>9</v>
      </c>
      <c r="P594" s="30">
        <v>0</v>
      </c>
      <c r="Q594" s="30">
        <v>2</v>
      </c>
      <c r="R594" s="30">
        <v>71</v>
      </c>
      <c r="S594" s="72">
        <v>6112.1</v>
      </c>
      <c r="T594" s="73">
        <f t="shared" si="11"/>
        <v>6112.1</v>
      </c>
      <c r="U594" s="73">
        <v>2746.1</v>
      </c>
      <c r="V594" s="73">
        <v>145.6</v>
      </c>
      <c r="W594" s="24" t="s">
        <v>101</v>
      </c>
      <c r="X594" s="61" t="s">
        <v>101</v>
      </c>
      <c r="Y594" s="30" t="s">
        <v>101</v>
      </c>
      <c r="Z594" s="61" t="s">
        <v>101</v>
      </c>
      <c r="AA594" s="30" t="s">
        <v>101</v>
      </c>
      <c r="AB594" s="30" t="s">
        <v>102</v>
      </c>
      <c r="AC594" s="30" t="s">
        <v>102</v>
      </c>
      <c r="AD594" s="30" t="s">
        <v>102</v>
      </c>
      <c r="AE594" s="30" t="s">
        <v>101</v>
      </c>
      <c r="AF594" s="30">
        <v>2</v>
      </c>
      <c r="AG594" s="30">
        <v>2</v>
      </c>
      <c r="AH594" s="30">
        <v>1</v>
      </c>
      <c r="AI594" s="30">
        <v>1</v>
      </c>
      <c r="AJ594" s="30">
        <v>1</v>
      </c>
      <c r="AK594" s="30">
        <v>0</v>
      </c>
      <c r="AL594" s="23"/>
    </row>
    <row r="595" spans="1:38" s="25" customFormat="1" x14ac:dyDescent="0.25">
      <c r="A595" s="4">
        <v>586</v>
      </c>
      <c r="B595" s="23" t="s">
        <v>91</v>
      </c>
      <c r="C595" s="23" t="s">
        <v>289</v>
      </c>
      <c r="D595" s="23" t="s">
        <v>306</v>
      </c>
      <c r="E595" s="30">
        <v>13</v>
      </c>
      <c r="F595" s="30"/>
      <c r="G595" s="30" t="s">
        <v>291</v>
      </c>
      <c r="H595" s="30">
        <v>34446</v>
      </c>
      <c r="I595" s="28" t="s">
        <v>335</v>
      </c>
      <c r="J595" s="30"/>
      <c r="K595" s="30" t="s">
        <v>292</v>
      </c>
      <c r="L595" s="50">
        <v>137</v>
      </c>
      <c r="M595" s="50">
        <v>1987</v>
      </c>
      <c r="N595" s="30" t="s">
        <v>293</v>
      </c>
      <c r="O595" s="30">
        <v>16</v>
      </c>
      <c r="P595" s="30">
        <v>0</v>
      </c>
      <c r="Q595" s="30">
        <v>1</v>
      </c>
      <c r="R595" s="30">
        <v>31</v>
      </c>
      <c r="S595" s="72">
        <v>9974.6</v>
      </c>
      <c r="T595" s="73">
        <f t="shared" si="11"/>
        <v>9974.6</v>
      </c>
      <c r="U595" s="73">
        <v>4371.3999999999996</v>
      </c>
      <c r="V595" s="73">
        <v>640.79999999999995</v>
      </c>
      <c r="W595" s="24" t="s">
        <v>101</v>
      </c>
      <c r="X595" s="61" t="s">
        <v>101</v>
      </c>
      <c r="Y595" s="30" t="s">
        <v>101</v>
      </c>
      <c r="Z595" s="61" t="s">
        <v>101</v>
      </c>
      <c r="AA595" s="30" t="s">
        <v>101</v>
      </c>
      <c r="AB595" s="30" t="s">
        <v>102</v>
      </c>
      <c r="AC595" s="30" t="s">
        <v>102</v>
      </c>
      <c r="AD595" s="30" t="s">
        <v>102</v>
      </c>
      <c r="AE595" s="30" t="s">
        <v>101</v>
      </c>
      <c r="AF595" s="30">
        <v>3</v>
      </c>
      <c r="AG595" s="30">
        <v>2</v>
      </c>
      <c r="AH595" s="30">
        <v>5</v>
      </c>
      <c r="AI595" s="30">
        <v>1</v>
      </c>
      <c r="AJ595" s="30">
        <v>1</v>
      </c>
      <c r="AK595" s="30">
        <v>0</v>
      </c>
      <c r="AL595" s="23"/>
    </row>
    <row r="596" spans="1:38" s="25" customFormat="1" x14ac:dyDescent="0.25">
      <c r="A596" s="4">
        <v>587</v>
      </c>
      <c r="B596" s="23" t="s">
        <v>91</v>
      </c>
      <c r="C596" s="23" t="s">
        <v>289</v>
      </c>
      <c r="D596" s="23" t="s">
        <v>306</v>
      </c>
      <c r="E596" s="30">
        <v>17</v>
      </c>
      <c r="F596" s="30"/>
      <c r="G596" s="30" t="s">
        <v>291</v>
      </c>
      <c r="H596" s="30">
        <v>34447</v>
      </c>
      <c r="I596" s="28" t="s">
        <v>335</v>
      </c>
      <c r="J596" s="30"/>
      <c r="K596" s="30" t="s">
        <v>292</v>
      </c>
      <c r="L596" s="50">
        <v>137</v>
      </c>
      <c r="M596" s="50">
        <v>1987</v>
      </c>
      <c r="N596" s="30" t="s">
        <v>293</v>
      </c>
      <c r="O596" s="30">
        <v>16</v>
      </c>
      <c r="P596" s="30">
        <v>0</v>
      </c>
      <c r="Q596" s="30">
        <v>1</v>
      </c>
      <c r="R596" s="30">
        <v>15</v>
      </c>
      <c r="S596" s="72">
        <v>9514.1</v>
      </c>
      <c r="T596" s="73">
        <f t="shared" si="11"/>
        <v>9514.1</v>
      </c>
      <c r="U596" s="73">
        <v>4351.2</v>
      </c>
      <c r="V596" s="73">
        <v>212.2</v>
      </c>
      <c r="W596" s="24" t="s">
        <v>101</v>
      </c>
      <c r="X596" s="61" t="s">
        <v>101</v>
      </c>
      <c r="Y596" s="30" t="s">
        <v>101</v>
      </c>
      <c r="Z596" s="61" t="s">
        <v>101</v>
      </c>
      <c r="AA596" s="30" t="s">
        <v>101</v>
      </c>
      <c r="AB596" s="30" t="s">
        <v>102</v>
      </c>
      <c r="AC596" s="30" t="s">
        <v>102</v>
      </c>
      <c r="AD596" s="30" t="s">
        <v>102</v>
      </c>
      <c r="AE596" s="30" t="s">
        <v>101</v>
      </c>
      <c r="AF596" s="30">
        <v>2</v>
      </c>
      <c r="AG596" s="30">
        <v>2</v>
      </c>
      <c r="AH596" s="30">
        <v>5</v>
      </c>
      <c r="AI596" s="30">
        <v>1</v>
      </c>
      <c r="AJ596" s="30">
        <v>1</v>
      </c>
      <c r="AK596" s="30">
        <v>0</v>
      </c>
      <c r="AL596" s="23"/>
    </row>
    <row r="597" spans="1:38" s="25" customFormat="1" x14ac:dyDescent="0.25">
      <c r="A597" s="4">
        <v>588</v>
      </c>
      <c r="B597" s="23" t="s">
        <v>91</v>
      </c>
      <c r="C597" s="23" t="s">
        <v>289</v>
      </c>
      <c r="D597" s="23" t="s">
        <v>307</v>
      </c>
      <c r="E597" s="30">
        <v>12</v>
      </c>
      <c r="F597" s="30"/>
      <c r="G597" s="30" t="s">
        <v>291</v>
      </c>
      <c r="H597" s="30">
        <v>34448</v>
      </c>
      <c r="I597" s="28" t="s">
        <v>335</v>
      </c>
      <c r="J597" s="30"/>
      <c r="K597" s="30" t="s">
        <v>292</v>
      </c>
      <c r="L597" s="50" t="s">
        <v>117</v>
      </c>
      <c r="M597" s="50">
        <v>1988</v>
      </c>
      <c r="N597" s="30" t="s">
        <v>293</v>
      </c>
      <c r="O597" s="30">
        <v>8</v>
      </c>
      <c r="P597" s="30">
        <v>0</v>
      </c>
      <c r="Q597" s="30">
        <v>1</v>
      </c>
      <c r="R597" s="30">
        <v>30</v>
      </c>
      <c r="S597" s="72">
        <v>2887.7</v>
      </c>
      <c r="T597" s="73">
        <f t="shared" si="11"/>
        <v>2887.7</v>
      </c>
      <c r="U597" s="73">
        <v>1040.3</v>
      </c>
      <c r="V597" s="73">
        <v>132.5</v>
      </c>
      <c r="W597" s="24" t="s">
        <v>101</v>
      </c>
      <c r="X597" s="61" t="s">
        <v>101</v>
      </c>
      <c r="Y597" s="30" t="s">
        <v>101</v>
      </c>
      <c r="Z597" s="61" t="s">
        <v>101</v>
      </c>
      <c r="AA597" s="30" t="s">
        <v>101</v>
      </c>
      <c r="AB597" s="30" t="s">
        <v>102</v>
      </c>
      <c r="AC597" s="30" t="s">
        <v>102</v>
      </c>
      <c r="AD597" s="30" t="s">
        <v>102</v>
      </c>
      <c r="AE597" s="30" t="s">
        <v>101</v>
      </c>
      <c r="AF597" s="30">
        <v>1</v>
      </c>
      <c r="AG597" s="30">
        <v>2</v>
      </c>
      <c r="AH597" s="30">
        <v>2</v>
      </c>
      <c r="AI597" s="30">
        <v>1</v>
      </c>
      <c r="AJ597" s="30">
        <v>1</v>
      </c>
      <c r="AK597" s="30">
        <v>0</v>
      </c>
      <c r="AL597" s="23"/>
    </row>
    <row r="598" spans="1:38" s="25" customFormat="1" x14ac:dyDescent="0.25">
      <c r="A598" s="4">
        <v>589</v>
      </c>
      <c r="B598" s="23" t="s">
        <v>91</v>
      </c>
      <c r="C598" s="23" t="s">
        <v>289</v>
      </c>
      <c r="D598" s="23" t="s">
        <v>307</v>
      </c>
      <c r="E598" s="30">
        <v>20</v>
      </c>
      <c r="F598" s="30"/>
      <c r="G598" s="30" t="s">
        <v>291</v>
      </c>
      <c r="H598" s="30">
        <v>34449</v>
      </c>
      <c r="I598" s="28" t="s">
        <v>335</v>
      </c>
      <c r="J598" s="30"/>
      <c r="K598" s="30" t="s">
        <v>292</v>
      </c>
      <c r="L598" s="50">
        <v>606</v>
      </c>
      <c r="M598" s="50">
        <v>1988</v>
      </c>
      <c r="N598" s="30" t="s">
        <v>293</v>
      </c>
      <c r="O598" s="30">
        <v>9</v>
      </c>
      <c r="P598" s="30">
        <v>0</v>
      </c>
      <c r="Q598" s="30">
        <v>7</v>
      </c>
      <c r="R598" s="30">
        <v>256</v>
      </c>
      <c r="S598" s="72">
        <v>21250.2</v>
      </c>
      <c r="T598" s="73">
        <f t="shared" si="11"/>
        <v>21250.2</v>
      </c>
      <c r="U598" s="73">
        <v>8611.7000000000007</v>
      </c>
      <c r="V598" s="73">
        <v>189.5</v>
      </c>
      <c r="W598" s="24" t="s">
        <v>101</v>
      </c>
      <c r="X598" s="61" t="s">
        <v>101</v>
      </c>
      <c r="Y598" s="30" t="s">
        <v>101</v>
      </c>
      <c r="Z598" s="61" t="s">
        <v>101</v>
      </c>
      <c r="AA598" s="30" t="s">
        <v>101</v>
      </c>
      <c r="AB598" s="30" t="s">
        <v>102</v>
      </c>
      <c r="AC598" s="30" t="s">
        <v>102</v>
      </c>
      <c r="AD598" s="30" t="s">
        <v>102</v>
      </c>
      <c r="AE598" s="30" t="s">
        <v>101</v>
      </c>
      <c r="AF598" s="30">
        <v>7</v>
      </c>
      <c r="AG598" s="30">
        <v>2</v>
      </c>
      <c r="AH598" s="30">
        <v>2</v>
      </c>
      <c r="AI598" s="30">
        <v>0</v>
      </c>
      <c r="AJ598" s="30">
        <v>2</v>
      </c>
      <c r="AK598" s="30">
        <v>0</v>
      </c>
      <c r="AL598" s="23"/>
    </row>
    <row r="599" spans="1:38" s="25" customFormat="1" x14ac:dyDescent="0.25">
      <c r="A599" s="4">
        <v>590</v>
      </c>
      <c r="B599" s="23" t="s">
        <v>91</v>
      </c>
      <c r="C599" s="23" t="s">
        <v>289</v>
      </c>
      <c r="D599" s="23" t="s">
        <v>307</v>
      </c>
      <c r="E599" s="30">
        <v>22</v>
      </c>
      <c r="F599" s="30"/>
      <c r="G599" s="30" t="s">
        <v>291</v>
      </c>
      <c r="H599" s="30">
        <v>34450</v>
      </c>
      <c r="I599" s="28" t="s">
        <v>335</v>
      </c>
      <c r="J599" s="30"/>
      <c r="K599" s="30" t="s">
        <v>292</v>
      </c>
      <c r="L599" s="50">
        <v>504</v>
      </c>
      <c r="M599" s="50">
        <v>1988</v>
      </c>
      <c r="N599" s="30" t="s">
        <v>293</v>
      </c>
      <c r="O599" s="30">
        <v>9</v>
      </c>
      <c r="P599" s="30">
        <v>0</v>
      </c>
      <c r="Q599" s="30">
        <v>5</v>
      </c>
      <c r="R599" s="30">
        <v>184</v>
      </c>
      <c r="S599" s="72">
        <v>14288.2</v>
      </c>
      <c r="T599" s="73">
        <f t="shared" si="11"/>
        <v>14288.2</v>
      </c>
      <c r="U599" s="73">
        <v>6218.4</v>
      </c>
      <c r="V599" s="73">
        <v>258.3</v>
      </c>
      <c r="W599" s="24" t="s">
        <v>101</v>
      </c>
      <c r="X599" s="61" t="s">
        <v>101</v>
      </c>
      <c r="Y599" s="30" t="s">
        <v>101</v>
      </c>
      <c r="Z599" s="61" t="s">
        <v>101</v>
      </c>
      <c r="AA599" s="30" t="s">
        <v>101</v>
      </c>
      <c r="AB599" s="30" t="s">
        <v>102</v>
      </c>
      <c r="AC599" s="30" t="s">
        <v>102</v>
      </c>
      <c r="AD599" s="30" t="s">
        <v>102</v>
      </c>
      <c r="AE599" s="30" t="s">
        <v>101</v>
      </c>
      <c r="AF599" s="30">
        <v>5</v>
      </c>
      <c r="AG599" s="30">
        <v>2</v>
      </c>
      <c r="AH599" s="30">
        <v>1</v>
      </c>
      <c r="AI599" s="30">
        <v>5</v>
      </c>
      <c r="AJ599" s="30">
        <v>2</v>
      </c>
      <c r="AK599" s="30">
        <v>0</v>
      </c>
      <c r="AL599" s="23"/>
    </row>
    <row r="600" spans="1:38" s="25" customFormat="1" x14ac:dyDescent="0.25">
      <c r="A600" s="4">
        <v>591</v>
      </c>
      <c r="B600" s="23" t="s">
        <v>91</v>
      </c>
      <c r="C600" s="23" t="s">
        <v>296</v>
      </c>
      <c r="D600" s="23" t="s">
        <v>308</v>
      </c>
      <c r="E600" s="30">
        <v>20</v>
      </c>
      <c r="F600" s="30">
        <v>1</v>
      </c>
      <c r="G600" s="30" t="s">
        <v>291</v>
      </c>
      <c r="H600" s="30">
        <v>34451</v>
      </c>
      <c r="I600" s="28" t="s">
        <v>335</v>
      </c>
      <c r="J600" s="30"/>
      <c r="K600" s="30" t="s">
        <v>292</v>
      </c>
      <c r="L600" s="50">
        <v>137</v>
      </c>
      <c r="M600" s="50">
        <v>1986</v>
      </c>
      <c r="N600" s="30" t="s">
        <v>293</v>
      </c>
      <c r="O600" s="30">
        <v>12</v>
      </c>
      <c r="P600" s="30">
        <v>0</v>
      </c>
      <c r="Q600" s="30">
        <v>2</v>
      </c>
      <c r="R600" s="30">
        <v>118</v>
      </c>
      <c r="S600" s="72">
        <v>10236.549999999999</v>
      </c>
      <c r="T600" s="73">
        <f t="shared" si="11"/>
        <v>10236.549999999999</v>
      </c>
      <c r="U600" s="73">
        <v>4076.6</v>
      </c>
      <c r="V600" s="73">
        <v>116.3</v>
      </c>
      <c r="W600" s="24" t="s">
        <v>101</v>
      </c>
      <c r="X600" s="61" t="s">
        <v>101</v>
      </c>
      <c r="Y600" s="30" t="s">
        <v>101</v>
      </c>
      <c r="Z600" s="61" t="s">
        <v>101</v>
      </c>
      <c r="AA600" s="30" t="s">
        <v>101</v>
      </c>
      <c r="AB600" s="30" t="s">
        <v>102</v>
      </c>
      <c r="AC600" s="30" t="s">
        <v>102</v>
      </c>
      <c r="AD600" s="30" t="s">
        <v>102</v>
      </c>
      <c r="AE600" s="30" t="s">
        <v>101</v>
      </c>
      <c r="AF600" s="30">
        <v>4</v>
      </c>
      <c r="AG600" s="30">
        <v>2</v>
      </c>
      <c r="AH600" s="30">
        <v>4</v>
      </c>
      <c r="AI600" s="30">
        <v>1</v>
      </c>
      <c r="AJ600" s="30">
        <v>1</v>
      </c>
      <c r="AK600" s="30">
        <v>0</v>
      </c>
      <c r="AL600" s="23"/>
    </row>
    <row r="601" spans="1:38" s="25" customFormat="1" x14ac:dyDescent="0.25">
      <c r="A601" s="4">
        <v>592</v>
      </c>
      <c r="B601" s="23" t="s">
        <v>91</v>
      </c>
      <c r="C601" s="23" t="s">
        <v>296</v>
      </c>
      <c r="D601" s="23" t="s">
        <v>309</v>
      </c>
      <c r="E601" s="30">
        <v>51</v>
      </c>
      <c r="F601" s="30">
        <v>2</v>
      </c>
      <c r="G601" s="30" t="s">
        <v>291</v>
      </c>
      <c r="H601" s="30">
        <v>34452</v>
      </c>
      <c r="I601" s="28" t="s">
        <v>335</v>
      </c>
      <c r="J601" s="30"/>
      <c r="K601" s="30" t="s">
        <v>292</v>
      </c>
      <c r="L601" s="50">
        <v>137</v>
      </c>
      <c r="M601" s="50">
        <v>1990</v>
      </c>
      <c r="N601" s="30" t="s">
        <v>293</v>
      </c>
      <c r="O601" s="30">
        <v>12</v>
      </c>
      <c r="P601" s="30">
        <v>0</v>
      </c>
      <c r="Q601" s="30">
        <v>2</v>
      </c>
      <c r="R601" s="30">
        <v>118</v>
      </c>
      <c r="S601" s="72">
        <v>10875.4</v>
      </c>
      <c r="T601" s="73">
        <f t="shared" si="11"/>
        <v>10875.4</v>
      </c>
      <c r="U601" s="73">
        <v>4423.8999999999996</v>
      </c>
      <c r="V601" s="73">
        <v>108.8</v>
      </c>
      <c r="W601" s="24" t="s">
        <v>101</v>
      </c>
      <c r="X601" s="61" t="s">
        <v>101</v>
      </c>
      <c r="Y601" s="30" t="s">
        <v>101</v>
      </c>
      <c r="Z601" s="61" t="s">
        <v>101</v>
      </c>
      <c r="AA601" s="30" t="s">
        <v>101</v>
      </c>
      <c r="AB601" s="30" t="s">
        <v>102</v>
      </c>
      <c r="AC601" s="30" t="s">
        <v>102</v>
      </c>
      <c r="AD601" s="30" t="s">
        <v>102</v>
      </c>
      <c r="AE601" s="30" t="s">
        <v>101</v>
      </c>
      <c r="AF601" s="30">
        <v>4</v>
      </c>
      <c r="AG601" s="30">
        <v>2</v>
      </c>
      <c r="AH601" s="30">
        <v>5</v>
      </c>
      <c r="AI601" s="30">
        <v>0</v>
      </c>
      <c r="AJ601" s="30">
        <v>2</v>
      </c>
      <c r="AK601" s="30">
        <v>0</v>
      </c>
      <c r="AL601" s="23"/>
    </row>
    <row r="602" spans="1:38" s="25" customFormat="1" x14ac:dyDescent="0.25">
      <c r="A602" s="4">
        <v>593</v>
      </c>
      <c r="B602" s="23" t="s">
        <v>91</v>
      </c>
      <c r="C602" s="23" t="s">
        <v>296</v>
      </c>
      <c r="D602" s="23" t="s">
        <v>309</v>
      </c>
      <c r="E602" s="30">
        <v>55</v>
      </c>
      <c r="F602" s="30">
        <v>1</v>
      </c>
      <c r="G602" s="30" t="s">
        <v>291</v>
      </c>
      <c r="H602" s="30">
        <v>34453</v>
      </c>
      <c r="I602" s="28" t="s">
        <v>335</v>
      </c>
      <c r="J602" s="30"/>
      <c r="K602" s="30" t="s">
        <v>292</v>
      </c>
      <c r="L602" s="50">
        <v>137</v>
      </c>
      <c r="M602" s="50">
        <v>1990</v>
      </c>
      <c r="N602" s="30" t="s">
        <v>293</v>
      </c>
      <c r="O602" s="30">
        <v>12</v>
      </c>
      <c r="P602" s="30">
        <v>0</v>
      </c>
      <c r="Q602" s="30">
        <v>5</v>
      </c>
      <c r="R602" s="30">
        <v>295</v>
      </c>
      <c r="S602" s="72">
        <v>26434.400000000001</v>
      </c>
      <c r="T602" s="73">
        <f t="shared" si="11"/>
        <v>26434.400000000001</v>
      </c>
      <c r="U602" s="73">
        <v>10718.4</v>
      </c>
      <c r="V602" s="73">
        <v>294.7</v>
      </c>
      <c r="W602" s="24" t="s">
        <v>101</v>
      </c>
      <c r="X602" s="61" t="s">
        <v>101</v>
      </c>
      <c r="Y602" s="30" t="s">
        <v>101</v>
      </c>
      <c r="Z602" s="61" t="s">
        <v>101</v>
      </c>
      <c r="AA602" s="30" t="s">
        <v>101</v>
      </c>
      <c r="AB602" s="30" t="s">
        <v>102</v>
      </c>
      <c r="AC602" s="30" t="s">
        <v>102</v>
      </c>
      <c r="AD602" s="30" t="s">
        <v>102</v>
      </c>
      <c r="AE602" s="30" t="s">
        <v>101</v>
      </c>
      <c r="AF602" s="30">
        <v>10</v>
      </c>
      <c r="AG602" s="30">
        <v>4</v>
      </c>
      <c r="AH602" s="30">
        <v>9</v>
      </c>
      <c r="AI602" s="30">
        <v>0</v>
      </c>
      <c r="AJ602" s="30">
        <v>4</v>
      </c>
      <c r="AK602" s="30">
        <v>0</v>
      </c>
      <c r="AL602" s="23"/>
    </row>
    <row r="603" spans="1:38" s="25" customFormat="1" x14ac:dyDescent="0.25">
      <c r="A603" s="4">
        <v>594</v>
      </c>
      <c r="B603" s="23" t="s">
        <v>91</v>
      </c>
      <c r="C603" s="23" t="s">
        <v>296</v>
      </c>
      <c r="D603" s="23" t="s">
        <v>309</v>
      </c>
      <c r="E603" s="30">
        <v>67</v>
      </c>
      <c r="F603" s="30"/>
      <c r="G603" s="30" t="s">
        <v>291</v>
      </c>
      <c r="H603" s="30">
        <v>34454</v>
      </c>
      <c r="I603" s="28" t="s">
        <v>335</v>
      </c>
      <c r="J603" s="30"/>
      <c r="K603" s="30" t="s">
        <v>292</v>
      </c>
      <c r="L603" s="50">
        <v>504</v>
      </c>
      <c r="M603" s="50">
        <v>1993</v>
      </c>
      <c r="N603" s="30" t="s">
        <v>293</v>
      </c>
      <c r="O603" s="30">
        <v>10</v>
      </c>
      <c r="P603" s="30">
        <v>0</v>
      </c>
      <c r="Q603" s="30">
        <v>3</v>
      </c>
      <c r="R603" s="30">
        <v>130</v>
      </c>
      <c r="S603" s="72">
        <v>9794.2000000000007</v>
      </c>
      <c r="T603" s="73">
        <f t="shared" si="11"/>
        <v>9794.2000000000007</v>
      </c>
      <c r="U603" s="73">
        <v>3583.5</v>
      </c>
      <c r="V603" s="73">
        <v>119.5</v>
      </c>
      <c r="W603" s="24" t="s">
        <v>101</v>
      </c>
      <c r="X603" s="61" t="s">
        <v>101</v>
      </c>
      <c r="Y603" s="30" t="s">
        <v>101</v>
      </c>
      <c r="Z603" s="61" t="s">
        <v>101</v>
      </c>
      <c r="AA603" s="30" t="s">
        <v>101</v>
      </c>
      <c r="AB603" s="30" t="s">
        <v>102</v>
      </c>
      <c r="AC603" s="30" t="s">
        <v>102</v>
      </c>
      <c r="AD603" s="30" t="s">
        <v>102</v>
      </c>
      <c r="AE603" s="30" t="s">
        <v>101</v>
      </c>
      <c r="AF603" s="30">
        <v>3</v>
      </c>
      <c r="AG603" s="30">
        <v>2</v>
      </c>
      <c r="AH603" s="30">
        <v>4</v>
      </c>
      <c r="AI603" s="30">
        <v>0</v>
      </c>
      <c r="AJ603" s="30">
        <v>2</v>
      </c>
      <c r="AK603" s="30">
        <v>0</v>
      </c>
      <c r="AL603" s="23"/>
    </row>
    <row r="604" spans="1:38" s="25" customFormat="1" x14ac:dyDescent="0.25">
      <c r="A604" s="4">
        <v>595</v>
      </c>
      <c r="B604" s="23" t="s">
        <v>91</v>
      </c>
      <c r="C604" s="23" t="s">
        <v>296</v>
      </c>
      <c r="D604" s="23" t="s">
        <v>309</v>
      </c>
      <c r="E604" s="30">
        <v>69</v>
      </c>
      <c r="F604" s="30">
        <v>1</v>
      </c>
      <c r="G604" s="30" t="s">
        <v>291</v>
      </c>
      <c r="H604" s="30">
        <v>34455</v>
      </c>
      <c r="I604" s="28" t="s">
        <v>335</v>
      </c>
      <c r="J604" s="30"/>
      <c r="K604" s="30" t="s">
        <v>292</v>
      </c>
      <c r="L604" s="50">
        <v>504</v>
      </c>
      <c r="M604" s="50">
        <v>1993</v>
      </c>
      <c r="N604" s="30" t="s">
        <v>293</v>
      </c>
      <c r="O604" s="30">
        <v>10</v>
      </c>
      <c r="P604" s="30">
        <v>0</v>
      </c>
      <c r="Q604" s="30">
        <v>6</v>
      </c>
      <c r="R604" s="30">
        <v>249</v>
      </c>
      <c r="S604" s="72">
        <v>18243.7</v>
      </c>
      <c r="T604" s="73">
        <f t="shared" si="11"/>
        <v>18243.7</v>
      </c>
      <c r="U604" s="73">
        <v>6517.6</v>
      </c>
      <c r="V604" s="73">
        <v>206.7</v>
      </c>
      <c r="W604" s="24" t="s">
        <v>101</v>
      </c>
      <c r="X604" s="61" t="s">
        <v>101</v>
      </c>
      <c r="Y604" s="30" t="s">
        <v>101</v>
      </c>
      <c r="Z604" s="61" t="s">
        <v>101</v>
      </c>
      <c r="AA604" s="30" t="s">
        <v>101</v>
      </c>
      <c r="AB604" s="30" t="s">
        <v>102</v>
      </c>
      <c r="AC604" s="30" t="s">
        <v>102</v>
      </c>
      <c r="AD604" s="30" t="s">
        <v>102</v>
      </c>
      <c r="AE604" s="30" t="s">
        <v>101</v>
      </c>
      <c r="AF604" s="30">
        <v>6</v>
      </c>
      <c r="AG604" s="30">
        <v>2</v>
      </c>
      <c r="AH604" s="30">
        <v>4</v>
      </c>
      <c r="AI604" s="30">
        <v>0</v>
      </c>
      <c r="AJ604" s="30">
        <v>3</v>
      </c>
      <c r="AK604" s="30">
        <v>0</v>
      </c>
      <c r="AL604" s="23"/>
    </row>
    <row r="605" spans="1:38" s="25" customFormat="1" x14ac:dyDescent="0.25">
      <c r="A605" s="4">
        <v>596</v>
      </c>
      <c r="B605" s="23" t="s">
        <v>91</v>
      </c>
      <c r="C605" s="23" t="s">
        <v>296</v>
      </c>
      <c r="D605" s="23" t="s">
        <v>309</v>
      </c>
      <c r="E605" s="30">
        <v>79</v>
      </c>
      <c r="F605" s="30"/>
      <c r="G605" s="30" t="s">
        <v>291</v>
      </c>
      <c r="H605" s="30">
        <v>34456</v>
      </c>
      <c r="I605" s="28" t="s">
        <v>335</v>
      </c>
      <c r="J605" s="30"/>
      <c r="K605" s="30" t="s">
        <v>292</v>
      </c>
      <c r="L605" s="50">
        <v>504</v>
      </c>
      <c r="M605" s="50">
        <v>1995</v>
      </c>
      <c r="N605" s="30" t="s">
        <v>293</v>
      </c>
      <c r="O605" s="30">
        <v>10</v>
      </c>
      <c r="P605" s="30">
        <v>0</v>
      </c>
      <c r="Q605" s="30">
        <v>10</v>
      </c>
      <c r="R605" s="30">
        <v>438</v>
      </c>
      <c r="S605" s="72">
        <v>31632.9</v>
      </c>
      <c r="T605" s="73">
        <f t="shared" si="11"/>
        <v>31632.9</v>
      </c>
      <c r="U605" s="73">
        <v>10942.1</v>
      </c>
      <c r="V605" s="73">
        <v>458</v>
      </c>
      <c r="W605" s="24" t="s">
        <v>101</v>
      </c>
      <c r="X605" s="61" t="s">
        <v>101</v>
      </c>
      <c r="Y605" s="30" t="s">
        <v>101</v>
      </c>
      <c r="Z605" s="61" t="s">
        <v>101</v>
      </c>
      <c r="AA605" s="30" t="s">
        <v>101</v>
      </c>
      <c r="AB605" s="30" t="s">
        <v>102</v>
      </c>
      <c r="AC605" s="30" t="s">
        <v>102</v>
      </c>
      <c r="AD605" s="30" t="s">
        <v>102</v>
      </c>
      <c r="AE605" s="30" t="s">
        <v>101</v>
      </c>
      <c r="AF605" s="30">
        <v>10</v>
      </c>
      <c r="AG605" s="30">
        <v>2</v>
      </c>
      <c r="AH605" s="30">
        <v>4</v>
      </c>
      <c r="AI605" s="30">
        <v>0</v>
      </c>
      <c r="AJ605" s="30">
        <v>5</v>
      </c>
      <c r="AK605" s="30">
        <v>0</v>
      </c>
      <c r="AL605" s="23"/>
    </row>
    <row r="606" spans="1:38" s="25" customFormat="1" x14ac:dyDescent="0.25">
      <c r="A606" s="4">
        <v>597</v>
      </c>
      <c r="B606" s="23" t="s">
        <v>91</v>
      </c>
      <c r="C606" s="23" t="s">
        <v>289</v>
      </c>
      <c r="D606" s="23" t="s">
        <v>310</v>
      </c>
      <c r="E606" s="30">
        <v>14</v>
      </c>
      <c r="F606" s="30"/>
      <c r="G606" s="30" t="s">
        <v>291</v>
      </c>
      <c r="H606" s="30">
        <v>34457</v>
      </c>
      <c r="I606" s="28" t="s">
        <v>335</v>
      </c>
      <c r="J606" s="30"/>
      <c r="K606" s="30" t="s">
        <v>292</v>
      </c>
      <c r="L606" s="50">
        <v>137</v>
      </c>
      <c r="M606" s="50">
        <v>1993</v>
      </c>
      <c r="N606" s="30" t="s">
        <v>293</v>
      </c>
      <c r="O606" s="30">
        <v>12</v>
      </c>
      <c r="P606" s="30">
        <v>0</v>
      </c>
      <c r="Q606" s="30">
        <v>3</v>
      </c>
      <c r="R606" s="30">
        <v>177</v>
      </c>
      <c r="S606" s="72">
        <v>16314.1</v>
      </c>
      <c r="T606" s="73">
        <f t="shared" si="11"/>
        <v>16314.1</v>
      </c>
      <c r="U606" s="73">
        <v>6466.5</v>
      </c>
      <c r="V606" s="73">
        <v>131.19999999999999</v>
      </c>
      <c r="W606" s="24" t="s">
        <v>101</v>
      </c>
      <c r="X606" s="61" t="s">
        <v>101</v>
      </c>
      <c r="Y606" s="30" t="s">
        <v>101</v>
      </c>
      <c r="Z606" s="61" t="s">
        <v>101</v>
      </c>
      <c r="AA606" s="30" t="s">
        <v>101</v>
      </c>
      <c r="AB606" s="30" t="s">
        <v>102</v>
      </c>
      <c r="AC606" s="30" t="s">
        <v>102</v>
      </c>
      <c r="AD606" s="30" t="s">
        <v>102</v>
      </c>
      <c r="AE606" s="30" t="s">
        <v>101</v>
      </c>
      <c r="AF606" s="30">
        <v>6</v>
      </c>
      <c r="AG606" s="30">
        <v>2</v>
      </c>
      <c r="AH606" s="30">
        <v>2</v>
      </c>
      <c r="AI606" s="30">
        <v>0</v>
      </c>
      <c r="AJ606" s="30">
        <v>3</v>
      </c>
      <c r="AK606" s="30">
        <v>0</v>
      </c>
      <c r="AL606" s="23"/>
    </row>
    <row r="607" spans="1:38" s="25" customFormat="1" x14ac:dyDescent="0.25">
      <c r="A607" s="4">
        <v>598</v>
      </c>
      <c r="B607" s="23" t="s">
        <v>91</v>
      </c>
      <c r="C607" s="23" t="s">
        <v>289</v>
      </c>
      <c r="D607" s="23" t="s">
        <v>310</v>
      </c>
      <c r="E607" s="30">
        <v>20</v>
      </c>
      <c r="F607" s="30">
        <v>2</v>
      </c>
      <c r="G607" s="30" t="s">
        <v>291</v>
      </c>
      <c r="H607" s="30">
        <v>34458</v>
      </c>
      <c r="I607" s="28" t="s">
        <v>335</v>
      </c>
      <c r="J607" s="30"/>
      <c r="K607" s="30" t="s">
        <v>292</v>
      </c>
      <c r="L607" s="50">
        <v>504</v>
      </c>
      <c r="M607" s="50">
        <v>1986</v>
      </c>
      <c r="N607" s="30" t="s">
        <v>293</v>
      </c>
      <c r="O607" s="30">
        <v>9</v>
      </c>
      <c r="P607" s="30">
        <v>0</v>
      </c>
      <c r="Q607" s="30">
        <v>4</v>
      </c>
      <c r="R607" s="30">
        <v>143</v>
      </c>
      <c r="S607" s="72">
        <v>11611.4</v>
      </c>
      <c r="T607" s="73">
        <f t="shared" si="11"/>
        <v>11611.4</v>
      </c>
      <c r="U607" s="73">
        <v>5081.2</v>
      </c>
      <c r="V607" s="73">
        <v>174.7</v>
      </c>
      <c r="W607" s="24" t="s">
        <v>101</v>
      </c>
      <c r="X607" s="61" t="s">
        <v>101</v>
      </c>
      <c r="Y607" s="30" t="s">
        <v>101</v>
      </c>
      <c r="Z607" s="61" t="s">
        <v>101</v>
      </c>
      <c r="AA607" s="30" t="s">
        <v>101</v>
      </c>
      <c r="AB607" s="30" t="s">
        <v>102</v>
      </c>
      <c r="AC607" s="30" t="s">
        <v>102</v>
      </c>
      <c r="AD607" s="30" t="s">
        <v>102</v>
      </c>
      <c r="AE607" s="30" t="s">
        <v>101</v>
      </c>
      <c r="AF607" s="30">
        <v>8</v>
      </c>
      <c r="AG607" s="30">
        <v>2</v>
      </c>
      <c r="AH607" s="30">
        <v>1</v>
      </c>
      <c r="AI607" s="30">
        <v>2</v>
      </c>
      <c r="AJ607" s="30">
        <v>2</v>
      </c>
      <c r="AK607" s="30">
        <v>0</v>
      </c>
      <c r="AL607" s="23"/>
    </row>
    <row r="608" spans="1:38" s="25" customFormat="1" x14ac:dyDescent="0.25">
      <c r="A608" s="4">
        <v>599</v>
      </c>
      <c r="B608" s="23" t="s">
        <v>91</v>
      </c>
      <c r="C608" s="23" t="s">
        <v>289</v>
      </c>
      <c r="D608" s="23" t="s">
        <v>311</v>
      </c>
      <c r="E608" s="30">
        <v>29</v>
      </c>
      <c r="F608" s="30"/>
      <c r="G608" s="30" t="s">
        <v>291</v>
      </c>
      <c r="H608" s="30">
        <v>34459</v>
      </c>
      <c r="I608" s="28" t="s">
        <v>335</v>
      </c>
      <c r="J608" s="30"/>
      <c r="K608" s="30" t="s">
        <v>292</v>
      </c>
      <c r="L608" s="50">
        <v>137</v>
      </c>
      <c r="M608" s="50">
        <v>1992</v>
      </c>
      <c r="N608" s="30" t="s">
        <v>293</v>
      </c>
      <c r="O608" s="30">
        <v>12</v>
      </c>
      <c r="P608" s="30">
        <v>0</v>
      </c>
      <c r="Q608" s="30">
        <v>2</v>
      </c>
      <c r="R608" s="30">
        <v>221</v>
      </c>
      <c r="S608" s="72">
        <v>16143.9</v>
      </c>
      <c r="T608" s="73">
        <f t="shared" si="11"/>
        <v>16143.9</v>
      </c>
      <c r="U608" s="73">
        <v>6094.1</v>
      </c>
      <c r="V608" s="73">
        <v>233.1</v>
      </c>
      <c r="W608" s="24" t="s">
        <v>101</v>
      </c>
      <c r="X608" s="61" t="s">
        <v>101</v>
      </c>
      <c r="Y608" s="30" t="s">
        <v>101</v>
      </c>
      <c r="Z608" s="61" t="s">
        <v>101</v>
      </c>
      <c r="AA608" s="30" t="s">
        <v>101</v>
      </c>
      <c r="AB608" s="30" t="s">
        <v>102</v>
      </c>
      <c r="AC608" s="30" t="s">
        <v>102</v>
      </c>
      <c r="AD608" s="30" t="s">
        <v>102</v>
      </c>
      <c r="AE608" s="30" t="s">
        <v>101</v>
      </c>
      <c r="AF608" s="30">
        <v>4</v>
      </c>
      <c r="AG608" s="30">
        <v>2</v>
      </c>
      <c r="AH608" s="30">
        <v>4</v>
      </c>
      <c r="AI608" s="30">
        <v>2</v>
      </c>
      <c r="AJ608" s="30">
        <v>2</v>
      </c>
      <c r="AK608" s="30">
        <v>0</v>
      </c>
      <c r="AL608" s="23"/>
    </row>
    <row r="609" spans="1:38" s="25" customFormat="1" x14ac:dyDescent="0.25">
      <c r="A609" s="4">
        <v>600</v>
      </c>
      <c r="B609" s="23" t="s">
        <v>91</v>
      </c>
      <c r="C609" s="23" t="s">
        <v>289</v>
      </c>
      <c r="D609" s="23" t="s">
        <v>312</v>
      </c>
      <c r="E609" s="30">
        <v>1</v>
      </c>
      <c r="F609" s="30">
        <v>1</v>
      </c>
      <c r="G609" s="30" t="s">
        <v>291</v>
      </c>
      <c r="H609" s="30">
        <v>34460</v>
      </c>
      <c r="I609" s="28" t="s">
        <v>335</v>
      </c>
      <c r="J609" s="30"/>
      <c r="K609" s="30" t="s">
        <v>292</v>
      </c>
      <c r="L609" s="50">
        <v>137</v>
      </c>
      <c r="M609" s="50">
        <v>1992</v>
      </c>
      <c r="N609" s="30" t="s">
        <v>293</v>
      </c>
      <c r="O609" s="30">
        <v>12</v>
      </c>
      <c r="P609" s="30">
        <v>0</v>
      </c>
      <c r="Q609" s="30">
        <v>5</v>
      </c>
      <c r="R609" s="30">
        <v>296</v>
      </c>
      <c r="S609" s="72">
        <v>26880.5</v>
      </c>
      <c r="T609" s="73">
        <f t="shared" si="11"/>
        <v>26880.5</v>
      </c>
      <c r="U609" s="73">
        <v>10168.5</v>
      </c>
      <c r="V609" s="73">
        <v>1174.8</v>
      </c>
      <c r="W609" s="24" t="s">
        <v>101</v>
      </c>
      <c r="X609" s="61" t="s">
        <v>101</v>
      </c>
      <c r="Y609" s="30" t="s">
        <v>101</v>
      </c>
      <c r="Z609" s="61" t="s">
        <v>101</v>
      </c>
      <c r="AA609" s="30" t="s">
        <v>101</v>
      </c>
      <c r="AB609" s="30" t="s">
        <v>102</v>
      </c>
      <c r="AC609" s="30" t="s">
        <v>102</v>
      </c>
      <c r="AD609" s="30" t="s">
        <v>102</v>
      </c>
      <c r="AE609" s="30" t="s">
        <v>101</v>
      </c>
      <c r="AF609" s="30">
        <v>10</v>
      </c>
      <c r="AG609" s="30">
        <v>2</v>
      </c>
      <c r="AH609" s="30">
        <v>4</v>
      </c>
      <c r="AI609" s="30">
        <v>1</v>
      </c>
      <c r="AJ609" s="30">
        <v>3</v>
      </c>
      <c r="AK609" s="30">
        <v>0</v>
      </c>
      <c r="AL609" s="23"/>
    </row>
    <row r="610" spans="1:38" s="25" customFormat="1" x14ac:dyDescent="0.25">
      <c r="A610" s="4">
        <v>601</v>
      </c>
      <c r="B610" s="23" t="s">
        <v>91</v>
      </c>
      <c r="C610" s="23" t="s">
        <v>289</v>
      </c>
      <c r="D610" s="23" t="s">
        <v>312</v>
      </c>
      <c r="E610" s="30">
        <v>2</v>
      </c>
      <c r="F610" s="30">
        <v>1</v>
      </c>
      <c r="G610" s="30" t="s">
        <v>291</v>
      </c>
      <c r="H610" s="30">
        <v>34461</v>
      </c>
      <c r="I610" s="28" t="s">
        <v>335</v>
      </c>
      <c r="J610" s="30"/>
      <c r="K610" s="30" t="s">
        <v>292</v>
      </c>
      <c r="L610" s="50">
        <v>137</v>
      </c>
      <c r="M610" s="50">
        <v>1987</v>
      </c>
      <c r="N610" s="30" t="s">
        <v>293</v>
      </c>
      <c r="O610" s="30">
        <v>12</v>
      </c>
      <c r="P610" s="30">
        <v>0</v>
      </c>
      <c r="Q610" s="30">
        <v>5</v>
      </c>
      <c r="R610" s="30">
        <v>281</v>
      </c>
      <c r="S610" s="72">
        <v>27121.7</v>
      </c>
      <c r="T610" s="73">
        <f t="shared" si="11"/>
        <v>27121.7</v>
      </c>
      <c r="U610" s="73">
        <v>9939.9</v>
      </c>
      <c r="V610" s="73">
        <v>1657.6</v>
      </c>
      <c r="W610" s="24" t="s">
        <v>101</v>
      </c>
      <c r="X610" s="61" t="s">
        <v>101</v>
      </c>
      <c r="Y610" s="30" t="s">
        <v>101</v>
      </c>
      <c r="Z610" s="61" t="s">
        <v>101</v>
      </c>
      <c r="AA610" s="30" t="s">
        <v>101</v>
      </c>
      <c r="AB610" s="30" t="s">
        <v>102</v>
      </c>
      <c r="AC610" s="30" t="s">
        <v>102</v>
      </c>
      <c r="AD610" s="30" t="s">
        <v>102</v>
      </c>
      <c r="AE610" s="30" t="s">
        <v>101</v>
      </c>
      <c r="AF610" s="30">
        <v>10</v>
      </c>
      <c r="AG610" s="30">
        <v>2</v>
      </c>
      <c r="AH610" s="30">
        <v>4</v>
      </c>
      <c r="AI610" s="30">
        <v>1</v>
      </c>
      <c r="AJ610" s="30">
        <v>3</v>
      </c>
      <c r="AK610" s="30">
        <v>0</v>
      </c>
      <c r="AL610" s="23"/>
    </row>
    <row r="611" spans="1:38" s="25" customFormat="1" x14ac:dyDescent="0.25">
      <c r="A611" s="4">
        <v>602</v>
      </c>
      <c r="B611" s="23" t="s">
        <v>91</v>
      </c>
      <c r="C611" s="23" t="s">
        <v>289</v>
      </c>
      <c r="D611" s="23" t="s">
        <v>312</v>
      </c>
      <c r="E611" s="30">
        <v>5</v>
      </c>
      <c r="F611" s="30"/>
      <c r="G611" s="30" t="s">
        <v>291</v>
      </c>
      <c r="H611" s="30">
        <v>34462</v>
      </c>
      <c r="I611" s="28" t="s">
        <v>335</v>
      </c>
      <c r="J611" s="30"/>
      <c r="K611" s="30" t="s">
        <v>292</v>
      </c>
      <c r="L611" s="50">
        <v>504</v>
      </c>
      <c r="M611" s="50">
        <v>1988</v>
      </c>
      <c r="N611" s="30" t="s">
        <v>293</v>
      </c>
      <c r="O611" s="30">
        <v>9</v>
      </c>
      <c r="P611" s="30">
        <v>0</v>
      </c>
      <c r="Q611" s="30">
        <v>7</v>
      </c>
      <c r="R611" s="30">
        <v>260</v>
      </c>
      <c r="S611" s="72">
        <v>19515.2</v>
      </c>
      <c r="T611" s="73">
        <f t="shared" si="11"/>
        <v>19515.2</v>
      </c>
      <c r="U611" s="73">
        <v>8615</v>
      </c>
      <c r="V611" s="73">
        <v>553.20000000000005</v>
      </c>
      <c r="W611" s="24" t="s">
        <v>101</v>
      </c>
      <c r="X611" s="61" t="s">
        <v>101</v>
      </c>
      <c r="Y611" s="30" t="s">
        <v>101</v>
      </c>
      <c r="Z611" s="61" t="s">
        <v>101</v>
      </c>
      <c r="AA611" s="30" t="s">
        <v>101</v>
      </c>
      <c r="AB611" s="30" t="s">
        <v>102</v>
      </c>
      <c r="AC611" s="30" t="s">
        <v>102</v>
      </c>
      <c r="AD611" s="30" t="s">
        <v>102</v>
      </c>
      <c r="AE611" s="30" t="s">
        <v>101</v>
      </c>
      <c r="AF611" s="30">
        <v>7</v>
      </c>
      <c r="AG611" s="30">
        <v>2</v>
      </c>
      <c r="AH611" s="30">
        <v>2</v>
      </c>
      <c r="AI611" s="30">
        <v>0</v>
      </c>
      <c r="AJ611" s="30">
        <v>0</v>
      </c>
      <c r="AK611" s="30">
        <v>0</v>
      </c>
      <c r="AL611" s="23"/>
    </row>
    <row r="612" spans="1:38" s="25" customFormat="1" x14ac:dyDescent="0.25">
      <c r="A612" s="4">
        <v>603</v>
      </c>
      <c r="B612" s="23" t="s">
        <v>91</v>
      </c>
      <c r="C612" s="23" t="s">
        <v>289</v>
      </c>
      <c r="D612" s="23" t="s">
        <v>312</v>
      </c>
      <c r="E612" s="30">
        <v>6</v>
      </c>
      <c r="F612" s="30">
        <v>1</v>
      </c>
      <c r="G612" s="30" t="s">
        <v>291</v>
      </c>
      <c r="H612" s="30">
        <v>34463</v>
      </c>
      <c r="I612" s="28" t="s">
        <v>335</v>
      </c>
      <c r="J612" s="30"/>
      <c r="K612" s="30" t="s">
        <v>292</v>
      </c>
      <c r="L612" s="50">
        <v>504</v>
      </c>
      <c r="M612" s="50">
        <v>1987</v>
      </c>
      <c r="N612" s="30" t="s">
        <v>293</v>
      </c>
      <c r="O612" s="30">
        <v>9</v>
      </c>
      <c r="P612" s="30">
        <v>0</v>
      </c>
      <c r="Q612" s="30">
        <v>10</v>
      </c>
      <c r="R612" s="30">
        <v>378</v>
      </c>
      <c r="S612" s="72">
        <v>27918.3</v>
      </c>
      <c r="T612" s="73">
        <f t="shared" si="11"/>
        <v>27918.3</v>
      </c>
      <c r="U612" s="73">
        <v>11824.6</v>
      </c>
      <c r="V612" s="73">
        <v>709.7</v>
      </c>
      <c r="W612" s="24" t="s">
        <v>101</v>
      </c>
      <c r="X612" s="61" t="s">
        <v>101</v>
      </c>
      <c r="Y612" s="30" t="s">
        <v>101</v>
      </c>
      <c r="Z612" s="61" t="s">
        <v>101</v>
      </c>
      <c r="AA612" s="30" t="s">
        <v>101</v>
      </c>
      <c r="AB612" s="30" t="s">
        <v>102</v>
      </c>
      <c r="AC612" s="30" t="s">
        <v>102</v>
      </c>
      <c r="AD612" s="30" t="s">
        <v>102</v>
      </c>
      <c r="AE612" s="30" t="s">
        <v>101</v>
      </c>
      <c r="AF612" s="30">
        <v>10</v>
      </c>
      <c r="AG612" s="30">
        <v>4</v>
      </c>
      <c r="AH612" s="30">
        <v>2</v>
      </c>
      <c r="AI612" s="30">
        <v>10</v>
      </c>
      <c r="AJ612" s="30">
        <v>4</v>
      </c>
      <c r="AK612" s="30">
        <v>0</v>
      </c>
      <c r="AL612" s="23"/>
    </row>
    <row r="613" spans="1:38" s="25" customFormat="1" x14ac:dyDescent="0.25">
      <c r="A613" s="4">
        <v>604</v>
      </c>
      <c r="B613" s="23" t="s">
        <v>91</v>
      </c>
      <c r="C613" s="23" t="s">
        <v>289</v>
      </c>
      <c r="D613" s="23" t="s">
        <v>312</v>
      </c>
      <c r="E613" s="30">
        <v>8</v>
      </c>
      <c r="F613" s="30"/>
      <c r="G613" s="30" t="s">
        <v>291</v>
      </c>
      <c r="H613" s="30">
        <v>34464</v>
      </c>
      <c r="I613" s="28" t="s">
        <v>335</v>
      </c>
      <c r="J613" s="30"/>
      <c r="K613" s="30" t="s">
        <v>292</v>
      </c>
      <c r="L613" s="50" t="s">
        <v>117</v>
      </c>
      <c r="M613" s="50">
        <v>1988</v>
      </c>
      <c r="N613" s="30" t="s">
        <v>293</v>
      </c>
      <c r="O613" s="30">
        <v>11</v>
      </c>
      <c r="P613" s="30">
        <v>0</v>
      </c>
      <c r="Q613" s="30">
        <v>1</v>
      </c>
      <c r="R613" s="30">
        <v>41</v>
      </c>
      <c r="S613" s="72">
        <v>3476.6</v>
      </c>
      <c r="T613" s="73">
        <f t="shared" si="11"/>
        <v>3476.6</v>
      </c>
      <c r="U613" s="73">
        <v>1131.8</v>
      </c>
      <c r="V613" s="73">
        <v>207.7</v>
      </c>
      <c r="W613" s="24" t="s">
        <v>101</v>
      </c>
      <c r="X613" s="61" t="s">
        <v>101</v>
      </c>
      <c r="Y613" s="30" t="s">
        <v>101</v>
      </c>
      <c r="Z613" s="61" t="s">
        <v>101</v>
      </c>
      <c r="AA613" s="30" t="s">
        <v>101</v>
      </c>
      <c r="AB613" s="30" t="s">
        <v>102</v>
      </c>
      <c r="AC613" s="30" t="s">
        <v>102</v>
      </c>
      <c r="AD613" s="30" t="s">
        <v>102</v>
      </c>
      <c r="AE613" s="30" t="s">
        <v>101</v>
      </c>
      <c r="AF613" s="30">
        <v>2</v>
      </c>
      <c r="AG613" s="30">
        <v>2</v>
      </c>
      <c r="AH613" s="30">
        <v>0</v>
      </c>
      <c r="AI613" s="30">
        <v>1</v>
      </c>
      <c r="AJ613" s="30">
        <v>1</v>
      </c>
      <c r="AK613" s="30">
        <v>0</v>
      </c>
      <c r="AL613" s="23"/>
    </row>
    <row r="614" spans="1:38" s="25" customFormat="1" x14ac:dyDescent="0.25">
      <c r="A614" s="4">
        <v>605</v>
      </c>
      <c r="B614" s="23" t="s">
        <v>91</v>
      </c>
      <c r="C614" s="23" t="s">
        <v>296</v>
      </c>
      <c r="D614" s="23" t="s">
        <v>313</v>
      </c>
      <c r="E614" s="30">
        <v>5</v>
      </c>
      <c r="F614" s="30">
        <v>2</v>
      </c>
      <c r="G614" s="30" t="s">
        <v>291</v>
      </c>
      <c r="H614" s="30">
        <v>34465</v>
      </c>
      <c r="I614" s="28" t="s">
        <v>335</v>
      </c>
      <c r="J614" s="30"/>
      <c r="K614" s="30" t="s">
        <v>292</v>
      </c>
      <c r="L614" s="50">
        <v>504</v>
      </c>
      <c r="M614" s="50">
        <v>1990</v>
      </c>
      <c r="N614" s="30" t="s">
        <v>293</v>
      </c>
      <c r="O614" s="30">
        <v>10</v>
      </c>
      <c r="P614" s="30">
        <v>0</v>
      </c>
      <c r="Q614" s="30">
        <v>6</v>
      </c>
      <c r="R614" s="30">
        <v>231</v>
      </c>
      <c r="S614" s="72">
        <f>10389+9014.1</f>
        <v>19403.099999999999</v>
      </c>
      <c r="T614" s="73">
        <f t="shared" si="11"/>
        <v>19403.099999999999</v>
      </c>
      <c r="U614" s="73">
        <v>6933.1</v>
      </c>
      <c r="V614" s="73">
        <f>27.1+28.9</f>
        <v>56</v>
      </c>
      <c r="W614" s="24" t="s">
        <v>101</v>
      </c>
      <c r="X614" s="61" t="s">
        <v>101</v>
      </c>
      <c r="Y614" s="30" t="s">
        <v>101</v>
      </c>
      <c r="Z614" s="61" t="s">
        <v>101</v>
      </c>
      <c r="AA614" s="30" t="s">
        <v>101</v>
      </c>
      <c r="AB614" s="30" t="s">
        <v>102</v>
      </c>
      <c r="AC614" s="30" t="s">
        <v>102</v>
      </c>
      <c r="AD614" s="30" t="s">
        <v>102</v>
      </c>
      <c r="AE614" s="30" t="s">
        <v>101</v>
      </c>
      <c r="AF614" s="30">
        <v>6</v>
      </c>
      <c r="AG614" s="30">
        <v>4</v>
      </c>
      <c r="AH614" s="30">
        <v>8</v>
      </c>
      <c r="AI614" s="30">
        <v>0</v>
      </c>
      <c r="AJ614" s="30">
        <v>0</v>
      </c>
      <c r="AK614" s="30">
        <v>0</v>
      </c>
      <c r="AL614" s="23"/>
    </row>
    <row r="615" spans="1:38" s="25" customFormat="1" x14ac:dyDescent="0.25">
      <c r="A615" s="4">
        <v>606</v>
      </c>
      <c r="B615" s="23" t="s">
        <v>91</v>
      </c>
      <c r="C615" s="23" t="s">
        <v>296</v>
      </c>
      <c r="D615" s="23" t="s">
        <v>313</v>
      </c>
      <c r="E615" s="30">
        <v>19</v>
      </c>
      <c r="F615" s="30">
        <v>2</v>
      </c>
      <c r="G615" s="30" t="s">
        <v>291</v>
      </c>
      <c r="H615" s="30">
        <v>34466</v>
      </c>
      <c r="I615" s="28" t="s">
        <v>335</v>
      </c>
      <c r="J615" s="30"/>
      <c r="K615" s="30" t="s">
        <v>292</v>
      </c>
      <c r="L615" s="50" t="s">
        <v>117</v>
      </c>
      <c r="M615" s="50">
        <v>1994</v>
      </c>
      <c r="N615" s="30" t="s">
        <v>293</v>
      </c>
      <c r="O615" s="30">
        <v>16</v>
      </c>
      <c r="P615" s="30">
        <v>0</v>
      </c>
      <c r="Q615" s="30">
        <v>2</v>
      </c>
      <c r="R615" s="30">
        <v>122</v>
      </c>
      <c r="S615" s="72">
        <v>11826.1</v>
      </c>
      <c r="T615" s="73">
        <f t="shared" ref="T615:T630" si="12">S615</f>
        <v>11826.1</v>
      </c>
      <c r="U615" s="73">
        <v>3428.4</v>
      </c>
      <c r="V615" s="73">
        <v>1157.9000000000001</v>
      </c>
      <c r="W615" s="24" t="s">
        <v>101</v>
      </c>
      <c r="X615" s="61" t="s">
        <v>101</v>
      </c>
      <c r="Y615" s="30" t="s">
        <v>101</v>
      </c>
      <c r="Z615" s="61" t="s">
        <v>101</v>
      </c>
      <c r="AA615" s="30" t="s">
        <v>101</v>
      </c>
      <c r="AB615" s="30" t="s">
        <v>102</v>
      </c>
      <c r="AC615" s="30" t="s">
        <v>102</v>
      </c>
      <c r="AD615" s="30" t="s">
        <v>102</v>
      </c>
      <c r="AE615" s="30" t="s">
        <v>101</v>
      </c>
      <c r="AF615" s="30">
        <v>3</v>
      </c>
      <c r="AG615" s="30">
        <v>2</v>
      </c>
      <c r="AH615" s="30">
        <v>5</v>
      </c>
      <c r="AI615" s="30">
        <v>1</v>
      </c>
      <c r="AJ615" s="30">
        <v>1</v>
      </c>
      <c r="AK615" s="30">
        <v>0</v>
      </c>
      <c r="AL615" s="23"/>
    </row>
    <row r="616" spans="1:38" s="25" customFormat="1" x14ac:dyDescent="0.25">
      <c r="A616" s="4">
        <v>607</v>
      </c>
      <c r="B616" s="23" t="s">
        <v>91</v>
      </c>
      <c r="C616" s="23" t="s">
        <v>289</v>
      </c>
      <c r="D616" s="23" t="s">
        <v>314</v>
      </c>
      <c r="E616" s="30">
        <v>63</v>
      </c>
      <c r="F616" s="30">
        <v>4</v>
      </c>
      <c r="G616" s="30" t="s">
        <v>291</v>
      </c>
      <c r="H616" s="30">
        <v>34467</v>
      </c>
      <c r="I616" s="28" t="s">
        <v>335</v>
      </c>
      <c r="J616" s="30"/>
      <c r="K616" s="30" t="s">
        <v>315</v>
      </c>
      <c r="L616" s="50" t="s">
        <v>117</v>
      </c>
      <c r="M616" s="50">
        <v>1963</v>
      </c>
      <c r="N616" s="30" t="s">
        <v>316</v>
      </c>
      <c r="O616" s="30">
        <v>1</v>
      </c>
      <c r="P616" s="30">
        <v>0</v>
      </c>
      <c r="Q616" s="30">
        <v>1</v>
      </c>
      <c r="R616" s="30">
        <v>6</v>
      </c>
      <c r="S616" s="72">
        <v>776.9</v>
      </c>
      <c r="T616" s="73">
        <f t="shared" si="12"/>
        <v>776.9</v>
      </c>
      <c r="U616" s="73">
        <v>222.6</v>
      </c>
      <c r="V616" s="73">
        <v>0</v>
      </c>
      <c r="W616" s="24" t="s">
        <v>101</v>
      </c>
      <c r="X616" s="61" t="s">
        <v>102</v>
      </c>
      <c r="Y616" s="30" t="s">
        <v>102</v>
      </c>
      <c r="Z616" s="61" t="s">
        <v>102</v>
      </c>
      <c r="AA616" s="30" t="s">
        <v>102</v>
      </c>
      <c r="AB616" s="30" t="s">
        <v>102</v>
      </c>
      <c r="AC616" s="30" t="s">
        <v>102</v>
      </c>
      <c r="AD616" s="30" t="s">
        <v>102</v>
      </c>
      <c r="AE616" s="30" t="s">
        <v>101</v>
      </c>
      <c r="AF616" s="30">
        <v>0</v>
      </c>
      <c r="AG616" s="30">
        <v>0</v>
      </c>
      <c r="AH616" s="30">
        <v>0</v>
      </c>
      <c r="AI616" s="30">
        <v>0</v>
      </c>
      <c r="AJ616" s="30">
        <v>0</v>
      </c>
      <c r="AK616" s="30">
        <v>0</v>
      </c>
      <c r="AL616" s="23"/>
    </row>
    <row r="617" spans="1:38" s="25" customFormat="1" x14ac:dyDescent="0.25">
      <c r="A617" s="4">
        <v>608</v>
      </c>
      <c r="B617" s="23" t="s">
        <v>91</v>
      </c>
      <c r="C617" s="23" t="s">
        <v>289</v>
      </c>
      <c r="D617" s="23" t="s">
        <v>317</v>
      </c>
      <c r="E617" s="30">
        <v>61</v>
      </c>
      <c r="F617" s="30">
        <v>3</v>
      </c>
      <c r="G617" s="30" t="s">
        <v>318</v>
      </c>
      <c r="H617" s="30">
        <v>34468</v>
      </c>
      <c r="I617" s="28" t="s">
        <v>335</v>
      </c>
      <c r="J617" s="30"/>
      <c r="K617" s="30" t="s">
        <v>315</v>
      </c>
      <c r="L617" s="50" t="s">
        <v>117</v>
      </c>
      <c r="M617" s="50">
        <v>1952</v>
      </c>
      <c r="N617" s="30" t="s">
        <v>316</v>
      </c>
      <c r="O617" s="30">
        <v>2</v>
      </c>
      <c r="P617" s="30">
        <v>0</v>
      </c>
      <c r="Q617" s="30">
        <v>2</v>
      </c>
      <c r="R617" s="30">
        <v>4</v>
      </c>
      <c r="S617" s="72">
        <v>595</v>
      </c>
      <c r="T617" s="73">
        <f t="shared" si="12"/>
        <v>595</v>
      </c>
      <c r="U617" s="73">
        <v>203.7</v>
      </c>
      <c r="V617" s="73">
        <v>0</v>
      </c>
      <c r="W617" s="24" t="s">
        <v>101</v>
      </c>
      <c r="X617" s="61" t="s">
        <v>101</v>
      </c>
      <c r="Y617" s="30" t="s">
        <v>102</v>
      </c>
      <c r="Z617" s="61" t="s">
        <v>102</v>
      </c>
      <c r="AA617" s="30" t="s">
        <v>101</v>
      </c>
      <c r="AB617" s="30" t="s">
        <v>101</v>
      </c>
      <c r="AC617" s="30" t="s">
        <v>101</v>
      </c>
      <c r="AD617" s="30" t="s">
        <v>101</v>
      </c>
      <c r="AE617" s="30" t="s">
        <v>102</v>
      </c>
      <c r="AF617" s="30">
        <v>0</v>
      </c>
      <c r="AG617" s="30">
        <v>0</v>
      </c>
      <c r="AH617" s="30">
        <v>0</v>
      </c>
      <c r="AI617" s="30">
        <v>0</v>
      </c>
      <c r="AJ617" s="30">
        <v>0</v>
      </c>
      <c r="AK617" s="30">
        <v>0</v>
      </c>
      <c r="AL617" s="23"/>
    </row>
    <row r="618" spans="1:38" s="25" customFormat="1" x14ac:dyDescent="0.25">
      <c r="A618" s="4">
        <v>609</v>
      </c>
      <c r="B618" s="23" t="s">
        <v>91</v>
      </c>
      <c r="C618" s="23" t="s">
        <v>289</v>
      </c>
      <c r="D618" s="23" t="s">
        <v>317</v>
      </c>
      <c r="E618" s="30">
        <v>61</v>
      </c>
      <c r="F618" s="30">
        <v>6</v>
      </c>
      <c r="G618" s="30" t="s">
        <v>319</v>
      </c>
      <c r="H618" s="30">
        <v>34469</v>
      </c>
      <c r="I618" s="28" t="s">
        <v>335</v>
      </c>
      <c r="J618" s="30"/>
      <c r="K618" s="30" t="s">
        <v>315</v>
      </c>
      <c r="L618" s="50" t="s">
        <v>117</v>
      </c>
      <c r="M618" s="50">
        <v>1952</v>
      </c>
      <c r="N618" s="30" t="s">
        <v>316</v>
      </c>
      <c r="O618" s="30">
        <v>2</v>
      </c>
      <c r="P618" s="30">
        <v>0</v>
      </c>
      <c r="Q618" s="30">
        <v>2</v>
      </c>
      <c r="R618" s="30">
        <v>4</v>
      </c>
      <c r="S618" s="72">
        <v>592.29999999999995</v>
      </c>
      <c r="T618" s="73">
        <f t="shared" si="12"/>
        <v>592.29999999999995</v>
      </c>
      <c r="U618" s="73">
        <v>202.5</v>
      </c>
      <c r="V618" s="73">
        <v>0</v>
      </c>
      <c r="W618" s="24" t="s">
        <v>101</v>
      </c>
      <c r="X618" s="61" t="s">
        <v>101</v>
      </c>
      <c r="Y618" s="30" t="s">
        <v>102</v>
      </c>
      <c r="Z618" s="61" t="s">
        <v>102</v>
      </c>
      <c r="AA618" s="30" t="s">
        <v>101</v>
      </c>
      <c r="AB618" s="30" t="s">
        <v>101</v>
      </c>
      <c r="AC618" s="30" t="s">
        <v>101</v>
      </c>
      <c r="AD618" s="30" t="s">
        <v>101</v>
      </c>
      <c r="AE618" s="30" t="s">
        <v>102</v>
      </c>
      <c r="AF618" s="30">
        <v>0</v>
      </c>
      <c r="AG618" s="30">
        <v>0</v>
      </c>
      <c r="AH618" s="30">
        <v>0</v>
      </c>
      <c r="AI618" s="30">
        <v>0</v>
      </c>
      <c r="AJ618" s="30">
        <v>0</v>
      </c>
      <c r="AK618" s="30">
        <v>0</v>
      </c>
      <c r="AL618" s="23"/>
    </row>
    <row r="619" spans="1:38" s="25" customFormat="1" x14ac:dyDescent="0.25">
      <c r="A619" s="4">
        <v>610</v>
      </c>
      <c r="B619" s="23" t="s">
        <v>91</v>
      </c>
      <c r="C619" s="23" t="s">
        <v>289</v>
      </c>
      <c r="D619" s="23" t="s">
        <v>317</v>
      </c>
      <c r="E619" s="30">
        <v>61</v>
      </c>
      <c r="F619" s="30">
        <v>7</v>
      </c>
      <c r="G619" s="30" t="s">
        <v>320</v>
      </c>
      <c r="H619" s="30">
        <v>34470</v>
      </c>
      <c r="I619" s="28" t="s">
        <v>335</v>
      </c>
      <c r="J619" s="30"/>
      <c r="K619" s="30" t="s">
        <v>315</v>
      </c>
      <c r="L619" s="50" t="s">
        <v>117</v>
      </c>
      <c r="M619" s="50">
        <v>1952</v>
      </c>
      <c r="N619" s="30" t="s">
        <v>316</v>
      </c>
      <c r="O619" s="30">
        <v>2</v>
      </c>
      <c r="P619" s="30">
        <v>0</v>
      </c>
      <c r="Q619" s="30">
        <v>2</v>
      </c>
      <c r="R619" s="30">
        <v>4</v>
      </c>
      <c r="S619" s="72">
        <v>581.20000000000005</v>
      </c>
      <c r="T619" s="73">
        <f t="shared" si="12"/>
        <v>581.20000000000005</v>
      </c>
      <c r="U619" s="73">
        <v>197.3</v>
      </c>
      <c r="V619" s="73">
        <v>0</v>
      </c>
      <c r="W619" s="24" t="s">
        <v>101</v>
      </c>
      <c r="X619" s="61" t="s">
        <v>101</v>
      </c>
      <c r="Y619" s="30" t="s">
        <v>102</v>
      </c>
      <c r="Z619" s="61" t="s">
        <v>102</v>
      </c>
      <c r="AA619" s="30" t="s">
        <v>101</v>
      </c>
      <c r="AB619" s="30" t="s">
        <v>101</v>
      </c>
      <c r="AC619" s="30" t="s">
        <v>101</v>
      </c>
      <c r="AD619" s="30" t="s">
        <v>101</v>
      </c>
      <c r="AE619" s="30" t="s">
        <v>102</v>
      </c>
      <c r="AF619" s="30">
        <v>0</v>
      </c>
      <c r="AG619" s="30">
        <v>0</v>
      </c>
      <c r="AH619" s="30">
        <v>0</v>
      </c>
      <c r="AI619" s="30">
        <v>0</v>
      </c>
      <c r="AJ619" s="30">
        <v>0</v>
      </c>
      <c r="AK619" s="30">
        <v>0</v>
      </c>
      <c r="AL619" s="23"/>
    </row>
    <row r="620" spans="1:38" s="25" customFormat="1" x14ac:dyDescent="0.25">
      <c r="A620" s="4">
        <v>611</v>
      </c>
      <c r="B620" s="23" t="s">
        <v>91</v>
      </c>
      <c r="C620" s="23" t="s">
        <v>289</v>
      </c>
      <c r="D620" s="23" t="s">
        <v>317</v>
      </c>
      <c r="E620" s="30">
        <v>61</v>
      </c>
      <c r="F620" s="30">
        <v>9</v>
      </c>
      <c r="G620" s="30" t="s">
        <v>291</v>
      </c>
      <c r="H620" s="30">
        <v>34471</v>
      </c>
      <c r="I620" s="28" t="s">
        <v>335</v>
      </c>
      <c r="J620" s="30"/>
      <c r="K620" s="30" t="s">
        <v>315</v>
      </c>
      <c r="L620" s="50" t="s">
        <v>117</v>
      </c>
      <c r="M620" s="50">
        <v>1939</v>
      </c>
      <c r="N620" s="30" t="s">
        <v>316</v>
      </c>
      <c r="O620" s="30">
        <v>2</v>
      </c>
      <c r="P620" s="30">
        <v>0</v>
      </c>
      <c r="Q620" s="30">
        <v>3</v>
      </c>
      <c r="R620" s="30">
        <v>12</v>
      </c>
      <c r="S620" s="72">
        <v>1588.6</v>
      </c>
      <c r="T620" s="73">
        <f t="shared" si="12"/>
        <v>1588.6</v>
      </c>
      <c r="U620" s="73">
        <v>600.4</v>
      </c>
      <c r="V620" s="73">
        <v>0</v>
      </c>
      <c r="W620" s="24" t="s">
        <v>101</v>
      </c>
      <c r="X620" s="61" t="s">
        <v>101</v>
      </c>
      <c r="Y620" s="30" t="s">
        <v>102</v>
      </c>
      <c r="Z620" s="61" t="s">
        <v>101</v>
      </c>
      <c r="AA620" s="30" t="s">
        <v>101</v>
      </c>
      <c r="AB620" s="30" t="s">
        <v>101</v>
      </c>
      <c r="AC620" s="30" t="s">
        <v>101</v>
      </c>
      <c r="AD620" s="30" t="s">
        <v>101</v>
      </c>
      <c r="AE620" s="30" t="s">
        <v>102</v>
      </c>
      <c r="AF620" s="30">
        <v>0</v>
      </c>
      <c r="AG620" s="30">
        <v>0</v>
      </c>
      <c r="AH620" s="30">
        <v>0</v>
      </c>
      <c r="AI620" s="30">
        <v>0</v>
      </c>
      <c r="AJ620" s="30">
        <v>0</v>
      </c>
      <c r="AK620" s="30">
        <v>0</v>
      </c>
      <c r="AL620" s="23"/>
    </row>
    <row r="621" spans="1:38" s="25" customFormat="1" x14ac:dyDescent="0.25">
      <c r="A621" s="4">
        <v>612</v>
      </c>
      <c r="B621" s="23" t="s">
        <v>91</v>
      </c>
      <c r="C621" s="23" t="s">
        <v>323</v>
      </c>
      <c r="D621" s="23" t="s">
        <v>321</v>
      </c>
      <c r="E621" s="30">
        <v>74</v>
      </c>
      <c r="F621" s="30">
        <v>2</v>
      </c>
      <c r="G621" s="30" t="s">
        <v>291</v>
      </c>
      <c r="H621" s="30">
        <v>34472</v>
      </c>
      <c r="I621" s="28" t="s">
        <v>335</v>
      </c>
      <c r="J621" s="30"/>
      <c r="K621" s="30" t="s">
        <v>294</v>
      </c>
      <c r="L621" s="50" t="s">
        <v>117</v>
      </c>
      <c r="M621" s="50">
        <v>2010</v>
      </c>
      <c r="N621" s="30" t="s">
        <v>295</v>
      </c>
      <c r="O621" s="30">
        <v>17</v>
      </c>
      <c r="P621" s="30">
        <v>0</v>
      </c>
      <c r="Q621" s="30">
        <v>6</v>
      </c>
      <c r="R621" s="30">
        <v>575</v>
      </c>
      <c r="S621" s="72">
        <v>43325.599999999999</v>
      </c>
      <c r="T621" s="73">
        <f t="shared" si="12"/>
        <v>43325.599999999999</v>
      </c>
      <c r="U621" s="73">
        <v>18247</v>
      </c>
      <c r="V621" s="73">
        <v>803.8</v>
      </c>
      <c r="W621" s="24" t="s">
        <v>101</v>
      </c>
      <c r="X621" s="61" t="s">
        <v>101</v>
      </c>
      <c r="Y621" s="30" t="s">
        <v>101</v>
      </c>
      <c r="Z621" s="61" t="s">
        <v>101</v>
      </c>
      <c r="AA621" s="30" t="s">
        <v>101</v>
      </c>
      <c r="AB621" s="30" t="s">
        <v>102</v>
      </c>
      <c r="AC621" s="30" t="s">
        <v>102</v>
      </c>
      <c r="AD621" s="30" t="s">
        <v>102</v>
      </c>
      <c r="AE621" s="30" t="s">
        <v>101</v>
      </c>
      <c r="AF621" s="30">
        <v>12</v>
      </c>
      <c r="AG621" s="30">
        <v>4</v>
      </c>
      <c r="AH621" s="30">
        <v>4</v>
      </c>
      <c r="AI621" s="181">
        <v>2</v>
      </c>
      <c r="AJ621" s="181"/>
      <c r="AK621" s="30">
        <v>0</v>
      </c>
      <c r="AL621" s="23"/>
    </row>
    <row r="622" spans="1:38" s="25" customFormat="1" x14ac:dyDescent="0.25">
      <c r="A622" s="4">
        <v>613</v>
      </c>
      <c r="B622" s="23" t="s">
        <v>91</v>
      </c>
      <c r="C622" s="23" t="s">
        <v>296</v>
      </c>
      <c r="D622" s="23" t="s">
        <v>298</v>
      </c>
      <c r="E622" s="30">
        <v>4</v>
      </c>
      <c r="F622" s="30">
        <v>2</v>
      </c>
      <c r="G622" s="30" t="s">
        <v>291</v>
      </c>
      <c r="H622" s="30">
        <v>34473</v>
      </c>
      <c r="I622" s="28" t="s">
        <v>335</v>
      </c>
      <c r="J622" s="30"/>
      <c r="K622" s="30" t="s">
        <v>292</v>
      </c>
      <c r="L622" s="50">
        <v>504</v>
      </c>
      <c r="M622" s="50">
        <v>1989</v>
      </c>
      <c r="N622" s="30" t="s">
        <v>293</v>
      </c>
      <c r="O622" s="30">
        <v>10</v>
      </c>
      <c r="P622" s="30">
        <v>0</v>
      </c>
      <c r="Q622" s="30">
        <v>3</v>
      </c>
      <c r="R622" s="30">
        <v>119</v>
      </c>
      <c r="S622" s="72">
        <v>9365.1</v>
      </c>
      <c r="T622" s="73">
        <f t="shared" si="12"/>
        <v>9365.1</v>
      </c>
      <c r="U622" s="73">
        <v>3427</v>
      </c>
      <c r="V622" s="73">
        <v>88.8</v>
      </c>
      <c r="W622" s="24" t="s">
        <v>101</v>
      </c>
      <c r="X622" s="61" t="s">
        <v>101</v>
      </c>
      <c r="Y622" s="30" t="s">
        <v>101</v>
      </c>
      <c r="Z622" s="61" t="s">
        <v>101</v>
      </c>
      <c r="AA622" s="30" t="s">
        <v>101</v>
      </c>
      <c r="AB622" s="30" t="s">
        <v>102</v>
      </c>
      <c r="AC622" s="30" t="s">
        <v>102</v>
      </c>
      <c r="AD622" s="30" t="s">
        <v>102</v>
      </c>
      <c r="AE622" s="30" t="s">
        <v>101</v>
      </c>
      <c r="AF622" s="30">
        <v>3</v>
      </c>
      <c r="AG622" s="30">
        <v>2</v>
      </c>
      <c r="AH622" s="30">
        <v>4</v>
      </c>
      <c r="AI622" s="30">
        <v>0</v>
      </c>
      <c r="AJ622" s="30">
        <v>2</v>
      </c>
      <c r="AK622" s="30">
        <v>0</v>
      </c>
      <c r="AL622" s="23"/>
    </row>
    <row r="623" spans="1:38" s="25" customFormat="1" x14ac:dyDescent="0.25">
      <c r="A623" s="4">
        <v>614</v>
      </c>
      <c r="B623" s="23" t="s">
        <v>91</v>
      </c>
      <c r="C623" s="23" t="s">
        <v>296</v>
      </c>
      <c r="D623" s="23" t="s">
        <v>298</v>
      </c>
      <c r="E623" s="30">
        <v>18</v>
      </c>
      <c r="F623" s="30"/>
      <c r="G623" s="30" t="s">
        <v>291</v>
      </c>
      <c r="H623" s="30">
        <v>34474</v>
      </c>
      <c r="I623" s="28" t="s">
        <v>335</v>
      </c>
      <c r="J623" s="30"/>
      <c r="K623" s="30" t="s">
        <v>292</v>
      </c>
      <c r="L623" s="50">
        <v>504</v>
      </c>
      <c r="M623" s="50">
        <v>1988</v>
      </c>
      <c r="N623" s="30" t="s">
        <v>293</v>
      </c>
      <c r="O623" s="30">
        <v>12</v>
      </c>
      <c r="P623" s="30">
        <v>0</v>
      </c>
      <c r="Q623" s="30">
        <v>4</v>
      </c>
      <c r="R623" s="30">
        <v>159</v>
      </c>
      <c r="S623" s="72">
        <v>12256.6</v>
      </c>
      <c r="T623" s="73">
        <f t="shared" si="12"/>
        <v>12256.6</v>
      </c>
      <c r="U623" s="73">
        <v>5623.1</v>
      </c>
      <c r="V623" s="73">
        <v>146.4</v>
      </c>
      <c r="W623" s="24" t="s">
        <v>101</v>
      </c>
      <c r="X623" s="61" t="s">
        <v>101</v>
      </c>
      <c r="Y623" s="30" t="s">
        <v>101</v>
      </c>
      <c r="Z623" s="61" t="s">
        <v>101</v>
      </c>
      <c r="AA623" s="30" t="s">
        <v>101</v>
      </c>
      <c r="AB623" s="30" t="s">
        <v>102</v>
      </c>
      <c r="AC623" s="30" t="s">
        <v>102</v>
      </c>
      <c r="AD623" s="30" t="s">
        <v>102</v>
      </c>
      <c r="AE623" s="30" t="s">
        <v>101</v>
      </c>
      <c r="AF623" s="30">
        <v>4</v>
      </c>
      <c r="AG623" s="30">
        <v>2</v>
      </c>
      <c r="AH623" s="30">
        <v>2</v>
      </c>
      <c r="AI623" s="30">
        <v>1</v>
      </c>
      <c r="AJ623" s="30">
        <v>2</v>
      </c>
      <c r="AK623" s="30">
        <v>0</v>
      </c>
      <c r="AL623" s="23"/>
    </row>
    <row r="624" spans="1:38" s="25" customFormat="1" x14ac:dyDescent="0.25">
      <c r="A624" s="4">
        <v>615</v>
      </c>
      <c r="B624" s="23" t="s">
        <v>91</v>
      </c>
      <c r="C624" s="23" t="s">
        <v>296</v>
      </c>
      <c r="D624" s="23" t="s">
        <v>302</v>
      </c>
      <c r="E624" s="30">
        <v>35</v>
      </c>
      <c r="F624" s="30">
        <v>1</v>
      </c>
      <c r="G624" s="30" t="s">
        <v>291</v>
      </c>
      <c r="H624" s="30">
        <v>34475</v>
      </c>
      <c r="I624" s="28" t="s">
        <v>335</v>
      </c>
      <c r="J624" s="30"/>
      <c r="K624" s="30" t="s">
        <v>292</v>
      </c>
      <c r="L624" s="50">
        <v>137</v>
      </c>
      <c r="M624" s="50">
        <v>1993</v>
      </c>
      <c r="N624" s="30" t="s">
        <v>293</v>
      </c>
      <c r="O624" s="30">
        <v>13</v>
      </c>
      <c r="P624" s="30">
        <v>0</v>
      </c>
      <c r="Q624" s="30">
        <v>5</v>
      </c>
      <c r="R624" s="30">
        <v>300</v>
      </c>
      <c r="S624" s="72">
        <v>19196.2</v>
      </c>
      <c r="T624" s="73">
        <f t="shared" si="12"/>
        <v>19196.2</v>
      </c>
      <c r="U624" s="73">
        <v>17329</v>
      </c>
      <c r="V624" s="73">
        <f>1867.2+32.5</f>
        <v>1899.7</v>
      </c>
      <c r="W624" s="24" t="s">
        <v>101</v>
      </c>
      <c r="X624" s="61" t="s">
        <v>101</v>
      </c>
      <c r="Y624" s="30" t="s">
        <v>101</v>
      </c>
      <c r="Z624" s="61" t="s">
        <v>101</v>
      </c>
      <c r="AA624" s="30" t="s">
        <v>101</v>
      </c>
      <c r="AB624" s="30" t="s">
        <v>102</v>
      </c>
      <c r="AC624" s="30" t="s">
        <v>102</v>
      </c>
      <c r="AD624" s="30" t="s">
        <v>102</v>
      </c>
      <c r="AE624" s="30" t="s">
        <v>101</v>
      </c>
      <c r="AF624" s="30">
        <v>10</v>
      </c>
      <c r="AG624" s="31">
        <v>2</v>
      </c>
      <c r="AH624" s="30">
        <v>4</v>
      </c>
      <c r="AI624" s="30">
        <v>1</v>
      </c>
      <c r="AJ624" s="30">
        <v>6</v>
      </c>
      <c r="AK624" s="30">
        <v>0</v>
      </c>
      <c r="AL624" s="23"/>
    </row>
    <row r="625" spans="1:38" s="25" customFormat="1" x14ac:dyDescent="0.25">
      <c r="A625" s="4">
        <v>616</v>
      </c>
      <c r="B625" s="23" t="s">
        <v>91</v>
      </c>
      <c r="C625" s="23" t="s">
        <v>296</v>
      </c>
      <c r="D625" s="23" t="s">
        <v>302</v>
      </c>
      <c r="E625" s="30">
        <v>39</v>
      </c>
      <c r="F625" s="30">
        <v>1</v>
      </c>
      <c r="G625" s="30" t="s">
        <v>291</v>
      </c>
      <c r="H625" s="30">
        <v>34476</v>
      </c>
      <c r="I625" s="28" t="s">
        <v>335</v>
      </c>
      <c r="J625" s="30"/>
      <c r="K625" s="30" t="s">
        <v>294</v>
      </c>
      <c r="L625" s="50" t="s">
        <v>117</v>
      </c>
      <c r="M625" s="50">
        <v>1996</v>
      </c>
      <c r="N625" s="30" t="s">
        <v>295</v>
      </c>
      <c r="O625" s="30">
        <v>14</v>
      </c>
      <c r="P625" s="30">
        <v>0</v>
      </c>
      <c r="Q625" s="30">
        <v>3</v>
      </c>
      <c r="R625" s="30">
        <v>172</v>
      </c>
      <c r="S625" s="72">
        <v>14263.5</v>
      </c>
      <c r="T625" s="73">
        <f t="shared" si="12"/>
        <v>14263.5</v>
      </c>
      <c r="U625" s="73">
        <v>5212.6000000000004</v>
      </c>
      <c r="V625" s="73">
        <v>716</v>
      </c>
      <c r="W625" s="24" t="s">
        <v>101</v>
      </c>
      <c r="X625" s="61" t="s">
        <v>101</v>
      </c>
      <c r="Y625" s="30" t="s">
        <v>101</v>
      </c>
      <c r="Z625" s="61" t="s">
        <v>101</v>
      </c>
      <c r="AA625" s="30" t="s">
        <v>101</v>
      </c>
      <c r="AB625" s="30" t="s">
        <v>102</v>
      </c>
      <c r="AC625" s="30" t="s">
        <v>102</v>
      </c>
      <c r="AD625" s="30" t="s">
        <v>102</v>
      </c>
      <c r="AE625" s="30" t="s">
        <v>101</v>
      </c>
      <c r="AF625" s="30">
        <v>6</v>
      </c>
      <c r="AG625" s="30">
        <v>2</v>
      </c>
      <c r="AH625" s="30">
        <v>5</v>
      </c>
      <c r="AI625" s="30">
        <v>1</v>
      </c>
      <c r="AJ625" s="30">
        <v>2</v>
      </c>
      <c r="AK625" s="30">
        <v>0</v>
      </c>
      <c r="AL625" s="23"/>
    </row>
    <row r="626" spans="1:38" s="25" customFormat="1" x14ac:dyDescent="0.25">
      <c r="A626" s="4">
        <v>617</v>
      </c>
      <c r="B626" s="23" t="s">
        <v>91</v>
      </c>
      <c r="C626" s="23" t="s">
        <v>296</v>
      </c>
      <c r="D626" s="23" t="s">
        <v>322</v>
      </c>
      <c r="E626" s="30">
        <v>42</v>
      </c>
      <c r="F626" s="30">
        <v>3</v>
      </c>
      <c r="G626" s="30" t="s">
        <v>291</v>
      </c>
      <c r="H626" s="30">
        <v>34477</v>
      </c>
      <c r="I626" s="28" t="s">
        <v>335</v>
      </c>
      <c r="J626" s="30"/>
      <c r="K626" s="30" t="s">
        <v>292</v>
      </c>
      <c r="L626" s="50">
        <v>606</v>
      </c>
      <c r="M626" s="50">
        <v>1988</v>
      </c>
      <c r="N626" s="30" t="s">
        <v>293</v>
      </c>
      <c r="O626" s="30">
        <v>10</v>
      </c>
      <c r="P626" s="30">
        <v>0</v>
      </c>
      <c r="Q626" s="30">
        <v>7</v>
      </c>
      <c r="R626" s="30">
        <v>271</v>
      </c>
      <c r="S626" s="72">
        <v>22381.7</v>
      </c>
      <c r="T626" s="73">
        <f t="shared" si="12"/>
        <v>22381.7</v>
      </c>
      <c r="U626" s="73">
        <v>9468</v>
      </c>
      <c r="V626" s="73">
        <v>271.5</v>
      </c>
      <c r="W626" s="24" t="s">
        <v>101</v>
      </c>
      <c r="X626" s="61" t="s">
        <v>101</v>
      </c>
      <c r="Y626" s="30" t="s">
        <v>101</v>
      </c>
      <c r="Z626" s="61" t="s">
        <v>101</v>
      </c>
      <c r="AA626" s="30" t="s">
        <v>101</v>
      </c>
      <c r="AB626" s="30" t="s">
        <v>102</v>
      </c>
      <c r="AC626" s="30" t="s">
        <v>102</v>
      </c>
      <c r="AD626" s="30" t="s">
        <v>102</v>
      </c>
      <c r="AE626" s="30" t="s">
        <v>101</v>
      </c>
      <c r="AF626" s="30">
        <v>7</v>
      </c>
      <c r="AG626" s="30">
        <v>2</v>
      </c>
      <c r="AH626" s="30">
        <v>3</v>
      </c>
      <c r="AI626" s="30">
        <v>2</v>
      </c>
      <c r="AJ626" s="30">
        <v>2</v>
      </c>
      <c r="AK626" s="30">
        <v>0</v>
      </c>
      <c r="AL626" s="23"/>
    </row>
    <row r="627" spans="1:38" s="25" customFormat="1" x14ac:dyDescent="0.25">
      <c r="A627" s="4">
        <v>618</v>
      </c>
      <c r="B627" s="23" t="s">
        <v>91</v>
      </c>
      <c r="C627" s="23" t="s">
        <v>296</v>
      </c>
      <c r="D627" s="23" t="s">
        <v>322</v>
      </c>
      <c r="E627" s="30">
        <v>46</v>
      </c>
      <c r="F627" s="30">
        <v>3</v>
      </c>
      <c r="G627" s="30" t="s">
        <v>291</v>
      </c>
      <c r="H627" s="30">
        <v>34478</v>
      </c>
      <c r="I627" s="28" t="s">
        <v>335</v>
      </c>
      <c r="J627" s="30"/>
      <c r="K627" s="30" t="s">
        <v>292</v>
      </c>
      <c r="L627" s="50" t="s">
        <v>304</v>
      </c>
      <c r="M627" s="50">
        <v>1988</v>
      </c>
      <c r="N627" s="30" t="s">
        <v>293</v>
      </c>
      <c r="O627" s="30">
        <v>10</v>
      </c>
      <c r="P627" s="30">
        <v>0</v>
      </c>
      <c r="Q627" s="30">
        <v>10</v>
      </c>
      <c r="R627" s="30">
        <v>398</v>
      </c>
      <c r="S627" s="72">
        <v>31522.6</v>
      </c>
      <c r="T627" s="73">
        <f t="shared" si="12"/>
        <v>31522.6</v>
      </c>
      <c r="U627" s="73">
        <v>13108.1</v>
      </c>
      <c r="V627" s="73">
        <v>211.1</v>
      </c>
      <c r="W627" s="24" t="s">
        <v>101</v>
      </c>
      <c r="X627" s="61" t="s">
        <v>101</v>
      </c>
      <c r="Y627" s="30" t="s">
        <v>101</v>
      </c>
      <c r="Z627" s="61" t="s">
        <v>101</v>
      </c>
      <c r="AA627" s="30" t="s">
        <v>101</v>
      </c>
      <c r="AB627" s="30" t="s">
        <v>102</v>
      </c>
      <c r="AC627" s="30" t="s">
        <v>102</v>
      </c>
      <c r="AD627" s="30" t="s">
        <v>102</v>
      </c>
      <c r="AE627" s="30" t="s">
        <v>101</v>
      </c>
      <c r="AF627" s="30">
        <v>10</v>
      </c>
      <c r="AG627" s="30">
        <v>2</v>
      </c>
      <c r="AH627" s="30">
        <v>3</v>
      </c>
      <c r="AI627" s="30">
        <v>10</v>
      </c>
      <c r="AJ627" s="30">
        <v>3</v>
      </c>
      <c r="AK627" s="30">
        <v>0</v>
      </c>
      <c r="AL627" s="23"/>
    </row>
    <row r="628" spans="1:38" s="25" customFormat="1" x14ac:dyDescent="0.25">
      <c r="A628" s="4">
        <v>619</v>
      </c>
      <c r="B628" s="23" t="s">
        <v>91</v>
      </c>
      <c r="C628" s="23" t="s">
        <v>296</v>
      </c>
      <c r="D628" s="23" t="s">
        <v>322</v>
      </c>
      <c r="E628" s="30">
        <v>52</v>
      </c>
      <c r="F628" s="30"/>
      <c r="G628" s="30" t="s">
        <v>291</v>
      </c>
      <c r="H628" s="30">
        <v>34479</v>
      </c>
      <c r="I628" s="28" t="s">
        <v>335</v>
      </c>
      <c r="J628" s="30"/>
      <c r="K628" s="30" t="s">
        <v>294</v>
      </c>
      <c r="L628" s="50" t="s">
        <v>117</v>
      </c>
      <c r="M628" s="50">
        <v>1989</v>
      </c>
      <c r="N628" s="30" t="s">
        <v>295</v>
      </c>
      <c r="O628" s="30">
        <v>10</v>
      </c>
      <c r="P628" s="30">
        <v>0</v>
      </c>
      <c r="Q628" s="30">
        <v>1</v>
      </c>
      <c r="R628" s="30">
        <v>38</v>
      </c>
      <c r="S628" s="72">
        <v>3327.8</v>
      </c>
      <c r="T628" s="73">
        <f t="shared" si="12"/>
        <v>3327.8</v>
      </c>
      <c r="U628" s="73">
        <v>1346.1</v>
      </c>
      <c r="V628" s="73">
        <v>161.69999999999999</v>
      </c>
      <c r="W628" s="24" t="s">
        <v>101</v>
      </c>
      <c r="X628" s="61" t="s">
        <v>101</v>
      </c>
      <c r="Y628" s="30" t="s">
        <v>101</v>
      </c>
      <c r="Z628" s="61" t="s">
        <v>101</v>
      </c>
      <c r="AA628" s="30" t="s">
        <v>101</v>
      </c>
      <c r="AB628" s="30" t="s">
        <v>102</v>
      </c>
      <c r="AC628" s="30" t="s">
        <v>102</v>
      </c>
      <c r="AD628" s="30" t="s">
        <v>102</v>
      </c>
      <c r="AE628" s="30" t="s">
        <v>101</v>
      </c>
      <c r="AF628" s="30">
        <v>2</v>
      </c>
      <c r="AG628" s="30">
        <v>2</v>
      </c>
      <c r="AH628" s="30">
        <v>1</v>
      </c>
      <c r="AI628" s="30">
        <v>0</v>
      </c>
      <c r="AJ628" s="30">
        <v>0</v>
      </c>
      <c r="AK628" s="30">
        <v>0</v>
      </c>
      <c r="AL628" s="23"/>
    </row>
    <row r="629" spans="1:38" s="25" customFormat="1" x14ac:dyDescent="0.25">
      <c r="A629" s="4">
        <v>620</v>
      </c>
      <c r="B629" s="23" t="s">
        <v>91</v>
      </c>
      <c r="C629" s="23" t="s">
        <v>296</v>
      </c>
      <c r="D629" s="23" t="s">
        <v>322</v>
      </c>
      <c r="E629" s="30">
        <v>54</v>
      </c>
      <c r="F629" s="30">
        <v>1</v>
      </c>
      <c r="G629" s="30" t="s">
        <v>291</v>
      </c>
      <c r="H629" s="30">
        <v>34480</v>
      </c>
      <c r="I629" s="28" t="s">
        <v>335</v>
      </c>
      <c r="J629" s="30"/>
      <c r="K629" s="30" t="s">
        <v>292</v>
      </c>
      <c r="L629" s="50">
        <v>504</v>
      </c>
      <c r="M629" s="50">
        <v>1989</v>
      </c>
      <c r="N629" s="30" t="s">
        <v>293</v>
      </c>
      <c r="O629" s="30">
        <v>9</v>
      </c>
      <c r="P629" s="30">
        <v>0</v>
      </c>
      <c r="Q629" s="30">
        <v>3</v>
      </c>
      <c r="R629" s="30">
        <v>107</v>
      </c>
      <c r="S629" s="72">
        <v>8560.7000000000007</v>
      </c>
      <c r="T629" s="73">
        <f t="shared" si="12"/>
        <v>8560.7000000000007</v>
      </c>
      <c r="U629" s="73">
        <v>3894.9</v>
      </c>
      <c r="V629" s="73">
        <v>89.3</v>
      </c>
      <c r="W629" s="24" t="s">
        <v>101</v>
      </c>
      <c r="X629" s="61" t="s">
        <v>101</v>
      </c>
      <c r="Y629" s="30" t="s">
        <v>101</v>
      </c>
      <c r="Z629" s="61" t="s">
        <v>101</v>
      </c>
      <c r="AA629" s="30" t="s">
        <v>101</v>
      </c>
      <c r="AB629" s="30" t="s">
        <v>102</v>
      </c>
      <c r="AC629" s="30" t="s">
        <v>102</v>
      </c>
      <c r="AD629" s="30" t="s">
        <v>102</v>
      </c>
      <c r="AE629" s="30" t="s">
        <v>101</v>
      </c>
      <c r="AF629" s="30">
        <v>3</v>
      </c>
      <c r="AG629" s="30">
        <v>2</v>
      </c>
      <c r="AH629" s="30">
        <v>1</v>
      </c>
      <c r="AI629" s="30">
        <v>1</v>
      </c>
      <c r="AJ629" s="30">
        <v>1</v>
      </c>
      <c r="AK629" s="30">
        <v>0</v>
      </c>
      <c r="AL629" s="23"/>
    </row>
    <row r="630" spans="1:38" s="25" customFormat="1" x14ac:dyDescent="0.25">
      <c r="A630" s="4">
        <v>621</v>
      </c>
      <c r="B630" s="23" t="s">
        <v>91</v>
      </c>
      <c r="C630" s="23" t="s">
        <v>296</v>
      </c>
      <c r="D630" s="23" t="s">
        <v>313</v>
      </c>
      <c r="E630" s="30">
        <v>25</v>
      </c>
      <c r="F630" s="30">
        <v>1</v>
      </c>
      <c r="G630" s="30" t="s">
        <v>291</v>
      </c>
      <c r="H630" s="30">
        <v>34481</v>
      </c>
      <c r="I630" s="28" t="s">
        <v>335</v>
      </c>
      <c r="J630" s="30"/>
      <c r="K630" s="30" t="s">
        <v>292</v>
      </c>
      <c r="L630" s="50">
        <v>137</v>
      </c>
      <c r="M630" s="50">
        <v>1989</v>
      </c>
      <c r="N630" s="30" t="s">
        <v>293</v>
      </c>
      <c r="O630" s="30">
        <v>16</v>
      </c>
      <c r="P630" s="30">
        <v>0</v>
      </c>
      <c r="Q630" s="30">
        <v>2</v>
      </c>
      <c r="R630" s="30">
        <v>158</v>
      </c>
      <c r="S630" s="72">
        <v>13379.8</v>
      </c>
      <c r="T630" s="73">
        <f t="shared" si="12"/>
        <v>13379.8</v>
      </c>
      <c r="U630" s="73">
        <v>5572.2</v>
      </c>
      <c r="V630" s="73">
        <v>137.69999999999999</v>
      </c>
      <c r="W630" s="24" t="s">
        <v>101</v>
      </c>
      <c r="X630" s="61" t="s">
        <v>101</v>
      </c>
      <c r="Y630" s="30" t="s">
        <v>101</v>
      </c>
      <c r="Z630" s="61" t="s">
        <v>101</v>
      </c>
      <c r="AA630" s="30" t="s">
        <v>101</v>
      </c>
      <c r="AB630" s="30" t="s">
        <v>102</v>
      </c>
      <c r="AC630" s="30" t="s">
        <v>102</v>
      </c>
      <c r="AD630" s="30" t="s">
        <v>102</v>
      </c>
      <c r="AE630" s="30" t="s">
        <v>101</v>
      </c>
      <c r="AF630" s="30">
        <v>4</v>
      </c>
      <c r="AG630" s="30">
        <v>2</v>
      </c>
      <c r="AH630" s="30">
        <v>5</v>
      </c>
      <c r="AI630" s="30">
        <v>0</v>
      </c>
      <c r="AJ630" s="30">
        <v>2</v>
      </c>
      <c r="AK630" s="30">
        <v>0</v>
      </c>
      <c r="AL630" s="23"/>
    </row>
    <row r="631" spans="1:38" s="25" customFormat="1" x14ac:dyDescent="0.25">
      <c r="A631" s="4">
        <v>622</v>
      </c>
      <c r="B631" s="23" t="s">
        <v>81</v>
      </c>
      <c r="C631" s="23" t="s">
        <v>323</v>
      </c>
      <c r="D631" s="23" t="s">
        <v>324</v>
      </c>
      <c r="E631" s="30">
        <v>58</v>
      </c>
      <c r="F631" s="30">
        <v>2</v>
      </c>
      <c r="G631" s="30"/>
      <c r="H631" s="30">
        <v>11507</v>
      </c>
      <c r="I631" s="30" t="s">
        <v>331</v>
      </c>
      <c r="J631" s="30"/>
      <c r="K631" s="30" t="s">
        <v>98</v>
      </c>
      <c r="L631" s="50">
        <v>137</v>
      </c>
      <c r="M631" s="50">
        <v>2007</v>
      </c>
      <c r="N631" s="30" t="s">
        <v>100</v>
      </c>
      <c r="O631" s="30">
        <v>17</v>
      </c>
      <c r="P631" s="30">
        <v>0</v>
      </c>
      <c r="Q631" s="30">
        <v>2</v>
      </c>
      <c r="R631" s="30">
        <v>191</v>
      </c>
      <c r="S631" s="72">
        <v>11344.1</v>
      </c>
      <c r="T631" s="73">
        <v>11344.1</v>
      </c>
      <c r="U631" s="73">
        <v>11097.8</v>
      </c>
      <c r="V631" s="73">
        <v>246.3</v>
      </c>
      <c r="W631" s="24" t="s">
        <v>101</v>
      </c>
      <c r="X631" s="61" t="s">
        <v>101</v>
      </c>
      <c r="Y631" s="30" t="s">
        <v>101</v>
      </c>
      <c r="Z631" s="61" t="s">
        <v>101</v>
      </c>
      <c r="AA631" s="30" t="s">
        <v>101</v>
      </c>
      <c r="AB631" s="30" t="s">
        <v>102</v>
      </c>
      <c r="AC631" s="30" t="s">
        <v>102</v>
      </c>
      <c r="AD631" s="30" t="s">
        <v>102</v>
      </c>
      <c r="AE631" s="30" t="s">
        <v>101</v>
      </c>
      <c r="AF631" s="30">
        <v>4</v>
      </c>
      <c r="AG631" s="30">
        <v>2</v>
      </c>
      <c r="AH631" s="30">
        <v>4</v>
      </c>
      <c r="AI631" s="30">
        <v>1</v>
      </c>
      <c r="AJ631" s="30">
        <v>1</v>
      </c>
      <c r="AK631" s="30">
        <v>0</v>
      </c>
      <c r="AL631" s="23"/>
    </row>
    <row r="632" spans="1:38" s="25" customFormat="1" x14ac:dyDescent="0.25">
      <c r="A632" s="4">
        <v>623</v>
      </c>
      <c r="B632" s="23" t="s">
        <v>81</v>
      </c>
      <c r="C632" s="23" t="s">
        <v>323</v>
      </c>
      <c r="D632" s="23" t="s">
        <v>324</v>
      </c>
      <c r="E632" s="30">
        <v>58</v>
      </c>
      <c r="F632" s="30">
        <v>3</v>
      </c>
      <c r="G632" s="30"/>
      <c r="H632" s="30">
        <v>11513</v>
      </c>
      <c r="I632" s="30" t="s">
        <v>331</v>
      </c>
      <c r="J632" s="30"/>
      <c r="K632" s="30" t="s">
        <v>98</v>
      </c>
      <c r="L632" s="50">
        <v>137</v>
      </c>
      <c r="M632" s="50">
        <v>2007</v>
      </c>
      <c r="N632" s="30" t="s">
        <v>100</v>
      </c>
      <c r="O632" s="30">
        <v>17</v>
      </c>
      <c r="P632" s="30">
        <v>0</v>
      </c>
      <c r="Q632" s="30">
        <v>2</v>
      </c>
      <c r="R632" s="30">
        <v>160</v>
      </c>
      <c r="S632" s="72">
        <v>10761</v>
      </c>
      <c r="T632" s="73">
        <v>10761</v>
      </c>
      <c r="U632" s="73">
        <v>10526.9</v>
      </c>
      <c r="V632" s="73">
        <v>234.1</v>
      </c>
      <c r="W632" s="24" t="s">
        <v>101</v>
      </c>
      <c r="X632" s="61" t="s">
        <v>101</v>
      </c>
      <c r="Y632" s="30" t="s">
        <v>101</v>
      </c>
      <c r="Z632" s="61" t="s">
        <v>101</v>
      </c>
      <c r="AA632" s="30" t="s">
        <v>101</v>
      </c>
      <c r="AB632" s="30" t="s">
        <v>102</v>
      </c>
      <c r="AC632" s="30" t="s">
        <v>102</v>
      </c>
      <c r="AD632" s="30" t="s">
        <v>102</v>
      </c>
      <c r="AE632" s="30" t="s">
        <v>101</v>
      </c>
      <c r="AF632" s="30">
        <v>4</v>
      </c>
      <c r="AG632" s="30">
        <v>2</v>
      </c>
      <c r="AH632" s="30">
        <v>4</v>
      </c>
      <c r="AI632" s="30">
        <v>1</v>
      </c>
      <c r="AJ632" s="30">
        <v>1</v>
      </c>
      <c r="AK632" s="30">
        <v>0</v>
      </c>
      <c r="AL632" s="23"/>
    </row>
    <row r="633" spans="1:38" s="25" customFormat="1" x14ac:dyDescent="0.25">
      <c r="A633" s="4">
        <v>624</v>
      </c>
      <c r="B633" s="23" t="s">
        <v>81</v>
      </c>
      <c r="C633" s="23" t="s">
        <v>323</v>
      </c>
      <c r="D633" s="23" t="s">
        <v>324</v>
      </c>
      <c r="E633" s="30">
        <v>58</v>
      </c>
      <c r="F633" s="30">
        <v>6</v>
      </c>
      <c r="G633" s="30"/>
      <c r="H633" s="30">
        <v>11589</v>
      </c>
      <c r="I633" s="30" t="s">
        <v>331</v>
      </c>
      <c r="J633" s="30"/>
      <c r="K633" s="30" t="s">
        <v>98</v>
      </c>
      <c r="L633" s="50">
        <v>137</v>
      </c>
      <c r="M633" s="50">
        <v>2007</v>
      </c>
      <c r="N633" s="30" t="s">
        <v>100</v>
      </c>
      <c r="O633" s="30">
        <v>10</v>
      </c>
      <c r="P633" s="30">
        <v>0</v>
      </c>
      <c r="Q633" s="30">
        <v>4</v>
      </c>
      <c r="R633" s="30">
        <v>200</v>
      </c>
      <c r="S633" s="72">
        <v>12702.5</v>
      </c>
      <c r="T633" s="73">
        <v>12702.5</v>
      </c>
      <c r="U633" s="73">
        <v>12475</v>
      </c>
      <c r="V633" s="73">
        <v>227.5</v>
      </c>
      <c r="W633" s="24" t="s">
        <v>101</v>
      </c>
      <c r="X633" s="61" t="s">
        <v>101</v>
      </c>
      <c r="Y633" s="30" t="s">
        <v>101</v>
      </c>
      <c r="Z633" s="61" t="s">
        <v>101</v>
      </c>
      <c r="AA633" s="30" t="s">
        <v>101</v>
      </c>
      <c r="AB633" s="30" t="s">
        <v>102</v>
      </c>
      <c r="AC633" s="30" t="s">
        <v>102</v>
      </c>
      <c r="AD633" s="30" t="s">
        <v>102</v>
      </c>
      <c r="AE633" s="30" t="s">
        <v>101</v>
      </c>
      <c r="AF633" s="30">
        <v>4</v>
      </c>
      <c r="AG633" s="30">
        <v>2</v>
      </c>
      <c r="AH633" s="30">
        <v>4</v>
      </c>
      <c r="AI633" s="30">
        <v>2</v>
      </c>
      <c r="AJ633" s="30">
        <v>2</v>
      </c>
      <c r="AK633" s="30">
        <v>0</v>
      </c>
      <c r="AL633" s="23"/>
    </row>
    <row r="634" spans="1:38" s="25" customFormat="1" x14ac:dyDescent="0.25">
      <c r="A634" s="4">
        <v>625</v>
      </c>
      <c r="B634" s="23" t="s">
        <v>81</v>
      </c>
      <c r="C634" s="23" t="s">
        <v>323</v>
      </c>
      <c r="D634" s="23" t="s">
        <v>324</v>
      </c>
      <c r="E634" s="30">
        <v>60</v>
      </c>
      <c r="F634" s="30">
        <v>2</v>
      </c>
      <c r="G634" s="30"/>
      <c r="H634" s="30">
        <v>11593</v>
      </c>
      <c r="I634" s="30" t="s">
        <v>331</v>
      </c>
      <c r="J634" s="30"/>
      <c r="K634" s="30" t="s">
        <v>98</v>
      </c>
      <c r="L634" s="50">
        <v>137</v>
      </c>
      <c r="M634" s="50">
        <v>2007</v>
      </c>
      <c r="N634" s="30" t="s">
        <v>100</v>
      </c>
      <c r="O634" s="30">
        <v>17</v>
      </c>
      <c r="P634" s="30">
        <v>0</v>
      </c>
      <c r="Q634" s="30">
        <v>2</v>
      </c>
      <c r="R634" s="30">
        <v>182</v>
      </c>
      <c r="S634" s="72">
        <v>10712.4</v>
      </c>
      <c r="T634" s="73">
        <v>10712.4</v>
      </c>
      <c r="U634" s="73">
        <v>10442.799999999999</v>
      </c>
      <c r="V634" s="73">
        <v>269.60000000000002</v>
      </c>
      <c r="W634" s="24" t="s">
        <v>101</v>
      </c>
      <c r="X634" s="61" t="s">
        <v>101</v>
      </c>
      <c r="Y634" s="30" t="s">
        <v>101</v>
      </c>
      <c r="Z634" s="61" t="s">
        <v>101</v>
      </c>
      <c r="AA634" s="30" t="s">
        <v>101</v>
      </c>
      <c r="AB634" s="30" t="s">
        <v>102</v>
      </c>
      <c r="AC634" s="30" t="s">
        <v>102</v>
      </c>
      <c r="AD634" s="30" t="s">
        <v>102</v>
      </c>
      <c r="AE634" s="30" t="s">
        <v>101</v>
      </c>
      <c r="AF634" s="30">
        <v>4</v>
      </c>
      <c r="AG634" s="30">
        <v>2</v>
      </c>
      <c r="AH634" s="30">
        <v>4</v>
      </c>
      <c r="AI634" s="30">
        <v>1</v>
      </c>
      <c r="AJ634" s="30">
        <v>1</v>
      </c>
      <c r="AK634" s="30">
        <v>0</v>
      </c>
      <c r="AL634" s="23"/>
    </row>
    <row r="635" spans="1:38" s="25" customFormat="1" x14ac:dyDescent="0.25">
      <c r="A635" s="4">
        <v>626</v>
      </c>
      <c r="B635" s="23" t="s">
        <v>81</v>
      </c>
      <c r="C635" s="23" t="s">
        <v>323</v>
      </c>
      <c r="D635" s="23" t="s">
        <v>324</v>
      </c>
      <c r="E635" s="30">
        <v>60</v>
      </c>
      <c r="F635" s="30">
        <v>3</v>
      </c>
      <c r="G635" s="30"/>
      <c r="H635" s="30">
        <v>11592</v>
      </c>
      <c r="I635" s="30" t="s">
        <v>331</v>
      </c>
      <c r="J635" s="30"/>
      <c r="K635" s="30" t="s">
        <v>98</v>
      </c>
      <c r="L635" s="50">
        <v>137</v>
      </c>
      <c r="M635" s="50">
        <v>2007</v>
      </c>
      <c r="N635" s="30" t="s">
        <v>100</v>
      </c>
      <c r="O635" s="30">
        <v>17</v>
      </c>
      <c r="P635" s="30">
        <v>0</v>
      </c>
      <c r="Q635" s="30">
        <v>3</v>
      </c>
      <c r="R635" s="30">
        <v>220</v>
      </c>
      <c r="S635" s="72">
        <v>15845.9</v>
      </c>
      <c r="T635" s="73">
        <v>15845.9</v>
      </c>
      <c r="U635" s="73">
        <v>15540.9</v>
      </c>
      <c r="V635" s="73">
        <v>305</v>
      </c>
      <c r="W635" s="24" t="s">
        <v>101</v>
      </c>
      <c r="X635" s="61" t="s">
        <v>101</v>
      </c>
      <c r="Y635" s="30" t="s">
        <v>101</v>
      </c>
      <c r="Z635" s="61" t="s">
        <v>101</v>
      </c>
      <c r="AA635" s="30" t="s">
        <v>101</v>
      </c>
      <c r="AB635" s="30" t="s">
        <v>102</v>
      </c>
      <c r="AC635" s="30" t="s">
        <v>102</v>
      </c>
      <c r="AD635" s="30" t="s">
        <v>102</v>
      </c>
      <c r="AE635" s="30" t="s">
        <v>101</v>
      </c>
      <c r="AF635" s="30">
        <v>6</v>
      </c>
      <c r="AG635" s="30">
        <v>2</v>
      </c>
      <c r="AH635" s="30">
        <v>4</v>
      </c>
      <c r="AI635" s="30">
        <v>1</v>
      </c>
      <c r="AJ635" s="30">
        <v>1</v>
      </c>
      <c r="AK635" s="30">
        <v>0</v>
      </c>
      <c r="AL635" s="23"/>
    </row>
    <row r="636" spans="1:38" s="25" customFormat="1" x14ac:dyDescent="0.25">
      <c r="A636" s="4">
        <v>627</v>
      </c>
      <c r="B636" s="23" t="s">
        <v>81</v>
      </c>
      <c r="C636" s="23" t="s">
        <v>323</v>
      </c>
      <c r="D636" s="23" t="s">
        <v>324</v>
      </c>
      <c r="E636" s="30">
        <v>60</v>
      </c>
      <c r="F636" s="30">
        <v>4</v>
      </c>
      <c r="G636" s="30"/>
      <c r="H636" s="30">
        <v>11591</v>
      </c>
      <c r="I636" s="30" t="s">
        <v>331</v>
      </c>
      <c r="J636" s="30"/>
      <c r="K636" s="30" t="s">
        <v>98</v>
      </c>
      <c r="L636" s="50">
        <v>137</v>
      </c>
      <c r="M636" s="50">
        <v>2007</v>
      </c>
      <c r="N636" s="30" t="s">
        <v>100</v>
      </c>
      <c r="O636" s="30">
        <v>17</v>
      </c>
      <c r="P636" s="30">
        <v>0</v>
      </c>
      <c r="Q636" s="30">
        <v>1</v>
      </c>
      <c r="R636" s="30">
        <v>85</v>
      </c>
      <c r="S636" s="72">
        <v>5733.1</v>
      </c>
      <c r="T636" s="73">
        <v>5733.1</v>
      </c>
      <c r="U636" s="73">
        <v>5531.3</v>
      </c>
      <c r="V636" s="73">
        <v>201.8</v>
      </c>
      <c r="W636" s="24" t="s">
        <v>101</v>
      </c>
      <c r="X636" s="61" t="s">
        <v>101</v>
      </c>
      <c r="Y636" s="30" t="s">
        <v>101</v>
      </c>
      <c r="Z636" s="61" t="s">
        <v>101</v>
      </c>
      <c r="AA636" s="30" t="s">
        <v>101</v>
      </c>
      <c r="AB636" s="30" t="s">
        <v>102</v>
      </c>
      <c r="AC636" s="30" t="s">
        <v>102</v>
      </c>
      <c r="AD636" s="30" t="s">
        <v>102</v>
      </c>
      <c r="AE636" s="30" t="s">
        <v>101</v>
      </c>
      <c r="AF636" s="30">
        <v>2</v>
      </c>
      <c r="AG636" s="30">
        <v>2</v>
      </c>
      <c r="AH636" s="30">
        <v>2</v>
      </c>
      <c r="AI636" s="30">
        <v>1</v>
      </c>
      <c r="AJ636" s="30">
        <v>1</v>
      </c>
      <c r="AK636" s="30">
        <v>0</v>
      </c>
      <c r="AL636" s="23"/>
    </row>
    <row r="637" spans="1:38" s="25" customFormat="1" x14ac:dyDescent="0.25">
      <c r="A637" s="4">
        <v>628</v>
      </c>
      <c r="B637" s="23" t="s">
        <v>81</v>
      </c>
      <c r="C637" s="23" t="s">
        <v>323</v>
      </c>
      <c r="D637" s="23" t="s">
        <v>324</v>
      </c>
      <c r="E637" s="30">
        <v>58</v>
      </c>
      <c r="F637" s="30">
        <v>4</v>
      </c>
      <c r="G637" s="30"/>
      <c r="H637" s="30">
        <v>11587</v>
      </c>
      <c r="I637" s="30" t="s">
        <v>331</v>
      </c>
      <c r="J637" s="30"/>
      <c r="K637" s="30" t="s">
        <v>98</v>
      </c>
      <c r="L637" s="50" t="s">
        <v>240</v>
      </c>
      <c r="M637" s="50">
        <v>2007</v>
      </c>
      <c r="N637" s="30" t="s">
        <v>100</v>
      </c>
      <c r="O637" s="30">
        <v>10</v>
      </c>
      <c r="P637" s="30">
        <v>0</v>
      </c>
      <c r="Q637" s="30">
        <v>2</v>
      </c>
      <c r="R637" s="30">
        <v>99</v>
      </c>
      <c r="S637" s="72">
        <v>6605.3</v>
      </c>
      <c r="T637" s="73">
        <v>6605.3</v>
      </c>
      <c r="U637" s="73">
        <v>5800.6</v>
      </c>
      <c r="V637" s="73">
        <v>804.7</v>
      </c>
      <c r="W637" s="24" t="s">
        <v>101</v>
      </c>
      <c r="X637" s="61" t="s">
        <v>101</v>
      </c>
      <c r="Y637" s="30" t="s">
        <v>101</v>
      </c>
      <c r="Z637" s="61" t="s">
        <v>101</v>
      </c>
      <c r="AA637" s="30" t="s">
        <v>101</v>
      </c>
      <c r="AB637" s="30" t="s">
        <v>102</v>
      </c>
      <c r="AC637" s="30" t="s">
        <v>102</v>
      </c>
      <c r="AD637" s="30" t="s">
        <v>102</v>
      </c>
      <c r="AE637" s="30" t="s">
        <v>101</v>
      </c>
      <c r="AF637" s="30">
        <v>2</v>
      </c>
      <c r="AG637" s="30">
        <v>2</v>
      </c>
      <c r="AH637" s="30">
        <v>4</v>
      </c>
      <c r="AI637" s="30">
        <v>1</v>
      </c>
      <c r="AJ637" s="30">
        <v>1</v>
      </c>
      <c r="AK637" s="30">
        <v>0</v>
      </c>
      <c r="AL637" s="23"/>
    </row>
    <row r="638" spans="1:38" s="25" customFormat="1" x14ac:dyDescent="0.25">
      <c r="A638" s="4">
        <v>629</v>
      </c>
      <c r="B638" s="23" t="s">
        <v>81</v>
      </c>
      <c r="C638" s="23" t="s">
        <v>323</v>
      </c>
      <c r="D638" s="23" t="s">
        <v>324</v>
      </c>
      <c r="E638" s="30">
        <v>58</v>
      </c>
      <c r="F638" s="30">
        <v>5</v>
      </c>
      <c r="G638" s="30"/>
      <c r="H638" s="30">
        <v>11588</v>
      </c>
      <c r="I638" s="30" t="s">
        <v>331</v>
      </c>
      <c r="J638" s="30"/>
      <c r="K638" s="30" t="s">
        <v>98</v>
      </c>
      <c r="L638" s="50" t="s">
        <v>240</v>
      </c>
      <c r="M638" s="50">
        <v>2007</v>
      </c>
      <c r="N638" s="30" t="s">
        <v>100</v>
      </c>
      <c r="O638" s="30">
        <v>10</v>
      </c>
      <c r="P638" s="30">
        <v>0</v>
      </c>
      <c r="Q638" s="30">
        <v>2</v>
      </c>
      <c r="R638" s="30">
        <v>101</v>
      </c>
      <c r="S638" s="72">
        <v>6499.5</v>
      </c>
      <c r="T638" s="73">
        <v>6499.5</v>
      </c>
      <c r="U638" s="73">
        <v>6304.6</v>
      </c>
      <c r="V638" s="73">
        <v>194.9</v>
      </c>
      <c r="W638" s="24" t="s">
        <v>101</v>
      </c>
      <c r="X638" s="61" t="s">
        <v>101</v>
      </c>
      <c r="Y638" s="30" t="s">
        <v>101</v>
      </c>
      <c r="Z638" s="61" t="s">
        <v>101</v>
      </c>
      <c r="AA638" s="30" t="s">
        <v>101</v>
      </c>
      <c r="AB638" s="30" t="s">
        <v>102</v>
      </c>
      <c r="AC638" s="30" t="s">
        <v>102</v>
      </c>
      <c r="AD638" s="30" t="s">
        <v>102</v>
      </c>
      <c r="AE638" s="30" t="s">
        <v>101</v>
      </c>
      <c r="AF638" s="30">
        <v>2</v>
      </c>
      <c r="AG638" s="30">
        <v>2</v>
      </c>
      <c r="AH638" s="30">
        <v>4</v>
      </c>
      <c r="AI638" s="30">
        <v>1</v>
      </c>
      <c r="AJ638" s="30">
        <v>1</v>
      </c>
      <c r="AK638" s="30">
        <v>0</v>
      </c>
      <c r="AL638" s="23"/>
    </row>
    <row r="639" spans="1:38" s="25" customFormat="1" x14ac:dyDescent="0.25">
      <c r="A639" s="4">
        <v>630</v>
      </c>
      <c r="B639" s="23" t="s">
        <v>81</v>
      </c>
      <c r="C639" s="23" t="s">
        <v>323</v>
      </c>
      <c r="D639" s="23" t="s">
        <v>325</v>
      </c>
      <c r="E639" s="30">
        <v>45</v>
      </c>
      <c r="F639" s="30">
        <v>1</v>
      </c>
      <c r="G639" s="30"/>
      <c r="H639" s="30">
        <v>12085</v>
      </c>
      <c r="I639" s="30" t="s">
        <v>331</v>
      </c>
      <c r="J639" s="30"/>
      <c r="K639" s="30" t="s">
        <v>98</v>
      </c>
      <c r="L639" s="50" t="s">
        <v>240</v>
      </c>
      <c r="M639" s="50">
        <v>2008</v>
      </c>
      <c r="N639" s="30" t="s">
        <v>100</v>
      </c>
      <c r="O639" s="74" t="s">
        <v>109</v>
      </c>
      <c r="P639" s="30">
        <v>0</v>
      </c>
      <c r="Q639" s="30">
        <v>5</v>
      </c>
      <c r="R639" s="30">
        <v>451</v>
      </c>
      <c r="S639" s="72">
        <v>22210.5</v>
      </c>
      <c r="T639" s="73">
        <v>22210.5</v>
      </c>
      <c r="U639" s="73">
        <v>21565.5</v>
      </c>
      <c r="V639" s="73">
        <v>645</v>
      </c>
      <c r="W639" s="24" t="s">
        <v>101</v>
      </c>
      <c r="X639" s="61" t="s">
        <v>101</v>
      </c>
      <c r="Y639" s="30" t="s">
        <v>101</v>
      </c>
      <c r="Z639" s="61" t="s">
        <v>101</v>
      </c>
      <c r="AA639" s="30" t="s">
        <v>101</v>
      </c>
      <c r="AB639" s="30" t="s">
        <v>102</v>
      </c>
      <c r="AC639" s="30" t="s">
        <v>102</v>
      </c>
      <c r="AD639" s="30" t="s">
        <v>102</v>
      </c>
      <c r="AE639" s="30" t="s">
        <v>101</v>
      </c>
      <c r="AF639" s="30">
        <v>10</v>
      </c>
      <c r="AG639" s="30">
        <v>6</v>
      </c>
      <c r="AH639" s="30">
        <v>12</v>
      </c>
      <c r="AI639" s="30">
        <v>3</v>
      </c>
      <c r="AJ639" s="30">
        <v>3</v>
      </c>
      <c r="AK639" s="30">
        <v>0</v>
      </c>
      <c r="AL639" s="23"/>
    </row>
    <row r="640" spans="1:38" s="25" customFormat="1" x14ac:dyDescent="0.25">
      <c r="A640" s="4">
        <v>631</v>
      </c>
      <c r="B640" s="23" t="s">
        <v>81</v>
      </c>
      <c r="C640" s="23" t="s">
        <v>323</v>
      </c>
      <c r="D640" s="23" t="s">
        <v>325</v>
      </c>
      <c r="E640" s="30">
        <v>45</v>
      </c>
      <c r="F640" s="30">
        <v>2</v>
      </c>
      <c r="G640" s="30"/>
      <c r="H640" s="30">
        <v>12086</v>
      </c>
      <c r="I640" s="30" t="s">
        <v>331</v>
      </c>
      <c r="J640" s="30"/>
      <c r="K640" s="30" t="s">
        <v>98</v>
      </c>
      <c r="L640" s="50" t="s">
        <v>240</v>
      </c>
      <c r="M640" s="50">
        <v>2008</v>
      </c>
      <c r="N640" s="30" t="s">
        <v>100</v>
      </c>
      <c r="O640" s="64" t="s">
        <v>109</v>
      </c>
      <c r="P640" s="30">
        <v>0</v>
      </c>
      <c r="Q640" s="30">
        <v>5</v>
      </c>
      <c r="R640" s="30">
        <v>444</v>
      </c>
      <c r="S640" s="72">
        <v>22853.65</v>
      </c>
      <c r="T640" s="73">
        <v>22853.65</v>
      </c>
      <c r="U640" s="73">
        <v>22118.45</v>
      </c>
      <c r="V640" s="73">
        <v>735.2</v>
      </c>
      <c r="W640" s="24" t="s">
        <v>101</v>
      </c>
      <c r="X640" s="61" t="s">
        <v>101</v>
      </c>
      <c r="Y640" s="30" t="s">
        <v>101</v>
      </c>
      <c r="Z640" s="61" t="s">
        <v>101</v>
      </c>
      <c r="AA640" s="30" t="s">
        <v>101</v>
      </c>
      <c r="AB640" s="30" t="s">
        <v>102</v>
      </c>
      <c r="AC640" s="30" t="s">
        <v>102</v>
      </c>
      <c r="AD640" s="30" t="s">
        <v>102</v>
      </c>
      <c r="AE640" s="30" t="s">
        <v>101</v>
      </c>
      <c r="AF640" s="30">
        <v>10</v>
      </c>
      <c r="AG640" s="30">
        <v>8</v>
      </c>
      <c r="AH640" s="30">
        <v>16</v>
      </c>
      <c r="AI640" s="30">
        <v>4</v>
      </c>
      <c r="AJ640" s="30">
        <v>4</v>
      </c>
      <c r="AK640" s="30">
        <v>0</v>
      </c>
      <c r="AL640" s="23"/>
    </row>
    <row r="641" spans="1:38" s="25" customFormat="1" x14ac:dyDescent="0.25">
      <c r="A641" s="4">
        <v>632</v>
      </c>
      <c r="B641" s="23" t="s">
        <v>81</v>
      </c>
      <c r="C641" s="23" t="s">
        <v>323</v>
      </c>
      <c r="D641" s="23" t="s">
        <v>326</v>
      </c>
      <c r="E641" s="30">
        <v>47</v>
      </c>
      <c r="F641" s="30">
        <v>3</v>
      </c>
      <c r="G641" s="30"/>
      <c r="H641" s="30">
        <v>11957</v>
      </c>
      <c r="I641" s="30" t="s">
        <v>331</v>
      </c>
      <c r="J641" s="30"/>
      <c r="K641" s="30" t="s">
        <v>327</v>
      </c>
      <c r="L641" s="50" t="s">
        <v>304</v>
      </c>
      <c r="M641" s="50">
        <v>2008</v>
      </c>
      <c r="N641" s="30" t="s">
        <v>328</v>
      </c>
      <c r="O641" s="30">
        <v>10</v>
      </c>
      <c r="P641" s="30">
        <v>0</v>
      </c>
      <c r="Q641" s="30">
        <v>6</v>
      </c>
      <c r="R641" s="30">
        <v>219</v>
      </c>
      <c r="S641" s="72">
        <v>13730.2</v>
      </c>
      <c r="T641" s="73">
        <v>13730.2</v>
      </c>
      <c r="U641" s="73">
        <v>13523.6</v>
      </c>
      <c r="V641" s="73">
        <v>206.6</v>
      </c>
      <c r="W641" s="24" t="s">
        <v>101</v>
      </c>
      <c r="X641" s="61" t="s">
        <v>101</v>
      </c>
      <c r="Y641" s="30" t="s">
        <v>101</v>
      </c>
      <c r="Z641" s="61" t="s">
        <v>101</v>
      </c>
      <c r="AA641" s="30" t="s">
        <v>101</v>
      </c>
      <c r="AB641" s="30" t="s">
        <v>102</v>
      </c>
      <c r="AC641" s="30" t="s">
        <v>102</v>
      </c>
      <c r="AD641" s="30" t="s">
        <v>102</v>
      </c>
      <c r="AE641" s="30" t="s">
        <v>101</v>
      </c>
      <c r="AF641" s="30">
        <v>6</v>
      </c>
      <c r="AG641" s="30">
        <v>4</v>
      </c>
      <c r="AH641" s="30">
        <v>4</v>
      </c>
      <c r="AI641" s="30">
        <v>1</v>
      </c>
      <c r="AJ641" s="30">
        <v>1</v>
      </c>
      <c r="AK641" s="30">
        <v>0</v>
      </c>
      <c r="AL641" s="23"/>
    </row>
    <row r="642" spans="1:38" s="25" customFormat="1" x14ac:dyDescent="0.25">
      <c r="A642" s="4">
        <v>633</v>
      </c>
      <c r="B642" s="23" t="s">
        <v>81</v>
      </c>
      <c r="C642" s="23" t="s">
        <v>323</v>
      </c>
      <c r="D642" s="23" t="s">
        <v>326</v>
      </c>
      <c r="E642" s="30">
        <v>49</v>
      </c>
      <c r="F642" s="30">
        <v>1</v>
      </c>
      <c r="G642" s="30"/>
      <c r="H642" s="30">
        <v>11859</v>
      </c>
      <c r="I642" s="30" t="s">
        <v>331</v>
      </c>
      <c r="J642" s="30"/>
      <c r="K642" s="30" t="s">
        <v>98</v>
      </c>
      <c r="L642" s="50">
        <v>137</v>
      </c>
      <c r="M642" s="50">
        <v>2008</v>
      </c>
      <c r="N642" s="30" t="s">
        <v>100</v>
      </c>
      <c r="O642" s="30">
        <v>10</v>
      </c>
      <c r="P642" s="30">
        <v>0</v>
      </c>
      <c r="Q642" s="30">
        <v>4</v>
      </c>
      <c r="R642" s="30">
        <v>250</v>
      </c>
      <c r="S642" s="72">
        <v>13265.4</v>
      </c>
      <c r="T642" s="73">
        <v>13265.4</v>
      </c>
      <c r="U642" s="73">
        <v>12927.3</v>
      </c>
      <c r="V642" s="73">
        <v>338.1</v>
      </c>
      <c r="W642" s="24" t="s">
        <v>101</v>
      </c>
      <c r="X642" s="61" t="s">
        <v>101</v>
      </c>
      <c r="Y642" s="30" t="s">
        <v>101</v>
      </c>
      <c r="Z642" s="61" t="s">
        <v>101</v>
      </c>
      <c r="AA642" s="30" t="s">
        <v>101</v>
      </c>
      <c r="AB642" s="30" t="s">
        <v>102</v>
      </c>
      <c r="AC642" s="30" t="s">
        <v>102</v>
      </c>
      <c r="AD642" s="30" t="s">
        <v>102</v>
      </c>
      <c r="AE642" s="30" t="s">
        <v>101</v>
      </c>
      <c r="AF642" s="30">
        <v>8</v>
      </c>
      <c r="AG642" s="30">
        <v>2</v>
      </c>
      <c r="AH642" s="30">
        <v>4</v>
      </c>
      <c r="AI642" s="30">
        <v>1</v>
      </c>
      <c r="AJ642" s="30">
        <v>1</v>
      </c>
      <c r="AK642" s="30">
        <v>0</v>
      </c>
      <c r="AL642" s="23"/>
    </row>
    <row r="643" spans="1:38" s="25" customFormat="1" x14ac:dyDescent="0.25">
      <c r="A643" s="4">
        <v>634</v>
      </c>
      <c r="B643" s="23" t="s">
        <v>81</v>
      </c>
      <c r="C643" s="23" t="s">
        <v>323</v>
      </c>
      <c r="D643" s="23" t="s">
        <v>326</v>
      </c>
      <c r="E643" s="30">
        <v>52</v>
      </c>
      <c r="F643" s="30">
        <v>2</v>
      </c>
      <c r="G643" s="30"/>
      <c r="H643" s="30">
        <v>11777</v>
      </c>
      <c r="I643" s="30" t="s">
        <v>331</v>
      </c>
      <c r="J643" s="30"/>
      <c r="K643" s="30" t="s">
        <v>240</v>
      </c>
      <c r="L643" s="50" t="s">
        <v>240</v>
      </c>
      <c r="M643" s="50">
        <v>2008</v>
      </c>
      <c r="N643" s="30" t="s">
        <v>329</v>
      </c>
      <c r="O643" s="64" t="s">
        <v>330</v>
      </c>
      <c r="P643" s="30">
        <v>0</v>
      </c>
      <c r="Q643" s="30">
        <v>9</v>
      </c>
      <c r="R643" s="30">
        <v>497</v>
      </c>
      <c r="S643" s="72">
        <v>39309.199999999997</v>
      </c>
      <c r="T643" s="73">
        <v>39309.199999999997</v>
      </c>
      <c r="U643" s="73">
        <v>38141.5</v>
      </c>
      <c r="V643" s="73">
        <v>1167.7</v>
      </c>
      <c r="W643" s="24" t="s">
        <v>101</v>
      </c>
      <c r="X643" s="61" t="s">
        <v>101</v>
      </c>
      <c r="Y643" s="30" t="s">
        <v>101</v>
      </c>
      <c r="Z643" s="61" t="s">
        <v>101</v>
      </c>
      <c r="AA643" s="30" t="s">
        <v>101</v>
      </c>
      <c r="AB643" s="30" t="s">
        <v>102</v>
      </c>
      <c r="AC643" s="30" t="s">
        <v>102</v>
      </c>
      <c r="AD643" s="30" t="s">
        <v>102</v>
      </c>
      <c r="AE643" s="30" t="s">
        <v>101</v>
      </c>
      <c r="AF643" s="30">
        <v>13</v>
      </c>
      <c r="AG643" s="30">
        <v>10</v>
      </c>
      <c r="AH643" s="30">
        <v>20</v>
      </c>
      <c r="AI643" s="30">
        <v>5</v>
      </c>
      <c r="AJ643" s="30">
        <v>5</v>
      </c>
      <c r="AK643" s="30">
        <v>0</v>
      </c>
      <c r="AL643" s="23"/>
    </row>
    <row r="644" spans="1:38" s="25" customFormat="1" x14ac:dyDescent="0.25">
      <c r="A644" s="4">
        <v>635</v>
      </c>
      <c r="B644" s="23" t="s">
        <v>81</v>
      </c>
      <c r="C644" s="23" t="s">
        <v>323</v>
      </c>
      <c r="D644" s="23" t="s">
        <v>326</v>
      </c>
      <c r="E644" s="30">
        <v>52</v>
      </c>
      <c r="F644" s="30">
        <v>3</v>
      </c>
      <c r="G644" s="30"/>
      <c r="H644" s="30">
        <v>11968</v>
      </c>
      <c r="I644" s="30" t="s">
        <v>331</v>
      </c>
      <c r="J644" s="30"/>
      <c r="K644" s="30" t="s">
        <v>327</v>
      </c>
      <c r="L644" s="50" t="s">
        <v>304</v>
      </c>
      <c r="M644" s="50">
        <v>2008</v>
      </c>
      <c r="N644" s="30" t="s">
        <v>328</v>
      </c>
      <c r="O644" s="30">
        <v>10</v>
      </c>
      <c r="P644" s="30">
        <v>0</v>
      </c>
      <c r="Q644" s="30">
        <v>3</v>
      </c>
      <c r="R644" s="30">
        <v>117</v>
      </c>
      <c r="S644" s="72">
        <v>6644.7</v>
      </c>
      <c r="T644" s="73">
        <v>6644.7</v>
      </c>
      <c r="U644" s="73">
        <v>6514</v>
      </c>
      <c r="V644" s="73">
        <v>130.69999999999999</v>
      </c>
      <c r="W644" s="24" t="s">
        <v>101</v>
      </c>
      <c r="X644" s="61" t="s">
        <v>101</v>
      </c>
      <c r="Y644" s="30" t="s">
        <v>101</v>
      </c>
      <c r="Z644" s="61" t="s">
        <v>101</v>
      </c>
      <c r="AA644" s="30" t="s">
        <v>101</v>
      </c>
      <c r="AB644" s="30" t="s">
        <v>102</v>
      </c>
      <c r="AC644" s="30" t="s">
        <v>102</v>
      </c>
      <c r="AD644" s="30" t="s">
        <v>102</v>
      </c>
      <c r="AE644" s="30" t="s">
        <v>101</v>
      </c>
      <c r="AF644" s="30">
        <v>3</v>
      </c>
      <c r="AG644" s="30">
        <v>2</v>
      </c>
      <c r="AH644" s="30">
        <v>4</v>
      </c>
      <c r="AI644" s="30">
        <v>1</v>
      </c>
      <c r="AJ644" s="30">
        <v>1</v>
      </c>
      <c r="AK644" s="30">
        <v>0</v>
      </c>
      <c r="AL644" s="23"/>
    </row>
    <row r="645" spans="1:38" s="25" customFormat="1" x14ac:dyDescent="0.25">
      <c r="A645" s="180" t="s">
        <v>35</v>
      </c>
      <c r="B645" s="180"/>
      <c r="C645" s="180"/>
      <c r="D645" s="180"/>
      <c r="E645" s="180"/>
      <c r="F645" s="180"/>
      <c r="G645" s="180"/>
      <c r="H645" s="30"/>
      <c r="I645" s="30"/>
      <c r="J645" s="30"/>
      <c r="K645" s="30"/>
      <c r="L645" s="50"/>
      <c r="M645" s="5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23"/>
    </row>
    <row r="646" spans="1:38" s="25" customFormat="1" ht="15.6" x14ac:dyDescent="0.3">
      <c r="A646" s="27"/>
      <c r="B646" s="27"/>
      <c r="C646" s="27"/>
      <c r="D646" s="27"/>
      <c r="E646" s="45"/>
      <c r="F646" s="45"/>
      <c r="G646" s="45"/>
      <c r="H646" s="45"/>
      <c r="I646" s="45"/>
      <c r="J646" s="45"/>
      <c r="K646" s="45"/>
      <c r="L646" s="53"/>
      <c r="M646" s="53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26"/>
    </row>
    <row r="647" spans="1:38" s="25" customFormat="1" x14ac:dyDescent="0.25">
      <c r="B647" s="11" t="s">
        <v>51</v>
      </c>
      <c r="E647" s="46"/>
      <c r="F647" s="46"/>
      <c r="G647" s="46"/>
      <c r="H647" s="46"/>
      <c r="I647" s="46"/>
      <c r="J647" s="46"/>
      <c r="K647" s="46"/>
      <c r="L647" s="54"/>
      <c r="M647" s="54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</row>
    <row r="648" spans="1:38" s="25" customFormat="1" ht="15.6" x14ac:dyDescent="0.3">
      <c r="B648" s="11"/>
      <c r="E648" s="46"/>
      <c r="F648" s="46"/>
      <c r="G648" s="46"/>
      <c r="H648" s="46"/>
      <c r="I648" s="46"/>
      <c r="J648" s="46"/>
      <c r="K648" s="46"/>
      <c r="L648" s="54"/>
      <c r="M648" s="54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</row>
    <row r="649" spans="1:38" s="25" customFormat="1" x14ac:dyDescent="0.25">
      <c r="A649" s="32"/>
      <c r="B649" s="5" t="s">
        <v>18</v>
      </c>
      <c r="E649" s="46"/>
      <c r="F649" s="46"/>
      <c r="G649" s="46"/>
      <c r="H649" s="46"/>
      <c r="I649" s="46"/>
      <c r="J649" s="46"/>
      <c r="K649" s="46"/>
      <c r="L649" s="54"/>
      <c r="M649" s="54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</row>
    <row r="650" spans="1:38" s="25" customFormat="1" x14ac:dyDescent="0.25">
      <c r="A650" s="32"/>
      <c r="B650" s="5" t="s">
        <v>77</v>
      </c>
      <c r="E650" s="46"/>
      <c r="F650" s="46"/>
      <c r="G650" s="46"/>
      <c r="H650" s="46"/>
      <c r="I650" s="46"/>
      <c r="J650" s="46"/>
      <c r="K650" s="46"/>
      <c r="L650" s="54"/>
      <c r="M650" s="54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</row>
    <row r="651" spans="1:38" s="25" customFormat="1" x14ac:dyDescent="0.25">
      <c r="A651" s="32"/>
      <c r="B651" s="5" t="s">
        <v>78</v>
      </c>
      <c r="E651" s="46"/>
      <c r="F651" s="46"/>
      <c r="G651" s="46"/>
      <c r="H651" s="46"/>
      <c r="I651" s="46"/>
      <c r="J651" s="46"/>
      <c r="K651" s="46"/>
      <c r="L651" s="54"/>
      <c r="M651" s="54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</row>
    <row r="652" spans="1:38" s="25" customFormat="1" x14ac:dyDescent="0.25">
      <c r="A652" s="32"/>
      <c r="B652" s="5" t="s">
        <v>23</v>
      </c>
      <c r="E652" s="46"/>
      <c r="F652" s="46"/>
      <c r="G652" s="46"/>
      <c r="H652" s="46"/>
      <c r="I652" s="46"/>
      <c r="J652" s="46"/>
      <c r="K652" s="46"/>
      <c r="L652" s="54"/>
      <c r="M652" s="54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</row>
    <row r="653" spans="1:38" s="25" customFormat="1" x14ac:dyDescent="0.25">
      <c r="A653" s="32"/>
      <c r="B653" s="5" t="s">
        <v>19</v>
      </c>
      <c r="E653" s="46"/>
      <c r="F653" s="46"/>
      <c r="G653" s="46"/>
      <c r="H653" s="46"/>
      <c r="I653" s="46"/>
      <c r="J653" s="46"/>
      <c r="K653" s="46"/>
      <c r="L653" s="54"/>
      <c r="M653" s="54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</row>
    <row r="654" spans="1:38" s="25" customFormat="1" x14ac:dyDescent="0.25">
      <c r="A654" s="32"/>
      <c r="B654" s="5" t="s">
        <v>42</v>
      </c>
      <c r="E654" s="46"/>
      <c r="F654" s="46"/>
      <c r="G654" s="46"/>
      <c r="H654" s="46"/>
      <c r="I654" s="46"/>
      <c r="J654" s="46"/>
      <c r="K654" s="46"/>
      <c r="L654" s="54"/>
      <c r="M654" s="54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</row>
    <row r="655" spans="1:38" s="25" customFormat="1" x14ac:dyDescent="0.25">
      <c r="A655" s="32"/>
      <c r="B655" s="5" t="s">
        <v>481</v>
      </c>
      <c r="E655" s="46"/>
      <c r="F655" s="46"/>
      <c r="G655" s="46"/>
      <c r="H655" s="46"/>
      <c r="I655" s="46"/>
      <c r="J655" s="46"/>
      <c r="K655" s="46"/>
      <c r="L655" s="54"/>
      <c r="M655" s="54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</row>
    <row r="656" spans="1:38" s="25" customFormat="1" x14ac:dyDescent="0.25">
      <c r="A656" s="32"/>
      <c r="B656" s="5" t="s">
        <v>79</v>
      </c>
      <c r="E656" s="46"/>
      <c r="F656" s="46"/>
      <c r="G656" s="46"/>
      <c r="H656" s="46"/>
      <c r="I656" s="46"/>
      <c r="J656" s="46"/>
      <c r="K656" s="46"/>
      <c r="L656" s="54"/>
      <c r="M656" s="54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</row>
    <row r="657" spans="1:37" s="25" customFormat="1" x14ac:dyDescent="0.25">
      <c r="A657" s="32"/>
      <c r="B657" s="5" t="s">
        <v>80</v>
      </c>
      <c r="E657" s="46"/>
      <c r="F657" s="46"/>
      <c r="G657" s="46"/>
      <c r="H657" s="46"/>
      <c r="I657" s="46"/>
      <c r="J657" s="46"/>
      <c r="K657" s="46"/>
      <c r="L657" s="54"/>
      <c r="M657" s="54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</row>
    <row r="658" spans="1:37" s="25" customFormat="1" x14ac:dyDescent="0.25">
      <c r="A658" s="32"/>
      <c r="B658" s="5" t="s">
        <v>43</v>
      </c>
      <c r="E658" s="46"/>
      <c r="F658" s="46"/>
      <c r="G658" s="46"/>
      <c r="H658" s="46"/>
      <c r="I658" s="46"/>
      <c r="J658" s="46"/>
      <c r="K658" s="46"/>
      <c r="L658" s="54"/>
      <c r="M658" s="54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</row>
    <row r="659" spans="1:37" s="25" customFormat="1" x14ac:dyDescent="0.25">
      <c r="A659" s="33"/>
      <c r="B659" s="5" t="s">
        <v>44</v>
      </c>
      <c r="E659" s="46"/>
      <c r="F659" s="46"/>
      <c r="G659" s="46"/>
      <c r="H659" s="46"/>
      <c r="I659" s="46"/>
      <c r="J659" s="46"/>
      <c r="K659" s="46"/>
      <c r="L659" s="54"/>
      <c r="M659" s="54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</row>
    <row r="660" spans="1:37" s="25" customFormat="1" x14ac:dyDescent="0.25">
      <c r="A660" s="33"/>
      <c r="B660" s="5" t="s">
        <v>45</v>
      </c>
      <c r="E660" s="46"/>
      <c r="F660" s="46"/>
      <c r="G660" s="46"/>
      <c r="H660" s="46"/>
      <c r="I660" s="46"/>
      <c r="J660" s="46"/>
      <c r="K660" s="46"/>
      <c r="L660" s="54"/>
      <c r="M660" s="54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</row>
    <row r="661" spans="1:37" s="25" customFormat="1" x14ac:dyDescent="0.25">
      <c r="A661" s="33"/>
      <c r="B661" s="5" t="s">
        <v>46</v>
      </c>
      <c r="E661" s="46"/>
      <c r="F661" s="46"/>
      <c r="G661" s="46"/>
      <c r="H661" s="46"/>
      <c r="I661" s="46"/>
      <c r="J661" s="46"/>
      <c r="K661" s="46"/>
      <c r="L661" s="54"/>
      <c r="M661" s="54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</row>
    <row r="662" spans="1:37" s="25" customFormat="1" x14ac:dyDescent="0.25">
      <c r="A662" s="33"/>
      <c r="B662" s="5" t="s">
        <v>47</v>
      </c>
      <c r="E662" s="46"/>
      <c r="F662" s="46"/>
      <c r="G662" s="46"/>
      <c r="H662" s="46"/>
      <c r="I662" s="46"/>
      <c r="J662" s="46"/>
      <c r="K662" s="46"/>
      <c r="L662" s="54"/>
      <c r="M662" s="54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</row>
    <row r="663" spans="1:37" s="25" customFormat="1" x14ac:dyDescent="0.25">
      <c r="A663" s="33"/>
      <c r="B663" s="5" t="s">
        <v>48</v>
      </c>
      <c r="E663" s="46"/>
      <c r="F663" s="46"/>
      <c r="G663" s="46"/>
      <c r="H663" s="46"/>
      <c r="I663" s="46"/>
      <c r="J663" s="46"/>
      <c r="K663" s="46"/>
      <c r="L663" s="54"/>
      <c r="M663" s="54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</row>
    <row r="664" spans="1:37" s="25" customFormat="1" x14ac:dyDescent="0.25">
      <c r="A664" s="33"/>
      <c r="B664" s="5" t="s">
        <v>49</v>
      </c>
      <c r="E664" s="46"/>
      <c r="F664" s="46"/>
      <c r="G664" s="46"/>
      <c r="H664" s="46"/>
      <c r="I664" s="46"/>
      <c r="J664" s="46"/>
      <c r="K664" s="46"/>
      <c r="L664" s="54"/>
      <c r="M664" s="54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</row>
    <row r="665" spans="1:37" s="25" customFormat="1" x14ac:dyDescent="0.25">
      <c r="A665" s="33"/>
      <c r="B665" s="5" t="s">
        <v>50</v>
      </c>
      <c r="E665" s="46"/>
      <c r="F665" s="46"/>
      <c r="G665" s="46"/>
      <c r="H665" s="46"/>
      <c r="I665" s="46"/>
      <c r="J665" s="46"/>
      <c r="K665" s="46"/>
      <c r="L665" s="54"/>
      <c r="M665" s="54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</row>
    <row r="666" spans="1:37" s="25" customFormat="1" x14ac:dyDescent="0.25">
      <c r="A666" s="34"/>
      <c r="B666" s="5" t="s">
        <v>52</v>
      </c>
      <c r="E666" s="46"/>
      <c r="F666" s="46"/>
      <c r="G666" s="46"/>
      <c r="H666" s="46"/>
      <c r="I666" s="46"/>
      <c r="J666" s="46"/>
      <c r="K666" s="46"/>
      <c r="L666" s="54"/>
      <c r="M666" s="54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</row>
    <row r="667" spans="1:37" s="25" customFormat="1" x14ac:dyDescent="0.25">
      <c r="A667" s="34"/>
      <c r="B667" s="6" t="s">
        <v>66</v>
      </c>
      <c r="E667" s="46"/>
      <c r="F667" s="46"/>
      <c r="G667" s="46"/>
      <c r="H667" s="46"/>
      <c r="I667" s="46"/>
      <c r="J667" s="46"/>
      <c r="K667" s="46"/>
      <c r="L667" s="54"/>
      <c r="M667" s="54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</row>
    <row r="668" spans="1:37" s="25" customFormat="1" x14ac:dyDescent="0.25">
      <c r="A668" s="34"/>
      <c r="B668" s="5" t="s">
        <v>53</v>
      </c>
      <c r="E668" s="46"/>
      <c r="F668" s="46"/>
      <c r="G668" s="46"/>
      <c r="H668" s="46"/>
      <c r="I668" s="46"/>
      <c r="J668" s="46"/>
      <c r="K668" s="46"/>
      <c r="L668" s="54"/>
      <c r="M668" s="54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</row>
    <row r="669" spans="1:37" s="25" customFormat="1" x14ac:dyDescent="0.25">
      <c r="A669" s="34"/>
      <c r="B669" s="5" t="s">
        <v>54</v>
      </c>
      <c r="E669" s="46"/>
      <c r="F669" s="46"/>
      <c r="G669" s="46"/>
      <c r="H669" s="46"/>
      <c r="I669" s="46"/>
      <c r="J669" s="46"/>
      <c r="K669" s="46"/>
      <c r="L669" s="54"/>
      <c r="M669" s="54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</row>
    <row r="670" spans="1:37" s="25" customFormat="1" x14ac:dyDescent="0.25">
      <c r="A670" s="35"/>
      <c r="B670" s="6" t="s">
        <v>55</v>
      </c>
      <c r="E670" s="46"/>
      <c r="F670" s="46"/>
      <c r="G670" s="46"/>
      <c r="H670" s="46"/>
      <c r="I670" s="46"/>
      <c r="J670" s="46"/>
      <c r="K670" s="46"/>
      <c r="L670" s="54"/>
      <c r="M670" s="54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</row>
    <row r="671" spans="1:37" s="37" customFormat="1" x14ac:dyDescent="0.25">
      <c r="A671" s="36"/>
      <c r="B671" s="5" t="s">
        <v>56</v>
      </c>
      <c r="E671" s="47"/>
      <c r="F671" s="47"/>
      <c r="G671" s="47"/>
      <c r="H671" s="47"/>
      <c r="I671" s="47"/>
      <c r="J671" s="47"/>
      <c r="K671" s="47"/>
      <c r="L671" s="55"/>
      <c r="M671" s="55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</row>
    <row r="672" spans="1:37" s="37" customFormat="1" x14ac:dyDescent="0.25">
      <c r="A672" s="36"/>
      <c r="B672" s="5" t="s">
        <v>57</v>
      </c>
      <c r="E672" s="47"/>
      <c r="F672" s="47"/>
      <c r="G672" s="47"/>
      <c r="H672" s="47"/>
      <c r="I672" s="47"/>
      <c r="J672" s="47"/>
      <c r="K672" s="47"/>
      <c r="L672" s="55"/>
      <c r="M672" s="55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</row>
    <row r="673" spans="1:37" s="37" customFormat="1" x14ac:dyDescent="0.25">
      <c r="A673" s="36"/>
      <c r="B673" s="5" t="s">
        <v>58</v>
      </c>
      <c r="E673" s="47"/>
      <c r="F673" s="47"/>
      <c r="G673" s="47"/>
      <c r="H673" s="47"/>
      <c r="I673" s="47"/>
      <c r="J673" s="47"/>
      <c r="K673" s="47"/>
      <c r="L673" s="55"/>
      <c r="M673" s="55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</row>
    <row r="674" spans="1:37" s="37" customFormat="1" x14ac:dyDescent="0.25">
      <c r="A674" s="36"/>
      <c r="B674" s="5" t="s">
        <v>59</v>
      </c>
      <c r="E674" s="47"/>
      <c r="F674" s="47"/>
      <c r="G674" s="47"/>
      <c r="H674" s="47"/>
      <c r="I674" s="47"/>
      <c r="J674" s="47"/>
      <c r="K674" s="47"/>
      <c r="L674" s="55"/>
      <c r="M674" s="55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</row>
    <row r="675" spans="1:37" s="37" customFormat="1" x14ac:dyDescent="0.25">
      <c r="A675" s="36"/>
      <c r="B675" s="5" t="s">
        <v>60</v>
      </c>
      <c r="E675" s="47"/>
      <c r="F675" s="47"/>
      <c r="G675" s="47"/>
      <c r="H675" s="47"/>
      <c r="I675" s="47"/>
      <c r="J675" s="47"/>
      <c r="K675" s="47"/>
      <c r="L675" s="55"/>
      <c r="M675" s="55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</row>
    <row r="676" spans="1:37" s="37" customFormat="1" x14ac:dyDescent="0.25">
      <c r="A676" s="36"/>
      <c r="B676" s="6" t="s">
        <v>61</v>
      </c>
      <c r="E676" s="47"/>
      <c r="F676" s="47"/>
      <c r="G676" s="47"/>
      <c r="H676" s="47"/>
      <c r="I676" s="47"/>
      <c r="J676" s="47"/>
      <c r="K676" s="47"/>
      <c r="L676" s="55"/>
      <c r="M676" s="55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</row>
    <row r="677" spans="1:37" s="5" customFormat="1" x14ac:dyDescent="0.25">
      <c r="A677" s="38"/>
      <c r="B677" s="6" t="s">
        <v>62</v>
      </c>
      <c r="E677" s="48"/>
      <c r="F677" s="48"/>
      <c r="G677" s="48"/>
      <c r="H677" s="48"/>
      <c r="I677" s="48"/>
      <c r="J677" s="48"/>
      <c r="K677" s="48"/>
      <c r="L677" s="56"/>
      <c r="M677" s="56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</row>
    <row r="678" spans="1:37" s="5" customFormat="1" x14ac:dyDescent="0.25">
      <c r="A678" s="38"/>
      <c r="B678" s="6" t="s">
        <v>63</v>
      </c>
      <c r="E678" s="48"/>
      <c r="F678" s="48"/>
      <c r="G678" s="48"/>
      <c r="H678" s="48"/>
      <c r="I678" s="48"/>
      <c r="J678" s="48"/>
      <c r="K678" s="48"/>
      <c r="L678" s="56"/>
      <c r="M678" s="56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</row>
    <row r="679" spans="1:37" s="25" customFormat="1" x14ac:dyDescent="0.25">
      <c r="A679" s="35"/>
      <c r="B679" s="25" t="s">
        <v>67</v>
      </c>
      <c r="E679" s="46"/>
      <c r="F679" s="46"/>
      <c r="G679" s="46"/>
      <c r="H679" s="46"/>
      <c r="I679" s="46"/>
      <c r="J679" s="46"/>
      <c r="K679" s="46"/>
      <c r="L679" s="54"/>
      <c r="M679" s="54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</row>
    <row r="680" spans="1:37" s="25" customFormat="1" x14ac:dyDescent="0.25">
      <c r="A680" s="39"/>
      <c r="B680" s="25" t="s">
        <v>68</v>
      </c>
      <c r="E680" s="46"/>
      <c r="F680" s="46"/>
      <c r="G680" s="46"/>
      <c r="H680" s="46"/>
      <c r="I680" s="46"/>
      <c r="J680" s="46"/>
      <c r="K680" s="46"/>
      <c r="L680" s="54"/>
      <c r="M680" s="54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</row>
    <row r="681" spans="1:37" s="25" customFormat="1" x14ac:dyDescent="0.25">
      <c r="A681" s="39"/>
      <c r="B681" s="25" t="s">
        <v>69</v>
      </c>
      <c r="E681" s="46"/>
      <c r="F681" s="46"/>
      <c r="G681" s="46"/>
      <c r="H681" s="46"/>
      <c r="I681" s="46"/>
      <c r="J681" s="46"/>
      <c r="K681" s="46"/>
      <c r="L681" s="54"/>
      <c r="M681" s="54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</row>
    <row r="682" spans="1:37" s="25" customFormat="1" x14ac:dyDescent="0.25">
      <c r="A682" s="39"/>
      <c r="B682" s="25" t="s">
        <v>70</v>
      </c>
      <c r="E682" s="46"/>
      <c r="F682" s="46"/>
      <c r="G682" s="46"/>
      <c r="H682" s="46"/>
      <c r="I682" s="46"/>
      <c r="J682" s="46"/>
      <c r="K682" s="46"/>
      <c r="L682" s="54"/>
      <c r="M682" s="54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</row>
    <row r="683" spans="1:37" s="25" customFormat="1" x14ac:dyDescent="0.25">
      <c r="A683" s="39"/>
      <c r="B683" s="25" t="s">
        <v>71</v>
      </c>
      <c r="E683" s="46"/>
      <c r="F683" s="46"/>
      <c r="G683" s="46"/>
      <c r="H683" s="46"/>
      <c r="I683" s="46"/>
      <c r="J683" s="46"/>
      <c r="K683" s="46"/>
      <c r="L683" s="54"/>
      <c r="M683" s="54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</row>
    <row r="684" spans="1:37" s="25" customFormat="1" x14ac:dyDescent="0.25">
      <c r="A684" s="39"/>
      <c r="B684" s="25" t="s">
        <v>72</v>
      </c>
      <c r="E684" s="46"/>
      <c r="F684" s="46"/>
      <c r="G684" s="46"/>
      <c r="H684" s="46"/>
      <c r="I684" s="46"/>
      <c r="J684" s="46"/>
      <c r="K684" s="46"/>
      <c r="L684" s="54"/>
      <c r="M684" s="54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</row>
    <row r="685" spans="1:37" s="25" customFormat="1" x14ac:dyDescent="0.25">
      <c r="B685" s="25" t="s">
        <v>73</v>
      </c>
      <c r="E685" s="46"/>
      <c r="F685" s="46"/>
      <c r="G685" s="46"/>
      <c r="H685" s="46"/>
      <c r="I685" s="46"/>
      <c r="J685" s="46"/>
      <c r="K685" s="46"/>
      <c r="L685" s="54"/>
      <c r="M685" s="54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</row>
  </sheetData>
  <mergeCells count="8">
    <mergeCell ref="AL7:AL8"/>
    <mergeCell ref="K7:AF7"/>
    <mergeCell ref="B7:J7"/>
    <mergeCell ref="A645:G645"/>
    <mergeCell ref="AI558:AJ558"/>
    <mergeCell ref="AI621:AJ621"/>
    <mergeCell ref="A7:A8"/>
    <mergeCell ref="AG7:AK7"/>
  </mergeCells>
  <pageMargins left="0.51181102362204722" right="0.51181102362204722" top="0.35433070866141736" bottom="0.35433070866141736" header="0.31496062992125984" footer="0.31496062992125984"/>
  <pageSetup paperSize="8" scale="40" fitToWidth="0" orientation="landscape" r:id="rId1"/>
  <headerFooter>
    <oddFooter>Страница  &amp;P из &amp;N</oddFooter>
  </headerFooter>
  <colBreaks count="2" manualBreakCount="2">
    <brk id="18" max="1048575" man="1"/>
    <brk id="3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Z656"/>
  <sheetViews>
    <sheetView view="pageBreakPreview" zoomScale="60" zoomScaleNormal="90" workbookViewId="0">
      <pane xSplit="2" topLeftCell="AI1" activePane="topRight" state="frozen"/>
      <selection activeCell="B1" sqref="B1"/>
      <selection pane="topRight" activeCell="C644" sqref="C644"/>
    </sheetView>
  </sheetViews>
  <sheetFormatPr defaultColWidth="9.140625" defaultRowHeight="15.75" x14ac:dyDescent="0.25"/>
  <cols>
    <col min="1" max="1" width="10" style="78" customWidth="1"/>
    <col min="2" max="2" width="8.28515625" style="77" customWidth="1"/>
    <col min="3" max="3" width="55" style="78" customWidth="1"/>
    <col min="4" max="4" width="12.28515625" style="79" customWidth="1"/>
    <col min="5" max="5" width="12.85546875" style="79" customWidth="1"/>
    <col min="6" max="6" width="25.7109375" style="78" customWidth="1"/>
    <col min="7" max="7" width="16.28515625" style="79" customWidth="1"/>
    <col min="8" max="8" width="9.7109375" style="79" customWidth="1"/>
    <col min="9" max="16" width="11.7109375" style="77" customWidth="1"/>
    <col min="17" max="17" width="11.7109375" style="80" customWidth="1"/>
    <col min="18" max="19" width="11.7109375" style="79" customWidth="1"/>
    <col min="20" max="20" width="8.7109375" style="79" customWidth="1"/>
    <col min="21" max="21" width="14.85546875" style="79" customWidth="1"/>
    <col min="22" max="22" width="13.7109375" style="79" customWidth="1"/>
    <col min="23" max="23" width="12.5703125" style="79" customWidth="1"/>
    <col min="24" max="24" width="12.7109375" style="79" customWidth="1"/>
    <col min="25" max="25" width="15.140625" style="79" customWidth="1"/>
    <col min="26" max="26" width="12" style="79" customWidth="1"/>
    <col min="27" max="27" width="11.85546875" style="79" customWidth="1"/>
    <col min="28" max="28" width="11.140625" style="79" customWidth="1"/>
    <col min="29" max="29" width="8.7109375" style="79" customWidth="1"/>
    <col min="30" max="30" width="9.28515625" style="79" customWidth="1"/>
    <col min="31" max="31" width="10.140625" style="79" customWidth="1"/>
    <col min="32" max="32" width="11.28515625" style="79" customWidth="1"/>
    <col min="33" max="33" width="10.5703125" style="79" customWidth="1"/>
    <col min="34" max="34" width="12.7109375" style="79" customWidth="1"/>
    <col min="35" max="46" width="8.7109375" style="79" customWidth="1"/>
    <col min="47" max="47" width="15" style="79" customWidth="1"/>
    <col min="48" max="48" width="13.7109375" style="77" customWidth="1"/>
    <col min="49" max="49" width="18" style="77" customWidth="1"/>
    <col min="50" max="50" width="18.42578125" style="77" customWidth="1"/>
    <col min="51" max="51" width="15.28515625" style="77" customWidth="1"/>
    <col min="52" max="52" width="21.5703125" style="77" customWidth="1"/>
    <col min="53" max="16384" width="9.140625" style="78"/>
  </cols>
  <sheetData>
    <row r="1" spans="1:52" x14ac:dyDescent="0.25">
      <c r="A1" s="76" t="s">
        <v>337</v>
      </c>
    </row>
    <row r="2" spans="1:52" ht="15.6" x14ac:dyDescent="0.3">
      <c r="A2" s="76"/>
    </row>
    <row r="3" spans="1:52" x14ac:dyDescent="0.25">
      <c r="A3" s="81" t="s">
        <v>338</v>
      </c>
    </row>
    <row r="4" spans="1:52" ht="15" customHeight="1" x14ac:dyDescent="0.3"/>
    <row r="5" spans="1:52" s="82" customFormat="1" ht="16.149999999999999" customHeight="1" x14ac:dyDescent="0.25">
      <c r="A5" s="182" t="s">
        <v>11</v>
      </c>
      <c r="B5" s="207" t="s">
        <v>2</v>
      </c>
      <c r="C5" s="202" t="s">
        <v>339</v>
      </c>
      <c r="D5" s="211" t="s">
        <v>340</v>
      </c>
      <c r="E5" s="211" t="s">
        <v>341</v>
      </c>
      <c r="F5" s="202" t="s">
        <v>342</v>
      </c>
      <c r="G5" s="202" t="s">
        <v>343</v>
      </c>
      <c r="H5" s="202" t="s">
        <v>344</v>
      </c>
      <c r="I5" s="204" t="s">
        <v>345</v>
      </c>
      <c r="J5" s="199" t="s">
        <v>346</v>
      </c>
      <c r="K5" s="199" t="s">
        <v>347</v>
      </c>
      <c r="L5" s="199" t="s">
        <v>348</v>
      </c>
      <c r="M5" s="199" t="s">
        <v>349</v>
      </c>
      <c r="N5" s="199" t="s">
        <v>350</v>
      </c>
      <c r="O5" s="199" t="s">
        <v>351</v>
      </c>
      <c r="P5" s="199" t="s">
        <v>352</v>
      </c>
      <c r="Q5" s="199" t="s">
        <v>353</v>
      </c>
      <c r="R5" s="199" t="s">
        <v>354</v>
      </c>
      <c r="S5" s="199" t="s">
        <v>355</v>
      </c>
      <c r="T5" s="199" t="s">
        <v>356</v>
      </c>
      <c r="U5" s="196" t="s">
        <v>357</v>
      </c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7"/>
      <c r="AQ5" s="197"/>
      <c r="AR5" s="197"/>
      <c r="AS5" s="197"/>
      <c r="AT5" s="197"/>
      <c r="AU5" s="198"/>
      <c r="AV5" s="189" t="s">
        <v>358</v>
      </c>
      <c r="AW5" s="189" t="s">
        <v>359</v>
      </c>
      <c r="AX5" s="189" t="s">
        <v>360</v>
      </c>
      <c r="AY5" s="189" t="s">
        <v>361</v>
      </c>
      <c r="AZ5" s="190" t="s">
        <v>362</v>
      </c>
    </row>
    <row r="6" spans="1:52" s="82" customFormat="1" ht="16.149999999999999" customHeight="1" x14ac:dyDescent="0.25">
      <c r="A6" s="182"/>
      <c r="B6" s="208"/>
      <c r="C6" s="202"/>
      <c r="D6" s="212"/>
      <c r="E6" s="212"/>
      <c r="F6" s="202"/>
      <c r="G6" s="202"/>
      <c r="H6" s="202"/>
      <c r="I6" s="205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193" t="s">
        <v>363</v>
      </c>
      <c r="V6" s="193" t="s">
        <v>364</v>
      </c>
      <c r="W6" s="196" t="s">
        <v>365</v>
      </c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7"/>
      <c r="AU6" s="198"/>
      <c r="AV6" s="189"/>
      <c r="AW6" s="189"/>
      <c r="AX6" s="189"/>
      <c r="AY6" s="189"/>
      <c r="AZ6" s="191"/>
    </row>
    <row r="7" spans="1:52" s="82" customFormat="1" ht="12.75" customHeight="1" x14ac:dyDescent="0.25">
      <c r="A7" s="182"/>
      <c r="B7" s="208"/>
      <c r="C7" s="210"/>
      <c r="D7" s="212"/>
      <c r="E7" s="212"/>
      <c r="F7" s="210"/>
      <c r="G7" s="203"/>
      <c r="H7" s="203"/>
      <c r="I7" s="205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194"/>
      <c r="V7" s="194"/>
      <c r="W7" s="186" t="s">
        <v>366</v>
      </c>
      <c r="X7" s="187"/>
      <c r="Y7" s="186" t="s">
        <v>367</v>
      </c>
      <c r="Z7" s="187"/>
      <c r="AA7" s="186" t="s">
        <v>368</v>
      </c>
      <c r="AB7" s="187"/>
      <c r="AC7" s="186" t="s">
        <v>369</v>
      </c>
      <c r="AD7" s="187"/>
      <c r="AE7" s="186" t="s">
        <v>370</v>
      </c>
      <c r="AF7" s="187"/>
      <c r="AG7" s="186" t="s">
        <v>371</v>
      </c>
      <c r="AH7" s="187"/>
      <c r="AI7" s="186" t="s">
        <v>372</v>
      </c>
      <c r="AJ7" s="187"/>
      <c r="AK7" s="186" t="s">
        <v>373</v>
      </c>
      <c r="AL7" s="187"/>
      <c r="AM7" s="186" t="s">
        <v>374</v>
      </c>
      <c r="AN7" s="187"/>
      <c r="AO7" s="186" t="s">
        <v>375</v>
      </c>
      <c r="AP7" s="187"/>
      <c r="AQ7" s="186" t="s">
        <v>376</v>
      </c>
      <c r="AR7" s="187"/>
      <c r="AS7" s="186" t="s">
        <v>377</v>
      </c>
      <c r="AT7" s="187"/>
      <c r="AU7" s="186" t="s">
        <v>378</v>
      </c>
      <c r="AV7" s="189"/>
      <c r="AW7" s="189"/>
      <c r="AX7" s="189"/>
      <c r="AY7" s="189"/>
      <c r="AZ7" s="191"/>
    </row>
    <row r="8" spans="1:52" s="82" customFormat="1" ht="12.75" customHeight="1" x14ac:dyDescent="0.25">
      <c r="A8" s="182"/>
      <c r="B8" s="208"/>
      <c r="C8" s="210"/>
      <c r="D8" s="212"/>
      <c r="E8" s="212"/>
      <c r="F8" s="210"/>
      <c r="G8" s="203"/>
      <c r="H8" s="203"/>
      <c r="I8" s="205"/>
      <c r="J8" s="200"/>
      <c r="K8" s="200" t="s">
        <v>347</v>
      </c>
      <c r="L8" s="200" t="s">
        <v>348</v>
      </c>
      <c r="M8" s="200" t="s">
        <v>349</v>
      </c>
      <c r="N8" s="200" t="s">
        <v>350</v>
      </c>
      <c r="O8" s="200" t="s">
        <v>351</v>
      </c>
      <c r="P8" s="200" t="s">
        <v>352</v>
      </c>
      <c r="Q8" s="200" t="s">
        <v>353</v>
      </c>
      <c r="R8" s="200" t="s">
        <v>354</v>
      </c>
      <c r="S8" s="200" t="s">
        <v>355</v>
      </c>
      <c r="T8" s="200" t="s">
        <v>356</v>
      </c>
      <c r="U8" s="195"/>
      <c r="V8" s="195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6"/>
      <c r="AV8" s="189"/>
      <c r="AW8" s="189"/>
      <c r="AX8" s="189"/>
      <c r="AY8" s="189"/>
      <c r="AZ8" s="191"/>
    </row>
    <row r="9" spans="1:52" s="82" customFormat="1" ht="38.25" customHeight="1" x14ac:dyDescent="0.25">
      <c r="A9" s="182"/>
      <c r="B9" s="209"/>
      <c r="C9" s="210"/>
      <c r="D9" s="213"/>
      <c r="E9" s="213"/>
      <c r="F9" s="210"/>
      <c r="G9" s="203"/>
      <c r="H9" s="203"/>
      <c r="I9" s="206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83" t="s">
        <v>379</v>
      </c>
      <c r="V9" s="83" t="s">
        <v>379</v>
      </c>
      <c r="W9" s="84" t="s">
        <v>380</v>
      </c>
      <c r="X9" s="84" t="s">
        <v>381</v>
      </c>
      <c r="Y9" s="84" t="s">
        <v>380</v>
      </c>
      <c r="Z9" s="84" t="s">
        <v>381</v>
      </c>
      <c r="AA9" s="84" t="s">
        <v>380</v>
      </c>
      <c r="AB9" s="84" t="s">
        <v>381</v>
      </c>
      <c r="AC9" s="84" t="s">
        <v>380</v>
      </c>
      <c r="AD9" s="84" t="s">
        <v>381</v>
      </c>
      <c r="AE9" s="84" t="s">
        <v>380</v>
      </c>
      <c r="AF9" s="84" t="s">
        <v>381</v>
      </c>
      <c r="AG9" s="84" t="s">
        <v>380</v>
      </c>
      <c r="AH9" s="84" t="s">
        <v>381</v>
      </c>
      <c r="AI9" s="84" t="s">
        <v>380</v>
      </c>
      <c r="AJ9" s="84" t="s">
        <v>381</v>
      </c>
      <c r="AK9" s="84" t="s">
        <v>380</v>
      </c>
      <c r="AL9" s="84" t="s">
        <v>381</v>
      </c>
      <c r="AM9" s="84" t="s">
        <v>380</v>
      </c>
      <c r="AN9" s="84" t="s">
        <v>381</v>
      </c>
      <c r="AO9" s="84" t="s">
        <v>380</v>
      </c>
      <c r="AP9" s="84" t="s">
        <v>381</v>
      </c>
      <c r="AQ9" s="84" t="s">
        <v>380</v>
      </c>
      <c r="AR9" s="84" t="s">
        <v>381</v>
      </c>
      <c r="AS9" s="84" t="s">
        <v>380</v>
      </c>
      <c r="AT9" s="84" t="s">
        <v>381</v>
      </c>
      <c r="AU9" s="83" t="s">
        <v>379</v>
      </c>
      <c r="AV9" s="189"/>
      <c r="AW9" s="189"/>
      <c r="AX9" s="189"/>
      <c r="AY9" s="189"/>
      <c r="AZ9" s="192"/>
    </row>
    <row r="10" spans="1:52" s="88" customFormat="1" ht="21" customHeight="1" x14ac:dyDescent="0.3">
      <c r="A10" s="85">
        <v>1</v>
      </c>
      <c r="B10" s="85">
        <v>2</v>
      </c>
      <c r="C10" s="86">
        <v>3</v>
      </c>
      <c r="D10" s="86">
        <v>4</v>
      </c>
      <c r="E10" s="86">
        <v>5</v>
      </c>
      <c r="F10" s="86">
        <v>6</v>
      </c>
      <c r="G10" s="86">
        <v>7</v>
      </c>
      <c r="H10" s="86">
        <v>8</v>
      </c>
      <c r="I10" s="7">
        <v>9</v>
      </c>
      <c r="J10" s="7">
        <v>10</v>
      </c>
      <c r="K10" s="7">
        <v>11</v>
      </c>
      <c r="L10" s="7">
        <v>12</v>
      </c>
      <c r="M10" s="7">
        <v>13</v>
      </c>
      <c r="N10" s="7">
        <v>14</v>
      </c>
      <c r="O10" s="7">
        <v>15</v>
      </c>
      <c r="P10" s="7">
        <v>16</v>
      </c>
      <c r="Q10" s="7">
        <v>17</v>
      </c>
      <c r="R10" s="7">
        <v>18</v>
      </c>
      <c r="S10" s="7">
        <v>19</v>
      </c>
      <c r="T10" s="7">
        <v>20</v>
      </c>
      <c r="U10" s="84">
        <v>21</v>
      </c>
      <c r="V10" s="84">
        <v>22</v>
      </c>
      <c r="W10" s="84">
        <v>23</v>
      </c>
      <c r="X10" s="84">
        <v>24</v>
      </c>
      <c r="Y10" s="84">
        <v>25</v>
      </c>
      <c r="Z10" s="84">
        <v>26</v>
      </c>
      <c r="AA10" s="84">
        <v>27</v>
      </c>
      <c r="AB10" s="84">
        <v>28</v>
      </c>
      <c r="AC10" s="84">
        <v>29</v>
      </c>
      <c r="AD10" s="84">
        <v>30</v>
      </c>
      <c r="AE10" s="84">
        <v>31</v>
      </c>
      <c r="AF10" s="84">
        <v>32</v>
      </c>
      <c r="AG10" s="84">
        <v>33</v>
      </c>
      <c r="AH10" s="84">
        <v>34</v>
      </c>
      <c r="AI10" s="84">
        <v>35</v>
      </c>
      <c r="AJ10" s="84">
        <v>36</v>
      </c>
      <c r="AK10" s="84">
        <v>37</v>
      </c>
      <c r="AL10" s="84">
        <v>38</v>
      </c>
      <c r="AM10" s="84">
        <v>39</v>
      </c>
      <c r="AN10" s="84">
        <v>40</v>
      </c>
      <c r="AO10" s="84">
        <v>41</v>
      </c>
      <c r="AP10" s="84">
        <v>42</v>
      </c>
      <c r="AQ10" s="84">
        <v>43</v>
      </c>
      <c r="AR10" s="84">
        <v>44</v>
      </c>
      <c r="AS10" s="84">
        <v>45</v>
      </c>
      <c r="AT10" s="84">
        <v>46</v>
      </c>
      <c r="AU10" s="84">
        <v>47</v>
      </c>
      <c r="AV10" s="87">
        <v>48</v>
      </c>
      <c r="AW10" s="87">
        <v>49</v>
      </c>
      <c r="AX10" s="87">
        <v>50</v>
      </c>
      <c r="AY10" s="87">
        <v>51</v>
      </c>
      <c r="AZ10" s="87">
        <v>52</v>
      </c>
    </row>
    <row r="11" spans="1:52" ht="33" customHeight="1" x14ac:dyDescent="0.25">
      <c r="A11" s="4">
        <v>1</v>
      </c>
      <c r="B11" s="28">
        <v>3411</v>
      </c>
      <c r="C11" s="89" t="s">
        <v>382</v>
      </c>
      <c r="D11" s="58" t="s">
        <v>383</v>
      </c>
      <c r="E11" s="58" t="s">
        <v>384</v>
      </c>
      <c r="F11" s="89" t="s">
        <v>385</v>
      </c>
      <c r="G11" s="90" t="s">
        <v>386</v>
      </c>
      <c r="H11" s="91" t="s">
        <v>387</v>
      </c>
      <c r="I11" s="92">
        <v>3</v>
      </c>
      <c r="J11" s="93" t="s">
        <v>388</v>
      </c>
      <c r="K11" s="4">
        <v>89</v>
      </c>
      <c r="L11" s="4">
        <v>7.5</v>
      </c>
      <c r="M11" s="4" t="s">
        <v>389</v>
      </c>
      <c r="N11" s="4" t="s">
        <v>101</v>
      </c>
      <c r="O11" s="4" t="s">
        <v>102</v>
      </c>
      <c r="P11" s="4" t="s">
        <v>101</v>
      </c>
      <c r="Q11" s="94" t="s">
        <v>101</v>
      </c>
      <c r="R11" s="58" t="s">
        <v>390</v>
      </c>
      <c r="S11" s="28">
        <v>0</v>
      </c>
      <c r="T11" s="28">
        <v>0</v>
      </c>
      <c r="U11" s="91" t="s">
        <v>391</v>
      </c>
      <c r="V11" s="91">
        <v>1715.72</v>
      </c>
      <c r="W11" s="58">
        <v>411.54</v>
      </c>
      <c r="X11" s="58" t="s">
        <v>392</v>
      </c>
      <c r="Y11" s="58">
        <v>411.54</v>
      </c>
      <c r="Z11" s="58" t="s">
        <v>392</v>
      </c>
      <c r="AA11" s="58">
        <v>411.54</v>
      </c>
      <c r="AB11" s="58"/>
      <c r="AC11" s="95">
        <v>407.38</v>
      </c>
      <c r="AD11" s="58" t="s">
        <v>393</v>
      </c>
      <c r="AE11" s="24">
        <v>121.08</v>
      </c>
      <c r="AF11" s="58" t="s">
        <v>392</v>
      </c>
      <c r="AG11" s="58">
        <v>0</v>
      </c>
      <c r="AH11" s="58" t="s">
        <v>392</v>
      </c>
      <c r="AI11" s="58">
        <v>0</v>
      </c>
      <c r="AJ11" s="58" t="s">
        <v>392</v>
      </c>
      <c r="AK11" s="58">
        <v>0</v>
      </c>
      <c r="AL11" s="58" t="s">
        <v>392</v>
      </c>
      <c r="AM11" s="58">
        <v>0</v>
      </c>
      <c r="AN11" s="58" t="s">
        <v>392</v>
      </c>
      <c r="AO11" s="58">
        <v>176.74</v>
      </c>
      <c r="AP11" s="96" t="s">
        <v>392</v>
      </c>
      <c r="AQ11" s="58">
        <v>291.99</v>
      </c>
      <c r="AR11" s="96" t="s">
        <v>394</v>
      </c>
      <c r="AS11" s="58">
        <v>364.57</v>
      </c>
      <c r="AT11" s="96" t="s">
        <v>394</v>
      </c>
      <c r="AU11" s="58">
        <f>W11+Y11+AA11+AC11+AE11+AO11+AQ11+AS11</f>
        <v>2596.38</v>
      </c>
      <c r="AV11" s="97">
        <v>1.1954</v>
      </c>
      <c r="AW11" s="93" t="s">
        <v>395</v>
      </c>
      <c r="AX11" s="93" t="s">
        <v>396</v>
      </c>
      <c r="AY11" s="93">
        <v>3</v>
      </c>
      <c r="AZ11" s="93" t="s">
        <v>397</v>
      </c>
    </row>
    <row r="12" spans="1:52" ht="31.5" x14ac:dyDescent="0.25">
      <c r="A12" s="4">
        <v>2</v>
      </c>
      <c r="B12" s="28">
        <v>3412</v>
      </c>
      <c r="C12" s="89" t="s">
        <v>382</v>
      </c>
      <c r="D12" s="58" t="s">
        <v>383</v>
      </c>
      <c r="E12" s="58" t="s">
        <v>384</v>
      </c>
      <c r="F12" s="89" t="s">
        <v>385</v>
      </c>
      <c r="G12" s="90" t="s">
        <v>386</v>
      </c>
      <c r="H12" s="91" t="s">
        <v>387</v>
      </c>
      <c r="I12" s="92">
        <v>3</v>
      </c>
      <c r="J12" s="93" t="s">
        <v>388</v>
      </c>
      <c r="K12" s="4">
        <v>89</v>
      </c>
      <c r="L12" s="4">
        <v>7.5</v>
      </c>
      <c r="M12" s="4" t="s">
        <v>389</v>
      </c>
      <c r="N12" s="4" t="s">
        <v>101</v>
      </c>
      <c r="O12" s="4" t="s">
        <v>102</v>
      </c>
      <c r="P12" s="4" t="s">
        <v>101</v>
      </c>
      <c r="Q12" s="94" t="s">
        <v>101</v>
      </c>
      <c r="R12" s="58" t="s">
        <v>390</v>
      </c>
      <c r="S12" s="28">
        <v>0</v>
      </c>
      <c r="T12" s="28">
        <v>0</v>
      </c>
      <c r="U12" s="91">
        <v>2886.2</v>
      </c>
      <c r="V12" s="91">
        <v>1879.45</v>
      </c>
      <c r="W12" s="58">
        <v>487.34</v>
      </c>
      <c r="X12" s="58" t="s">
        <v>394</v>
      </c>
      <c r="Y12" s="58">
        <v>349.59</v>
      </c>
      <c r="Z12" s="58" t="s">
        <v>394</v>
      </c>
      <c r="AA12" s="58">
        <v>349.2</v>
      </c>
      <c r="AB12" s="58" t="s">
        <v>394</v>
      </c>
      <c r="AC12" s="58">
        <v>247.03</v>
      </c>
      <c r="AD12" s="58" t="s">
        <v>398</v>
      </c>
      <c r="AE12" s="58">
        <v>96.5</v>
      </c>
      <c r="AF12" s="58" t="s">
        <v>394</v>
      </c>
      <c r="AG12" s="58">
        <v>0</v>
      </c>
      <c r="AH12" s="58" t="s">
        <v>394</v>
      </c>
      <c r="AI12" s="58">
        <v>0</v>
      </c>
      <c r="AJ12" s="58" t="s">
        <v>394</v>
      </c>
      <c r="AK12" s="58">
        <v>0</v>
      </c>
      <c r="AL12" s="58" t="s">
        <v>394</v>
      </c>
      <c r="AM12" s="58">
        <v>0</v>
      </c>
      <c r="AN12" s="58" t="s">
        <v>394</v>
      </c>
      <c r="AO12" s="58">
        <v>164</v>
      </c>
      <c r="AP12" s="96" t="s">
        <v>394</v>
      </c>
      <c r="AQ12" s="58">
        <v>236.18</v>
      </c>
      <c r="AR12" s="96" t="s">
        <v>394</v>
      </c>
      <c r="AS12" s="58">
        <v>287.95999999999998</v>
      </c>
      <c r="AT12" s="96" t="s">
        <v>394</v>
      </c>
      <c r="AU12" s="58">
        <f t="shared" ref="AU12:AU75" si="0">W12+Y12+AA12+AC12+AE12+AO12+AQ12+AS12</f>
        <v>2217.7999999999997</v>
      </c>
      <c r="AV12" s="97">
        <v>0.93378000000000005</v>
      </c>
      <c r="AW12" s="93" t="s">
        <v>395</v>
      </c>
      <c r="AX12" s="93" t="s">
        <v>396</v>
      </c>
      <c r="AY12" s="93">
        <v>3</v>
      </c>
      <c r="AZ12" s="93" t="s">
        <v>397</v>
      </c>
    </row>
    <row r="13" spans="1:52" ht="31.5" x14ac:dyDescent="0.25">
      <c r="A13" s="4">
        <v>3</v>
      </c>
      <c r="B13" s="28">
        <v>3413</v>
      </c>
      <c r="C13" s="89" t="s">
        <v>382</v>
      </c>
      <c r="D13" s="58" t="s">
        <v>383</v>
      </c>
      <c r="E13" s="58" t="s">
        <v>384</v>
      </c>
      <c r="F13" s="89" t="s">
        <v>385</v>
      </c>
      <c r="G13" s="90" t="s">
        <v>386</v>
      </c>
      <c r="H13" s="91" t="s">
        <v>387</v>
      </c>
      <c r="I13" s="92">
        <v>1</v>
      </c>
      <c r="J13" s="93" t="s">
        <v>388</v>
      </c>
      <c r="K13" s="4">
        <v>89</v>
      </c>
      <c r="L13" s="4">
        <v>7.5</v>
      </c>
      <c r="M13" s="4" t="s">
        <v>389</v>
      </c>
      <c r="N13" s="4" t="s">
        <v>101</v>
      </c>
      <c r="O13" s="4" t="s">
        <v>102</v>
      </c>
      <c r="P13" s="4" t="s">
        <v>101</v>
      </c>
      <c r="Q13" s="94" t="s">
        <v>101</v>
      </c>
      <c r="R13" s="58" t="s">
        <v>390</v>
      </c>
      <c r="S13" s="28">
        <v>0</v>
      </c>
      <c r="T13" s="28">
        <v>0</v>
      </c>
      <c r="U13" s="91">
        <v>672.17</v>
      </c>
      <c r="V13" s="91">
        <v>665.41</v>
      </c>
      <c r="W13" s="58">
        <v>165.76</v>
      </c>
      <c r="X13" s="58" t="s">
        <v>394</v>
      </c>
      <c r="Y13" s="58">
        <v>125.81</v>
      </c>
      <c r="Z13" s="58" t="s">
        <v>394</v>
      </c>
      <c r="AA13" s="58">
        <v>121.67</v>
      </c>
      <c r="AB13" s="58" t="s">
        <v>394</v>
      </c>
      <c r="AC13" s="58">
        <v>87.311999999999998</v>
      </c>
      <c r="AD13" s="58" t="s">
        <v>398</v>
      </c>
      <c r="AE13" s="58">
        <v>35.15</v>
      </c>
      <c r="AF13" s="58" t="s">
        <v>394</v>
      </c>
      <c r="AG13" s="58">
        <v>0</v>
      </c>
      <c r="AH13" s="58" t="s">
        <v>394</v>
      </c>
      <c r="AI13" s="58">
        <v>0</v>
      </c>
      <c r="AJ13" s="58" t="s">
        <v>394</v>
      </c>
      <c r="AK13" s="58">
        <v>0</v>
      </c>
      <c r="AL13" s="58" t="s">
        <v>394</v>
      </c>
      <c r="AM13" s="58">
        <v>0</v>
      </c>
      <c r="AN13" s="58" t="s">
        <v>394</v>
      </c>
      <c r="AO13" s="58">
        <v>60.243000000000002</v>
      </c>
      <c r="AP13" s="96" t="s">
        <v>394</v>
      </c>
      <c r="AQ13" s="58">
        <v>72.86</v>
      </c>
      <c r="AR13" s="96" t="s">
        <v>394</v>
      </c>
      <c r="AS13" s="58">
        <v>105.21</v>
      </c>
      <c r="AT13" s="96" t="s">
        <v>394</v>
      </c>
      <c r="AU13" s="58">
        <f t="shared" si="0"/>
        <v>774.0150000000001</v>
      </c>
      <c r="AV13" s="97">
        <v>0.29530000000000001</v>
      </c>
      <c r="AW13" s="93" t="s">
        <v>395</v>
      </c>
      <c r="AX13" s="93" t="s">
        <v>396</v>
      </c>
      <c r="AY13" s="93">
        <v>1</v>
      </c>
      <c r="AZ13" s="93" t="s">
        <v>397</v>
      </c>
    </row>
    <row r="14" spans="1:52" ht="32.25" customHeight="1" x14ac:dyDescent="0.25">
      <c r="A14" s="4">
        <v>4</v>
      </c>
      <c r="B14" s="28">
        <v>3414</v>
      </c>
      <c r="C14" s="89" t="s">
        <v>382</v>
      </c>
      <c r="D14" s="58" t="s">
        <v>383</v>
      </c>
      <c r="E14" s="58" t="s">
        <v>384</v>
      </c>
      <c r="F14" s="89" t="s">
        <v>385</v>
      </c>
      <c r="G14" s="90" t="s">
        <v>386</v>
      </c>
      <c r="H14" s="91" t="s">
        <v>387</v>
      </c>
      <c r="I14" s="92">
        <v>2</v>
      </c>
      <c r="J14" s="93" t="s">
        <v>388</v>
      </c>
      <c r="K14" s="4">
        <v>89</v>
      </c>
      <c r="L14" s="4">
        <v>7.5</v>
      </c>
      <c r="M14" s="4" t="s">
        <v>389</v>
      </c>
      <c r="N14" s="4" t="s">
        <v>101</v>
      </c>
      <c r="O14" s="4" t="s">
        <v>102</v>
      </c>
      <c r="P14" s="4" t="s">
        <v>101</v>
      </c>
      <c r="Q14" s="94" t="s">
        <v>101</v>
      </c>
      <c r="R14" s="58" t="s">
        <v>390</v>
      </c>
      <c r="S14" s="28">
        <v>0</v>
      </c>
      <c r="T14" s="28">
        <v>0</v>
      </c>
      <c r="U14" s="91">
        <v>3003.55</v>
      </c>
      <c r="V14" s="91">
        <v>2809</v>
      </c>
      <c r="W14" s="58">
        <v>706.68</v>
      </c>
      <c r="X14" s="58" t="s">
        <v>394</v>
      </c>
      <c r="Y14" s="58">
        <v>560.25</v>
      </c>
      <c r="Z14" s="58" t="s">
        <v>394</v>
      </c>
      <c r="AA14" s="58">
        <v>529.73</v>
      </c>
      <c r="AB14" s="58" t="s">
        <v>394</v>
      </c>
      <c r="AC14" s="58">
        <v>366.42399999999998</v>
      </c>
      <c r="AD14" s="58" t="s">
        <v>398</v>
      </c>
      <c r="AE14" s="58">
        <v>149.54</v>
      </c>
      <c r="AF14" s="58" t="s">
        <v>394</v>
      </c>
      <c r="AG14" s="58">
        <v>0</v>
      </c>
      <c r="AH14" s="58" t="s">
        <v>394</v>
      </c>
      <c r="AI14" s="58">
        <v>0</v>
      </c>
      <c r="AJ14" s="58" t="s">
        <v>394</v>
      </c>
      <c r="AK14" s="58">
        <v>0</v>
      </c>
      <c r="AL14" s="58" t="s">
        <v>394</v>
      </c>
      <c r="AM14" s="58">
        <v>0</v>
      </c>
      <c r="AN14" s="58" t="s">
        <v>394</v>
      </c>
      <c r="AO14" s="58">
        <v>266.93099999999998</v>
      </c>
      <c r="AP14" s="96" t="s">
        <v>394</v>
      </c>
      <c r="AQ14" s="58">
        <v>324.39</v>
      </c>
      <c r="AR14" s="96" t="s">
        <v>394</v>
      </c>
      <c r="AS14" s="58">
        <v>469.27</v>
      </c>
      <c r="AT14" s="96" t="s">
        <v>394</v>
      </c>
      <c r="AU14" s="58">
        <f t="shared" si="0"/>
        <v>3373.2149999999997</v>
      </c>
      <c r="AV14" s="97">
        <v>1.36863</v>
      </c>
      <c r="AW14" s="93" t="s">
        <v>395</v>
      </c>
      <c r="AX14" s="93" t="s">
        <v>396</v>
      </c>
      <c r="AY14" s="93">
        <v>2</v>
      </c>
      <c r="AZ14" s="93" t="s">
        <v>397</v>
      </c>
    </row>
    <row r="15" spans="1:52" ht="31.5" x14ac:dyDescent="0.25">
      <c r="A15" s="4">
        <v>5</v>
      </c>
      <c r="B15" s="28">
        <v>3415</v>
      </c>
      <c r="C15" s="89" t="s">
        <v>382</v>
      </c>
      <c r="D15" s="58" t="s">
        <v>383</v>
      </c>
      <c r="E15" s="58" t="s">
        <v>384</v>
      </c>
      <c r="F15" s="89" t="s">
        <v>385</v>
      </c>
      <c r="G15" s="90" t="s">
        <v>386</v>
      </c>
      <c r="H15" s="91" t="s">
        <v>387</v>
      </c>
      <c r="I15" s="92">
        <v>3</v>
      </c>
      <c r="J15" s="93" t="s">
        <v>388</v>
      </c>
      <c r="K15" s="4">
        <v>89</v>
      </c>
      <c r="L15" s="4">
        <v>7.5</v>
      </c>
      <c r="M15" s="4" t="s">
        <v>389</v>
      </c>
      <c r="N15" s="4" t="s">
        <v>101</v>
      </c>
      <c r="O15" s="4" t="s">
        <v>102</v>
      </c>
      <c r="P15" s="4" t="s">
        <v>101</v>
      </c>
      <c r="Q15" s="94" t="s">
        <v>101</v>
      </c>
      <c r="R15" s="58" t="s">
        <v>390</v>
      </c>
      <c r="S15" s="28">
        <v>0</v>
      </c>
      <c r="T15" s="28">
        <v>0</v>
      </c>
      <c r="U15" s="91">
        <v>2415.7199999999998</v>
      </c>
      <c r="V15" s="91">
        <v>2388.36</v>
      </c>
      <c r="W15" s="58">
        <v>601.46</v>
      </c>
      <c r="X15" s="58" t="s">
        <v>394</v>
      </c>
      <c r="Y15" s="58">
        <v>478.09</v>
      </c>
      <c r="Z15" s="58" t="s">
        <v>394</v>
      </c>
      <c r="AA15" s="58">
        <v>449.61</v>
      </c>
      <c r="AB15" s="58" t="s">
        <v>394</v>
      </c>
      <c r="AC15" s="58">
        <v>334.93700000000001</v>
      </c>
      <c r="AD15" s="58" t="s">
        <v>398</v>
      </c>
      <c r="AE15" s="58">
        <v>175.33</v>
      </c>
      <c r="AF15" s="58" t="s">
        <v>394</v>
      </c>
      <c r="AG15" s="58">
        <v>0</v>
      </c>
      <c r="AH15" s="58" t="s">
        <v>394</v>
      </c>
      <c r="AI15" s="58">
        <v>0</v>
      </c>
      <c r="AJ15" s="58" t="s">
        <v>394</v>
      </c>
      <c r="AK15" s="58">
        <v>0</v>
      </c>
      <c r="AL15" s="58" t="s">
        <v>394</v>
      </c>
      <c r="AM15" s="58">
        <v>0</v>
      </c>
      <c r="AN15" s="58" t="s">
        <v>394</v>
      </c>
      <c r="AO15" s="58">
        <v>270.93099999999998</v>
      </c>
      <c r="AP15" s="96" t="s">
        <v>394</v>
      </c>
      <c r="AQ15" s="58">
        <v>311.02600000000001</v>
      </c>
      <c r="AR15" s="96" t="s">
        <v>394</v>
      </c>
      <c r="AS15" s="58">
        <v>381.71600000000001</v>
      </c>
      <c r="AT15" s="96" t="s">
        <v>394</v>
      </c>
      <c r="AU15" s="58">
        <f t="shared" si="0"/>
        <v>3003.0999999999995</v>
      </c>
      <c r="AV15" s="97">
        <v>1.20261</v>
      </c>
      <c r="AW15" s="93" t="s">
        <v>395</v>
      </c>
      <c r="AX15" s="93" t="s">
        <v>396</v>
      </c>
      <c r="AY15" s="93">
        <v>3</v>
      </c>
      <c r="AZ15" s="93" t="s">
        <v>397</v>
      </c>
    </row>
    <row r="16" spans="1:52" ht="31.5" x14ac:dyDescent="0.25">
      <c r="A16" s="4">
        <v>6</v>
      </c>
      <c r="B16" s="28">
        <v>3416</v>
      </c>
      <c r="C16" s="89" t="s">
        <v>382</v>
      </c>
      <c r="D16" s="58" t="s">
        <v>383</v>
      </c>
      <c r="E16" s="58" t="s">
        <v>384</v>
      </c>
      <c r="F16" s="89" t="s">
        <v>385</v>
      </c>
      <c r="G16" s="90" t="s">
        <v>386</v>
      </c>
      <c r="H16" s="91" t="s">
        <v>387</v>
      </c>
      <c r="I16" s="92">
        <v>3</v>
      </c>
      <c r="J16" s="93" t="s">
        <v>388</v>
      </c>
      <c r="K16" s="4">
        <v>89</v>
      </c>
      <c r="L16" s="4">
        <v>7.5</v>
      </c>
      <c r="M16" s="4" t="s">
        <v>389</v>
      </c>
      <c r="N16" s="4" t="s">
        <v>101</v>
      </c>
      <c r="O16" s="4" t="s">
        <v>102</v>
      </c>
      <c r="P16" s="4" t="s">
        <v>101</v>
      </c>
      <c r="Q16" s="94" t="s">
        <v>101</v>
      </c>
      <c r="R16" s="58" t="s">
        <v>390</v>
      </c>
      <c r="S16" s="28">
        <v>0</v>
      </c>
      <c r="T16" s="28">
        <v>0</v>
      </c>
      <c r="U16" s="91">
        <v>2228.7600000000002</v>
      </c>
      <c r="V16" s="91">
        <v>1882.87</v>
      </c>
      <c r="W16" s="58">
        <v>498.26</v>
      </c>
      <c r="X16" s="58" t="s">
        <v>392</v>
      </c>
      <c r="Y16" s="58">
        <v>384.01</v>
      </c>
      <c r="Z16" s="58" t="s">
        <v>392</v>
      </c>
      <c r="AA16" s="58">
        <v>480.52</v>
      </c>
      <c r="AB16" s="58" t="s">
        <v>392</v>
      </c>
      <c r="AC16" s="58">
        <v>258.82</v>
      </c>
      <c r="AD16" s="96" t="s">
        <v>393</v>
      </c>
      <c r="AE16" s="98">
        <v>50.78</v>
      </c>
      <c r="AF16" s="58" t="s">
        <v>392</v>
      </c>
      <c r="AG16" s="58">
        <v>0</v>
      </c>
      <c r="AH16" s="58" t="s">
        <v>392</v>
      </c>
      <c r="AI16" s="58">
        <v>0</v>
      </c>
      <c r="AJ16" s="58" t="s">
        <v>392</v>
      </c>
      <c r="AK16" s="58">
        <v>0</v>
      </c>
      <c r="AL16" s="58" t="s">
        <v>392</v>
      </c>
      <c r="AM16" s="58">
        <v>0</v>
      </c>
      <c r="AN16" s="58" t="s">
        <v>392</v>
      </c>
      <c r="AO16" s="95">
        <v>273.77999999999997</v>
      </c>
      <c r="AP16" s="96" t="s">
        <v>392</v>
      </c>
      <c r="AQ16" s="58">
        <v>208.23</v>
      </c>
      <c r="AR16" s="96" t="s">
        <v>394</v>
      </c>
      <c r="AS16" s="58">
        <v>355.31</v>
      </c>
      <c r="AT16" s="96" t="s">
        <v>394</v>
      </c>
      <c r="AU16" s="58">
        <f t="shared" si="0"/>
        <v>2509.7099999999996</v>
      </c>
      <c r="AV16" s="97">
        <v>1.2025999999999999</v>
      </c>
      <c r="AW16" s="93" t="s">
        <v>395</v>
      </c>
      <c r="AX16" s="93" t="s">
        <v>396</v>
      </c>
      <c r="AY16" s="93">
        <v>3</v>
      </c>
      <c r="AZ16" s="93" t="s">
        <v>397</v>
      </c>
    </row>
    <row r="17" spans="1:52" ht="31.5" x14ac:dyDescent="0.25">
      <c r="A17" s="4">
        <v>7</v>
      </c>
      <c r="B17" s="28">
        <v>3417</v>
      </c>
      <c r="C17" s="89" t="s">
        <v>382</v>
      </c>
      <c r="D17" s="58" t="s">
        <v>383</v>
      </c>
      <c r="E17" s="58" t="s">
        <v>384</v>
      </c>
      <c r="F17" s="89" t="s">
        <v>385</v>
      </c>
      <c r="G17" s="90" t="s">
        <v>386</v>
      </c>
      <c r="H17" s="91" t="s">
        <v>387</v>
      </c>
      <c r="I17" s="92">
        <v>3</v>
      </c>
      <c r="J17" s="93" t="s">
        <v>388</v>
      </c>
      <c r="K17" s="4">
        <v>89</v>
      </c>
      <c r="L17" s="4">
        <v>7.5</v>
      </c>
      <c r="M17" s="4" t="s">
        <v>389</v>
      </c>
      <c r="N17" s="4" t="s">
        <v>101</v>
      </c>
      <c r="O17" s="4" t="s">
        <v>102</v>
      </c>
      <c r="P17" s="4" t="s">
        <v>101</v>
      </c>
      <c r="Q17" s="94" t="s">
        <v>101</v>
      </c>
      <c r="R17" s="58" t="s">
        <v>390</v>
      </c>
      <c r="S17" s="28">
        <v>0</v>
      </c>
      <c r="T17" s="28">
        <v>0</v>
      </c>
      <c r="U17" s="91">
        <v>2227.12</v>
      </c>
      <c r="V17" s="91">
        <v>2035.63</v>
      </c>
      <c r="W17" s="58">
        <v>485.32</v>
      </c>
      <c r="X17" s="58" t="s">
        <v>394</v>
      </c>
      <c r="Y17" s="58">
        <v>348.51</v>
      </c>
      <c r="Z17" s="58" t="s">
        <v>394</v>
      </c>
      <c r="AA17" s="58">
        <v>348</v>
      </c>
      <c r="AB17" s="58" t="s">
        <v>394</v>
      </c>
      <c r="AC17" s="58">
        <v>322.952</v>
      </c>
      <c r="AD17" s="58" t="s">
        <v>398</v>
      </c>
      <c r="AE17" s="58">
        <v>144.94999999999999</v>
      </c>
      <c r="AF17" s="58" t="s">
        <v>394</v>
      </c>
      <c r="AG17" s="58">
        <v>0</v>
      </c>
      <c r="AH17" s="58" t="s">
        <v>394</v>
      </c>
      <c r="AI17" s="58">
        <v>0</v>
      </c>
      <c r="AJ17" s="58" t="s">
        <v>394</v>
      </c>
      <c r="AK17" s="58">
        <v>0</v>
      </c>
      <c r="AL17" s="58" t="s">
        <v>394</v>
      </c>
      <c r="AM17" s="58">
        <v>0</v>
      </c>
      <c r="AN17" s="58" t="s">
        <v>394</v>
      </c>
      <c r="AO17" s="58">
        <v>249.501</v>
      </c>
      <c r="AP17" s="96" t="s">
        <v>394</v>
      </c>
      <c r="AQ17" s="58">
        <v>312.62400000000002</v>
      </c>
      <c r="AR17" s="96" t="s">
        <v>394</v>
      </c>
      <c r="AS17" s="58">
        <v>379.46499999999997</v>
      </c>
      <c r="AT17" s="96" t="s">
        <v>394</v>
      </c>
      <c r="AU17" s="58">
        <f t="shared" si="0"/>
        <v>2591.3220000000001</v>
      </c>
      <c r="AV17" s="97">
        <v>1.20261</v>
      </c>
      <c r="AW17" s="93" t="s">
        <v>395</v>
      </c>
      <c r="AX17" s="93" t="s">
        <v>396</v>
      </c>
      <c r="AY17" s="93">
        <v>3</v>
      </c>
      <c r="AZ17" s="93" t="s">
        <v>397</v>
      </c>
    </row>
    <row r="18" spans="1:52" ht="31.5" x14ac:dyDescent="0.25">
      <c r="A18" s="4">
        <v>8</v>
      </c>
      <c r="B18" s="28">
        <v>3418</v>
      </c>
      <c r="C18" s="89" t="s">
        <v>382</v>
      </c>
      <c r="D18" s="58" t="s">
        <v>383</v>
      </c>
      <c r="E18" s="58" t="s">
        <v>384</v>
      </c>
      <c r="F18" s="89" t="s">
        <v>385</v>
      </c>
      <c r="G18" s="90" t="s">
        <v>386</v>
      </c>
      <c r="H18" s="91" t="s">
        <v>387</v>
      </c>
      <c r="I18" s="92">
        <v>3</v>
      </c>
      <c r="J18" s="93" t="s">
        <v>388</v>
      </c>
      <c r="K18" s="4">
        <v>89</v>
      </c>
      <c r="L18" s="4">
        <v>7.5</v>
      </c>
      <c r="M18" s="4" t="s">
        <v>389</v>
      </c>
      <c r="N18" s="4" t="s">
        <v>101</v>
      </c>
      <c r="O18" s="4" t="s">
        <v>102</v>
      </c>
      <c r="P18" s="4" t="s">
        <v>101</v>
      </c>
      <c r="Q18" s="94" t="s">
        <v>101</v>
      </c>
      <c r="R18" s="58" t="s">
        <v>390</v>
      </c>
      <c r="S18" s="28">
        <v>0</v>
      </c>
      <c r="T18" s="28">
        <v>0</v>
      </c>
      <c r="U18" s="91">
        <v>2227.02</v>
      </c>
      <c r="V18" s="91">
        <v>2628.04</v>
      </c>
      <c r="W18" s="58">
        <v>381.90000000000003</v>
      </c>
      <c r="X18" s="58" t="s">
        <v>392</v>
      </c>
      <c r="Y18" s="58">
        <v>381.90000000000003</v>
      </c>
      <c r="Z18" s="58" t="s">
        <v>392</v>
      </c>
      <c r="AA18" s="58">
        <v>381.90000000000003</v>
      </c>
      <c r="AB18" s="58" t="s">
        <v>392</v>
      </c>
      <c r="AC18" s="95">
        <v>381.90000000000003</v>
      </c>
      <c r="AD18" s="58" t="s">
        <v>393</v>
      </c>
      <c r="AE18" s="58">
        <v>116.33</v>
      </c>
      <c r="AF18" s="58" t="s">
        <v>392</v>
      </c>
      <c r="AG18" s="58">
        <v>0</v>
      </c>
      <c r="AH18" s="58" t="s">
        <v>392</v>
      </c>
      <c r="AI18" s="58">
        <v>0</v>
      </c>
      <c r="AJ18" s="58" t="s">
        <v>392</v>
      </c>
      <c r="AK18" s="58">
        <v>0</v>
      </c>
      <c r="AL18" s="58" t="s">
        <v>392</v>
      </c>
      <c r="AM18" s="58">
        <v>0</v>
      </c>
      <c r="AN18" s="58" t="s">
        <v>392</v>
      </c>
      <c r="AO18" s="58">
        <v>320.93</v>
      </c>
      <c r="AP18" s="96" t="s">
        <v>392</v>
      </c>
      <c r="AQ18" s="58">
        <v>320.06</v>
      </c>
      <c r="AR18" s="96" t="s">
        <v>392</v>
      </c>
      <c r="AS18" s="58">
        <v>317.89999999999998</v>
      </c>
      <c r="AT18" s="96" t="s">
        <v>392</v>
      </c>
      <c r="AU18" s="58">
        <f t="shared" si="0"/>
        <v>2602.8200000000002</v>
      </c>
      <c r="AV18" s="97">
        <v>1.2025999999999999</v>
      </c>
      <c r="AW18" s="93" t="s">
        <v>399</v>
      </c>
      <c r="AX18" s="93" t="s">
        <v>396</v>
      </c>
      <c r="AY18" s="93">
        <v>3</v>
      </c>
      <c r="AZ18" s="93" t="s">
        <v>397</v>
      </c>
    </row>
    <row r="19" spans="1:52" ht="31.5" x14ac:dyDescent="0.25">
      <c r="A19" s="4">
        <v>9</v>
      </c>
      <c r="B19" s="28">
        <v>3419</v>
      </c>
      <c r="C19" s="89" t="s">
        <v>382</v>
      </c>
      <c r="D19" s="58" t="s">
        <v>383</v>
      </c>
      <c r="E19" s="58" t="s">
        <v>384</v>
      </c>
      <c r="F19" s="89" t="s">
        <v>385</v>
      </c>
      <c r="G19" s="90" t="s">
        <v>386</v>
      </c>
      <c r="H19" s="91" t="s">
        <v>387</v>
      </c>
      <c r="I19" s="92">
        <v>1</v>
      </c>
      <c r="J19" s="93" t="s">
        <v>388</v>
      </c>
      <c r="K19" s="4">
        <v>89</v>
      </c>
      <c r="L19" s="4">
        <v>7.5</v>
      </c>
      <c r="M19" s="4" t="s">
        <v>389</v>
      </c>
      <c r="N19" s="4" t="s">
        <v>101</v>
      </c>
      <c r="O19" s="4" t="s">
        <v>102</v>
      </c>
      <c r="P19" s="4" t="s">
        <v>101</v>
      </c>
      <c r="Q19" s="94" t="s">
        <v>101</v>
      </c>
      <c r="R19" s="58" t="s">
        <v>390</v>
      </c>
      <c r="S19" s="28">
        <v>0</v>
      </c>
      <c r="T19" s="28">
        <v>0</v>
      </c>
      <c r="U19" s="91">
        <v>766.82</v>
      </c>
      <c r="V19" s="91">
        <v>723.69</v>
      </c>
      <c r="W19" s="58">
        <v>191.43</v>
      </c>
      <c r="X19" s="58" t="s">
        <v>394</v>
      </c>
      <c r="Y19" s="58">
        <v>146.56</v>
      </c>
      <c r="Z19" s="58" t="s">
        <v>394</v>
      </c>
      <c r="AA19" s="58">
        <v>144.06</v>
      </c>
      <c r="AB19" s="58" t="s">
        <v>394</v>
      </c>
      <c r="AC19" s="58">
        <v>98.882999999999996</v>
      </c>
      <c r="AD19" s="58" t="s">
        <v>398</v>
      </c>
      <c r="AE19" s="58">
        <v>38.36</v>
      </c>
      <c r="AF19" s="58" t="s">
        <v>394</v>
      </c>
      <c r="AG19" s="58">
        <v>0</v>
      </c>
      <c r="AH19" s="58" t="s">
        <v>394</v>
      </c>
      <c r="AI19" s="58">
        <v>0</v>
      </c>
      <c r="AJ19" s="58" t="s">
        <v>394</v>
      </c>
      <c r="AK19" s="58">
        <v>0</v>
      </c>
      <c r="AL19" s="58" t="s">
        <v>394</v>
      </c>
      <c r="AM19" s="58">
        <v>0</v>
      </c>
      <c r="AN19" s="58" t="s">
        <v>394</v>
      </c>
      <c r="AO19" s="58">
        <v>78.855000000000004</v>
      </c>
      <c r="AP19" s="96" t="s">
        <v>394</v>
      </c>
      <c r="AQ19" s="58">
        <v>91.567999999999998</v>
      </c>
      <c r="AR19" s="96" t="s">
        <v>394</v>
      </c>
      <c r="AS19" s="58">
        <v>118.717</v>
      </c>
      <c r="AT19" s="96" t="s">
        <v>394</v>
      </c>
      <c r="AU19" s="58">
        <f t="shared" si="0"/>
        <v>908.43299999999999</v>
      </c>
      <c r="AV19" s="97">
        <v>0.40832000000000002</v>
      </c>
      <c r="AW19" s="93" t="s">
        <v>395</v>
      </c>
      <c r="AX19" s="93" t="s">
        <v>396</v>
      </c>
      <c r="AY19" s="93">
        <v>1</v>
      </c>
      <c r="AZ19" s="93" t="s">
        <v>397</v>
      </c>
    </row>
    <row r="20" spans="1:52" ht="31.5" x14ac:dyDescent="0.25">
      <c r="A20" s="4">
        <v>10</v>
      </c>
      <c r="B20" s="28">
        <v>34110</v>
      </c>
      <c r="C20" s="89" t="s">
        <v>382</v>
      </c>
      <c r="D20" s="58" t="s">
        <v>383</v>
      </c>
      <c r="E20" s="58" t="s">
        <v>384</v>
      </c>
      <c r="F20" s="89" t="s">
        <v>385</v>
      </c>
      <c r="G20" s="90" t="s">
        <v>386</v>
      </c>
      <c r="H20" s="91" t="s">
        <v>387</v>
      </c>
      <c r="I20" s="92">
        <v>1</v>
      </c>
      <c r="J20" s="93" t="s">
        <v>388</v>
      </c>
      <c r="K20" s="4">
        <v>89</v>
      </c>
      <c r="L20" s="4">
        <v>7.5</v>
      </c>
      <c r="M20" s="4" t="s">
        <v>389</v>
      </c>
      <c r="N20" s="4" t="s">
        <v>101</v>
      </c>
      <c r="O20" s="4" t="s">
        <v>102</v>
      </c>
      <c r="P20" s="4" t="s">
        <v>101</v>
      </c>
      <c r="Q20" s="94" t="s">
        <v>101</v>
      </c>
      <c r="R20" s="58" t="s">
        <v>390</v>
      </c>
      <c r="S20" s="28">
        <v>0</v>
      </c>
      <c r="T20" s="28">
        <v>0</v>
      </c>
      <c r="U20" s="91">
        <v>955.25</v>
      </c>
      <c r="V20" s="91">
        <v>973.6</v>
      </c>
      <c r="W20" s="58">
        <v>252.36</v>
      </c>
      <c r="X20" s="58" t="s">
        <v>394</v>
      </c>
      <c r="Y20" s="58">
        <v>212.02</v>
      </c>
      <c r="Z20" s="58" t="s">
        <v>394</v>
      </c>
      <c r="AA20" s="58">
        <v>278</v>
      </c>
      <c r="AB20" s="58" t="s">
        <v>394</v>
      </c>
      <c r="AC20" s="58">
        <v>155</v>
      </c>
      <c r="AD20" s="58" t="s">
        <v>398</v>
      </c>
      <c r="AE20" s="58">
        <v>77.69</v>
      </c>
      <c r="AF20" s="58" t="s">
        <v>394</v>
      </c>
      <c r="AG20" s="58">
        <v>0</v>
      </c>
      <c r="AH20" s="58" t="s">
        <v>394</v>
      </c>
      <c r="AI20" s="58">
        <v>0</v>
      </c>
      <c r="AJ20" s="58" t="s">
        <v>394</v>
      </c>
      <c r="AK20" s="58">
        <v>0</v>
      </c>
      <c r="AL20" s="58" t="s">
        <v>394</v>
      </c>
      <c r="AM20" s="58">
        <v>0</v>
      </c>
      <c r="AN20" s="58" t="s">
        <v>394</v>
      </c>
      <c r="AO20" s="58">
        <v>112.621</v>
      </c>
      <c r="AP20" s="96" t="s">
        <v>394</v>
      </c>
      <c r="AQ20" s="58">
        <v>135.215</v>
      </c>
      <c r="AR20" s="96" t="s">
        <v>394</v>
      </c>
      <c r="AS20" s="58">
        <v>165.422</v>
      </c>
      <c r="AT20" s="96" t="s">
        <v>394</v>
      </c>
      <c r="AU20" s="58">
        <f t="shared" si="0"/>
        <v>1388.328</v>
      </c>
      <c r="AV20" s="97">
        <v>0.58379000000000003</v>
      </c>
      <c r="AW20" s="93" t="s">
        <v>395</v>
      </c>
      <c r="AX20" s="93" t="s">
        <v>396</v>
      </c>
      <c r="AY20" s="93">
        <v>1</v>
      </c>
      <c r="AZ20" s="93" t="s">
        <v>397</v>
      </c>
    </row>
    <row r="21" spans="1:52" ht="31.5" x14ac:dyDescent="0.25">
      <c r="A21" s="4">
        <v>11</v>
      </c>
      <c r="B21" s="28">
        <v>34111</v>
      </c>
      <c r="C21" s="89" t="s">
        <v>382</v>
      </c>
      <c r="D21" s="99" t="s">
        <v>400</v>
      </c>
      <c r="E21" s="58" t="s">
        <v>384</v>
      </c>
      <c r="F21" s="89" t="s">
        <v>385</v>
      </c>
      <c r="G21" s="90" t="s">
        <v>386</v>
      </c>
      <c r="H21" s="91" t="s">
        <v>387</v>
      </c>
      <c r="I21" s="92">
        <v>5</v>
      </c>
      <c r="J21" s="93" t="s">
        <v>388</v>
      </c>
      <c r="K21" s="4">
        <v>89</v>
      </c>
      <c r="L21" s="4">
        <v>7.5</v>
      </c>
      <c r="M21" s="4" t="s">
        <v>389</v>
      </c>
      <c r="N21" s="4" t="s">
        <v>101</v>
      </c>
      <c r="O21" s="4" t="s">
        <v>102</v>
      </c>
      <c r="P21" s="4" t="s">
        <v>101</v>
      </c>
      <c r="Q21" s="94" t="s">
        <v>101</v>
      </c>
      <c r="R21" s="58" t="s">
        <v>390</v>
      </c>
      <c r="S21" s="28">
        <v>0</v>
      </c>
      <c r="T21" s="28">
        <v>0</v>
      </c>
      <c r="U21" s="91">
        <v>9156.15</v>
      </c>
      <c r="V21" s="91">
        <v>6390.09</v>
      </c>
      <c r="W21" s="58">
        <v>1578.44</v>
      </c>
      <c r="X21" s="58" t="s">
        <v>394</v>
      </c>
      <c r="Y21" s="58">
        <v>1236.56</v>
      </c>
      <c r="Z21" s="58" t="s">
        <v>394</v>
      </c>
      <c r="AA21" s="58">
        <v>1234</v>
      </c>
      <c r="AB21" s="58" t="s">
        <v>394</v>
      </c>
      <c r="AC21" s="58">
        <v>818.86</v>
      </c>
      <c r="AD21" s="58" t="s">
        <v>398</v>
      </c>
      <c r="AE21" s="58">
        <v>487.49</v>
      </c>
      <c r="AF21" s="58" t="s">
        <v>394</v>
      </c>
      <c r="AG21" s="58">
        <v>0</v>
      </c>
      <c r="AH21" s="58" t="s">
        <v>394</v>
      </c>
      <c r="AI21" s="58">
        <v>0</v>
      </c>
      <c r="AJ21" s="58" t="s">
        <v>394</v>
      </c>
      <c r="AK21" s="58">
        <v>0</v>
      </c>
      <c r="AL21" s="58" t="s">
        <v>394</v>
      </c>
      <c r="AM21" s="58">
        <v>0</v>
      </c>
      <c r="AN21" s="58" t="s">
        <v>394</v>
      </c>
      <c r="AO21" s="58">
        <v>826.49400000000003</v>
      </c>
      <c r="AP21" s="96" t="s">
        <v>394</v>
      </c>
      <c r="AQ21" s="58">
        <v>962.02800000000002</v>
      </c>
      <c r="AR21" s="96" t="s">
        <v>394</v>
      </c>
      <c r="AS21" s="58">
        <v>1024.06</v>
      </c>
      <c r="AT21" s="96" t="s">
        <v>394</v>
      </c>
      <c r="AU21" s="58">
        <f t="shared" si="0"/>
        <v>8167.9319999999989</v>
      </c>
      <c r="AV21" s="97">
        <v>3.2082799999999998</v>
      </c>
      <c r="AW21" s="93" t="s">
        <v>399</v>
      </c>
      <c r="AX21" s="93" t="s">
        <v>401</v>
      </c>
      <c r="AY21" s="93">
        <v>5</v>
      </c>
      <c r="AZ21" s="93" t="s">
        <v>397</v>
      </c>
    </row>
    <row r="22" spans="1:52" ht="31.5" x14ac:dyDescent="0.25">
      <c r="A22" s="4">
        <v>12</v>
      </c>
      <c r="B22" s="28">
        <v>34112</v>
      </c>
      <c r="C22" s="89" t="s">
        <v>382</v>
      </c>
      <c r="D22" s="99" t="s">
        <v>400</v>
      </c>
      <c r="E22" s="58" t="s">
        <v>384</v>
      </c>
      <c r="F22" s="89" t="s">
        <v>385</v>
      </c>
      <c r="G22" s="90" t="s">
        <v>386</v>
      </c>
      <c r="H22" s="91" t="s">
        <v>387</v>
      </c>
      <c r="I22" s="92">
        <v>4</v>
      </c>
      <c r="J22" s="93" t="s">
        <v>388</v>
      </c>
      <c r="K22" s="4">
        <v>89</v>
      </c>
      <c r="L22" s="4">
        <v>7.5</v>
      </c>
      <c r="M22" s="4" t="s">
        <v>389</v>
      </c>
      <c r="N22" s="4" t="s">
        <v>101</v>
      </c>
      <c r="O22" s="4" t="s">
        <v>102</v>
      </c>
      <c r="P22" s="4" t="s">
        <v>101</v>
      </c>
      <c r="Q22" s="94" t="s">
        <v>101</v>
      </c>
      <c r="R22" s="58" t="s">
        <v>390</v>
      </c>
      <c r="S22" s="28">
        <v>0</v>
      </c>
      <c r="T22" s="28">
        <v>0</v>
      </c>
      <c r="U22" s="91">
        <v>4966.67</v>
      </c>
      <c r="V22" s="91">
        <v>5378.01</v>
      </c>
      <c r="W22" s="58">
        <v>1557.38</v>
      </c>
      <c r="X22" s="58" t="s">
        <v>394</v>
      </c>
      <c r="Y22" s="58">
        <v>993.74</v>
      </c>
      <c r="Z22" s="58" t="s">
        <v>394</v>
      </c>
      <c r="AA22" s="58">
        <v>929.52</v>
      </c>
      <c r="AB22" s="58" t="s">
        <v>394</v>
      </c>
      <c r="AC22" s="58">
        <v>686.55</v>
      </c>
      <c r="AD22" s="58" t="s">
        <v>398</v>
      </c>
      <c r="AE22" s="58">
        <v>291.41000000000003</v>
      </c>
      <c r="AF22" s="58" t="s">
        <v>394</v>
      </c>
      <c r="AG22" s="58">
        <v>0</v>
      </c>
      <c r="AH22" s="58" t="s">
        <v>394</v>
      </c>
      <c r="AI22" s="58">
        <v>0</v>
      </c>
      <c r="AJ22" s="58" t="s">
        <v>394</v>
      </c>
      <c r="AK22" s="58">
        <v>0</v>
      </c>
      <c r="AL22" s="58" t="s">
        <v>394</v>
      </c>
      <c r="AM22" s="58">
        <v>0</v>
      </c>
      <c r="AN22" s="58" t="s">
        <v>394</v>
      </c>
      <c r="AO22" s="58">
        <v>663.54600000000005</v>
      </c>
      <c r="AP22" s="96" t="s">
        <v>394</v>
      </c>
      <c r="AQ22" s="58">
        <v>691.19200000000001</v>
      </c>
      <c r="AR22" s="96" t="s">
        <v>394</v>
      </c>
      <c r="AS22" s="58">
        <v>833.01499999999999</v>
      </c>
      <c r="AT22" s="96" t="s">
        <v>394</v>
      </c>
      <c r="AU22" s="58">
        <f t="shared" si="0"/>
        <v>6646.3530000000001</v>
      </c>
      <c r="AV22" s="97">
        <v>2.7611500000000002</v>
      </c>
      <c r="AW22" s="93" t="s">
        <v>399</v>
      </c>
      <c r="AX22" s="93" t="s">
        <v>401</v>
      </c>
      <c r="AY22" s="93">
        <v>4</v>
      </c>
      <c r="AZ22" s="93" t="s">
        <v>397</v>
      </c>
    </row>
    <row r="23" spans="1:52" ht="31.5" x14ac:dyDescent="0.25">
      <c r="A23" s="4">
        <v>13</v>
      </c>
      <c r="B23" s="28">
        <v>34113</v>
      </c>
      <c r="C23" s="89" t="s">
        <v>382</v>
      </c>
      <c r="D23" s="99" t="s">
        <v>400</v>
      </c>
      <c r="E23" s="58" t="s">
        <v>384</v>
      </c>
      <c r="F23" s="89" t="s">
        <v>385</v>
      </c>
      <c r="G23" s="90" t="s">
        <v>386</v>
      </c>
      <c r="H23" s="91" t="s">
        <v>387</v>
      </c>
      <c r="I23" s="92">
        <v>4</v>
      </c>
      <c r="J23" s="93" t="s">
        <v>388</v>
      </c>
      <c r="K23" s="4">
        <v>89</v>
      </c>
      <c r="L23" s="4">
        <v>7.5</v>
      </c>
      <c r="M23" s="4" t="s">
        <v>389</v>
      </c>
      <c r="N23" s="4" t="s">
        <v>101</v>
      </c>
      <c r="O23" s="4" t="s">
        <v>102</v>
      </c>
      <c r="P23" s="4" t="s">
        <v>101</v>
      </c>
      <c r="Q23" s="94" t="s">
        <v>101</v>
      </c>
      <c r="R23" s="58" t="s">
        <v>390</v>
      </c>
      <c r="S23" s="28">
        <v>0</v>
      </c>
      <c r="T23" s="28">
        <v>0</v>
      </c>
      <c r="U23" s="91">
        <v>6322.37</v>
      </c>
      <c r="V23" s="91">
        <v>6751.19</v>
      </c>
      <c r="W23" s="58">
        <v>1472.43</v>
      </c>
      <c r="X23" s="58" t="s">
        <v>394</v>
      </c>
      <c r="Y23" s="58">
        <v>1264.3399999999999</v>
      </c>
      <c r="Z23" s="58" t="s">
        <v>394</v>
      </c>
      <c r="AA23" s="58">
        <v>1126.21</v>
      </c>
      <c r="AB23" s="58" t="s">
        <v>394</v>
      </c>
      <c r="AC23" s="58">
        <v>766.07</v>
      </c>
      <c r="AD23" s="58" t="s">
        <v>398</v>
      </c>
      <c r="AE23" s="58">
        <v>381.3</v>
      </c>
      <c r="AF23" s="58" t="s">
        <v>394</v>
      </c>
      <c r="AG23" s="58">
        <v>0</v>
      </c>
      <c r="AH23" s="58" t="s">
        <v>394</v>
      </c>
      <c r="AI23" s="58">
        <v>0</v>
      </c>
      <c r="AJ23" s="58" t="s">
        <v>394</v>
      </c>
      <c r="AK23" s="58">
        <v>0</v>
      </c>
      <c r="AL23" s="58" t="s">
        <v>394</v>
      </c>
      <c r="AM23" s="58">
        <v>0</v>
      </c>
      <c r="AN23" s="58" t="s">
        <v>394</v>
      </c>
      <c r="AO23" s="58">
        <v>657.21600000000001</v>
      </c>
      <c r="AP23" s="96" t="s">
        <v>394</v>
      </c>
      <c r="AQ23" s="58">
        <v>686.40599999999995</v>
      </c>
      <c r="AR23" s="96" t="s">
        <v>394</v>
      </c>
      <c r="AS23" s="58">
        <v>820.60699999999997</v>
      </c>
      <c r="AT23" s="96" t="s">
        <v>394</v>
      </c>
      <c r="AU23" s="58">
        <f t="shared" si="0"/>
        <v>7174.5790000000006</v>
      </c>
      <c r="AV23" s="97">
        <v>2.7168800000000002</v>
      </c>
      <c r="AW23" s="93" t="s">
        <v>399</v>
      </c>
      <c r="AX23" s="93" t="s">
        <v>401</v>
      </c>
      <c r="AY23" s="93">
        <v>4</v>
      </c>
      <c r="AZ23" s="93" t="s">
        <v>397</v>
      </c>
    </row>
    <row r="24" spans="1:52" ht="31.5" x14ac:dyDescent="0.25">
      <c r="A24" s="4">
        <v>14</v>
      </c>
      <c r="B24" s="28">
        <v>34114</v>
      </c>
      <c r="C24" s="89" t="s">
        <v>382</v>
      </c>
      <c r="D24" s="58" t="s">
        <v>383</v>
      </c>
      <c r="E24" s="58" t="s">
        <v>384</v>
      </c>
      <c r="F24" s="89" t="s">
        <v>385</v>
      </c>
      <c r="G24" s="90" t="s">
        <v>386</v>
      </c>
      <c r="H24" s="91" t="s">
        <v>387</v>
      </c>
      <c r="I24" s="92">
        <v>6</v>
      </c>
      <c r="J24" s="93" t="s">
        <v>388</v>
      </c>
      <c r="K24" s="4">
        <v>89</v>
      </c>
      <c r="L24" s="4">
        <v>7.5</v>
      </c>
      <c r="M24" s="4" t="s">
        <v>389</v>
      </c>
      <c r="N24" s="4" t="s">
        <v>101</v>
      </c>
      <c r="O24" s="4" t="s">
        <v>102</v>
      </c>
      <c r="P24" s="4" t="s">
        <v>101</v>
      </c>
      <c r="Q24" s="94" t="s">
        <v>101</v>
      </c>
      <c r="R24" s="58" t="s">
        <v>390</v>
      </c>
      <c r="S24" s="28">
        <v>0</v>
      </c>
      <c r="T24" s="28">
        <v>0</v>
      </c>
      <c r="U24" s="91">
        <v>3686.35</v>
      </c>
      <c r="V24" s="91">
        <v>3580.16</v>
      </c>
      <c r="W24" s="58">
        <v>760.16</v>
      </c>
      <c r="X24" s="58" t="s">
        <v>394</v>
      </c>
      <c r="Y24" s="58">
        <v>578.29</v>
      </c>
      <c r="Z24" s="58" t="s">
        <v>394</v>
      </c>
      <c r="AA24" s="58">
        <v>578</v>
      </c>
      <c r="AB24" s="58" t="s">
        <v>394</v>
      </c>
      <c r="AC24" s="58">
        <v>462.12900000000002</v>
      </c>
      <c r="AD24" s="58" t="s">
        <v>398</v>
      </c>
      <c r="AE24" s="58">
        <v>187.62</v>
      </c>
      <c r="AF24" s="58" t="s">
        <v>394</v>
      </c>
      <c r="AG24" s="58">
        <v>0</v>
      </c>
      <c r="AH24" s="58" t="s">
        <v>394</v>
      </c>
      <c r="AI24" s="58">
        <v>0</v>
      </c>
      <c r="AJ24" s="58" t="s">
        <v>394</v>
      </c>
      <c r="AK24" s="58">
        <v>0</v>
      </c>
      <c r="AL24" s="58" t="s">
        <v>394</v>
      </c>
      <c r="AM24" s="58">
        <v>0</v>
      </c>
      <c r="AN24" s="58" t="s">
        <v>394</v>
      </c>
      <c r="AO24" s="58">
        <v>349.37099999999998</v>
      </c>
      <c r="AP24" s="96" t="s">
        <v>394</v>
      </c>
      <c r="AQ24" s="58">
        <v>436.17099999999999</v>
      </c>
      <c r="AR24" s="96" t="s">
        <v>394</v>
      </c>
      <c r="AS24" s="58">
        <v>530.71699999999998</v>
      </c>
      <c r="AT24" s="96" t="s">
        <v>394</v>
      </c>
      <c r="AU24" s="58">
        <f t="shared" si="0"/>
        <v>3882.4579999999996</v>
      </c>
      <c r="AV24" s="97">
        <v>1.78233</v>
      </c>
      <c r="AW24" s="93" t="s">
        <v>395</v>
      </c>
      <c r="AX24" s="93" t="s">
        <v>396</v>
      </c>
      <c r="AY24" s="93">
        <v>6</v>
      </c>
      <c r="AZ24" s="93" t="s">
        <v>397</v>
      </c>
    </row>
    <row r="25" spans="1:52" ht="31.5" x14ac:dyDescent="0.25">
      <c r="A25" s="4">
        <v>15</v>
      </c>
      <c r="B25" s="28">
        <v>34115</v>
      </c>
      <c r="C25" s="89" t="s">
        <v>382</v>
      </c>
      <c r="D25" s="58" t="s">
        <v>383</v>
      </c>
      <c r="E25" s="58" t="s">
        <v>384</v>
      </c>
      <c r="F25" s="89" t="s">
        <v>385</v>
      </c>
      <c r="G25" s="90" t="s">
        <v>386</v>
      </c>
      <c r="H25" s="91" t="s">
        <v>387</v>
      </c>
      <c r="I25" s="92">
        <v>3</v>
      </c>
      <c r="J25" s="93" t="s">
        <v>388</v>
      </c>
      <c r="K25" s="4">
        <v>89</v>
      </c>
      <c r="L25" s="4">
        <v>7.5</v>
      </c>
      <c r="M25" s="4" t="s">
        <v>389</v>
      </c>
      <c r="N25" s="4" t="s">
        <v>101</v>
      </c>
      <c r="O25" s="4" t="s">
        <v>102</v>
      </c>
      <c r="P25" s="4" t="s">
        <v>101</v>
      </c>
      <c r="Q25" s="94" t="s">
        <v>101</v>
      </c>
      <c r="R25" s="58" t="s">
        <v>390</v>
      </c>
      <c r="S25" s="28">
        <v>0</v>
      </c>
      <c r="T25" s="28">
        <v>0</v>
      </c>
      <c r="U25" s="91">
        <v>1578.94</v>
      </c>
      <c r="V25" s="91">
        <v>1809.04</v>
      </c>
      <c r="W25" s="58">
        <v>377.79</v>
      </c>
      <c r="X25" s="58" t="s">
        <v>394</v>
      </c>
      <c r="Y25" s="58">
        <v>279.58</v>
      </c>
      <c r="Z25" s="58" t="s">
        <v>394</v>
      </c>
      <c r="AA25" s="58">
        <v>279.19</v>
      </c>
      <c r="AB25" s="58" t="s">
        <v>394</v>
      </c>
      <c r="AC25" s="58">
        <v>190.28700000000001</v>
      </c>
      <c r="AD25" s="58" t="s">
        <v>398</v>
      </c>
      <c r="AE25" s="58">
        <v>81.67</v>
      </c>
      <c r="AF25" s="58" t="s">
        <v>394</v>
      </c>
      <c r="AG25" s="58">
        <v>0</v>
      </c>
      <c r="AH25" s="58" t="s">
        <v>394</v>
      </c>
      <c r="AI25" s="58">
        <v>0</v>
      </c>
      <c r="AJ25" s="58" t="s">
        <v>394</v>
      </c>
      <c r="AK25" s="58">
        <v>0</v>
      </c>
      <c r="AL25" s="58" t="s">
        <v>394</v>
      </c>
      <c r="AM25" s="58">
        <v>0</v>
      </c>
      <c r="AN25" s="58" t="s">
        <v>394</v>
      </c>
      <c r="AO25" s="58">
        <v>158.262</v>
      </c>
      <c r="AP25" s="96" t="s">
        <v>394</v>
      </c>
      <c r="AQ25" s="58">
        <v>188.71899999999999</v>
      </c>
      <c r="AR25" s="96" t="s">
        <v>394</v>
      </c>
      <c r="AS25" s="58">
        <v>217.98</v>
      </c>
      <c r="AT25" s="96" t="s">
        <v>394</v>
      </c>
      <c r="AU25" s="58">
        <f t="shared" si="0"/>
        <v>1773.4780000000001</v>
      </c>
      <c r="AV25" s="97">
        <v>0.75168000000000001</v>
      </c>
      <c r="AW25" s="93" t="s">
        <v>395</v>
      </c>
      <c r="AX25" s="93" t="s">
        <v>396</v>
      </c>
      <c r="AY25" s="93">
        <v>3</v>
      </c>
      <c r="AZ25" s="93" t="s">
        <v>397</v>
      </c>
    </row>
    <row r="26" spans="1:52" ht="31.5" x14ac:dyDescent="0.25">
      <c r="A26" s="4">
        <v>16</v>
      </c>
      <c r="B26" s="28">
        <v>34116</v>
      </c>
      <c r="C26" s="89" t="s">
        <v>382</v>
      </c>
      <c r="D26" s="58" t="s">
        <v>383</v>
      </c>
      <c r="E26" s="58" t="s">
        <v>384</v>
      </c>
      <c r="F26" s="89" t="s">
        <v>385</v>
      </c>
      <c r="G26" s="90" t="s">
        <v>386</v>
      </c>
      <c r="H26" s="91" t="s">
        <v>387</v>
      </c>
      <c r="I26" s="92">
        <v>3</v>
      </c>
      <c r="J26" s="93" t="s">
        <v>388</v>
      </c>
      <c r="K26" s="4">
        <v>89</v>
      </c>
      <c r="L26" s="4">
        <v>7.5</v>
      </c>
      <c r="M26" s="4" t="s">
        <v>389</v>
      </c>
      <c r="N26" s="4" t="s">
        <v>101</v>
      </c>
      <c r="O26" s="4" t="s">
        <v>102</v>
      </c>
      <c r="P26" s="4" t="s">
        <v>101</v>
      </c>
      <c r="Q26" s="94" t="s">
        <v>101</v>
      </c>
      <c r="R26" s="58" t="s">
        <v>390</v>
      </c>
      <c r="S26" s="28">
        <v>0</v>
      </c>
      <c r="T26" s="28">
        <v>0</v>
      </c>
      <c r="U26" s="91">
        <v>1915.21</v>
      </c>
      <c r="V26" s="91">
        <v>1853.18</v>
      </c>
      <c r="W26" s="95">
        <v>274.03999999999996</v>
      </c>
      <c r="X26" s="58" t="s">
        <v>392</v>
      </c>
      <c r="Y26" s="58">
        <v>350.55</v>
      </c>
      <c r="Z26" s="58" t="s">
        <v>394</v>
      </c>
      <c r="AA26" s="58">
        <v>348.19</v>
      </c>
      <c r="AB26" s="58" t="s">
        <v>394</v>
      </c>
      <c r="AC26" s="58">
        <v>237.71600000000001</v>
      </c>
      <c r="AD26" s="58" t="s">
        <v>398</v>
      </c>
      <c r="AE26" s="58">
        <v>102.36</v>
      </c>
      <c r="AF26" s="58" t="s">
        <v>394</v>
      </c>
      <c r="AG26" s="58">
        <v>0</v>
      </c>
      <c r="AH26" s="58" t="s">
        <v>394</v>
      </c>
      <c r="AI26" s="58">
        <v>0</v>
      </c>
      <c r="AJ26" s="58" t="s">
        <v>394</v>
      </c>
      <c r="AK26" s="58">
        <v>0</v>
      </c>
      <c r="AL26" s="58" t="s">
        <v>394</v>
      </c>
      <c r="AM26" s="58">
        <v>0</v>
      </c>
      <c r="AN26" s="58" t="s">
        <v>394</v>
      </c>
      <c r="AO26" s="58">
        <v>203.5</v>
      </c>
      <c r="AP26" s="96" t="s">
        <v>394</v>
      </c>
      <c r="AQ26" s="58">
        <v>234.11</v>
      </c>
      <c r="AR26" s="96" t="s">
        <v>394</v>
      </c>
      <c r="AS26" s="58">
        <v>286.36399999999998</v>
      </c>
      <c r="AT26" s="96" t="s">
        <v>394</v>
      </c>
      <c r="AU26" s="58">
        <f t="shared" si="0"/>
        <v>2036.83</v>
      </c>
      <c r="AV26" s="97">
        <v>0.97119999999999995</v>
      </c>
      <c r="AW26" s="93" t="s">
        <v>395</v>
      </c>
      <c r="AX26" s="93" t="s">
        <v>396</v>
      </c>
      <c r="AY26" s="93">
        <v>3</v>
      </c>
      <c r="AZ26" s="93" t="s">
        <v>397</v>
      </c>
    </row>
    <row r="27" spans="1:52" ht="31.5" x14ac:dyDescent="0.25">
      <c r="A27" s="4">
        <v>17</v>
      </c>
      <c r="B27" s="28">
        <v>34117</v>
      </c>
      <c r="C27" s="89" t="s">
        <v>382</v>
      </c>
      <c r="D27" s="58" t="s">
        <v>383</v>
      </c>
      <c r="E27" s="58" t="s">
        <v>384</v>
      </c>
      <c r="F27" s="89" t="s">
        <v>385</v>
      </c>
      <c r="G27" s="90" t="s">
        <v>386</v>
      </c>
      <c r="H27" s="91" t="s">
        <v>387</v>
      </c>
      <c r="I27" s="92">
        <v>2</v>
      </c>
      <c r="J27" s="93" t="s">
        <v>388</v>
      </c>
      <c r="K27" s="4">
        <v>89</v>
      </c>
      <c r="L27" s="4">
        <v>7.5</v>
      </c>
      <c r="M27" s="4" t="s">
        <v>389</v>
      </c>
      <c r="N27" s="4" t="s">
        <v>101</v>
      </c>
      <c r="O27" s="4" t="s">
        <v>102</v>
      </c>
      <c r="P27" s="4" t="s">
        <v>101</v>
      </c>
      <c r="Q27" s="94" t="s">
        <v>101</v>
      </c>
      <c r="R27" s="58" t="s">
        <v>390</v>
      </c>
      <c r="S27" s="28">
        <v>0</v>
      </c>
      <c r="T27" s="28">
        <v>0</v>
      </c>
      <c r="U27" s="91">
        <v>1586.41</v>
      </c>
      <c r="V27" s="91">
        <v>1525.09</v>
      </c>
      <c r="W27" s="58">
        <v>448.97</v>
      </c>
      <c r="X27" s="58" t="s">
        <v>394</v>
      </c>
      <c r="Y27" s="58">
        <v>295.98</v>
      </c>
      <c r="Z27" s="58" t="s">
        <v>394</v>
      </c>
      <c r="AA27" s="58">
        <v>294.86</v>
      </c>
      <c r="AB27" s="58" t="s">
        <v>394</v>
      </c>
      <c r="AC27" s="58">
        <v>228.17</v>
      </c>
      <c r="AD27" s="58" t="s">
        <v>398</v>
      </c>
      <c r="AE27" s="58">
        <v>96.31</v>
      </c>
      <c r="AF27" s="58" t="s">
        <v>394</v>
      </c>
      <c r="AG27" s="58">
        <v>0</v>
      </c>
      <c r="AH27" s="58" t="s">
        <v>394</v>
      </c>
      <c r="AI27" s="58">
        <v>0</v>
      </c>
      <c r="AJ27" s="58" t="s">
        <v>394</v>
      </c>
      <c r="AK27" s="58">
        <v>0</v>
      </c>
      <c r="AL27" s="58" t="s">
        <v>394</v>
      </c>
      <c r="AM27" s="58">
        <v>0</v>
      </c>
      <c r="AN27" s="58" t="s">
        <v>394</v>
      </c>
      <c r="AO27" s="58">
        <v>184.00899999999999</v>
      </c>
      <c r="AP27" s="96" t="s">
        <v>394</v>
      </c>
      <c r="AQ27" s="58">
        <v>220.959</v>
      </c>
      <c r="AR27" s="96" t="s">
        <v>394</v>
      </c>
      <c r="AS27" s="58">
        <v>262.30700000000002</v>
      </c>
      <c r="AT27" s="96" t="s">
        <v>394</v>
      </c>
      <c r="AU27" s="58">
        <f t="shared" si="0"/>
        <v>2031.5650000000001</v>
      </c>
      <c r="AV27" s="97">
        <v>0.92857999999999996</v>
      </c>
      <c r="AW27" s="93" t="s">
        <v>395</v>
      </c>
      <c r="AX27" s="93" t="s">
        <v>396</v>
      </c>
      <c r="AY27" s="93">
        <v>2</v>
      </c>
      <c r="AZ27" s="93" t="s">
        <v>397</v>
      </c>
    </row>
    <row r="28" spans="1:52" ht="31.5" x14ac:dyDescent="0.25">
      <c r="A28" s="4">
        <v>18</v>
      </c>
      <c r="B28" s="28">
        <v>34118</v>
      </c>
      <c r="C28" s="89" t="s">
        <v>382</v>
      </c>
      <c r="D28" s="58" t="s">
        <v>383</v>
      </c>
      <c r="E28" s="58" t="s">
        <v>384</v>
      </c>
      <c r="F28" s="89" t="s">
        <v>385</v>
      </c>
      <c r="G28" s="90" t="s">
        <v>386</v>
      </c>
      <c r="H28" s="91" t="s">
        <v>387</v>
      </c>
      <c r="I28" s="92">
        <v>1</v>
      </c>
      <c r="J28" s="93" t="s">
        <v>388</v>
      </c>
      <c r="K28" s="4">
        <v>89</v>
      </c>
      <c r="L28" s="4">
        <v>7.5</v>
      </c>
      <c r="M28" s="4" t="s">
        <v>389</v>
      </c>
      <c r="N28" s="4" t="s">
        <v>101</v>
      </c>
      <c r="O28" s="4" t="s">
        <v>102</v>
      </c>
      <c r="P28" s="4" t="s">
        <v>101</v>
      </c>
      <c r="Q28" s="94" t="s">
        <v>101</v>
      </c>
      <c r="R28" s="58" t="s">
        <v>390</v>
      </c>
      <c r="S28" s="28">
        <v>0</v>
      </c>
      <c r="T28" s="28">
        <v>0</v>
      </c>
      <c r="U28" s="91">
        <v>552.79999999999995</v>
      </c>
      <c r="V28" s="91">
        <v>560.30999999999995</v>
      </c>
      <c r="W28" s="58">
        <v>69.290000000000006</v>
      </c>
      <c r="X28" s="58" t="s">
        <v>392</v>
      </c>
      <c r="Y28" s="58">
        <v>69.290000000000006</v>
      </c>
      <c r="Z28" s="58" t="s">
        <v>392</v>
      </c>
      <c r="AA28" s="58">
        <v>69.290000000000006</v>
      </c>
      <c r="AB28" s="58" t="s">
        <v>392</v>
      </c>
      <c r="AC28" s="100">
        <v>68.8</v>
      </c>
      <c r="AD28" s="101" t="s">
        <v>393</v>
      </c>
      <c r="AE28" s="58">
        <v>21.78</v>
      </c>
      <c r="AF28" s="58" t="s">
        <v>392</v>
      </c>
      <c r="AG28" s="58">
        <v>0</v>
      </c>
      <c r="AH28" s="58" t="s">
        <v>392</v>
      </c>
      <c r="AI28" s="58">
        <v>0</v>
      </c>
      <c r="AJ28" s="58" t="s">
        <v>392</v>
      </c>
      <c r="AK28" s="58">
        <v>0</v>
      </c>
      <c r="AL28" s="58" t="s">
        <v>392</v>
      </c>
      <c r="AM28" s="58">
        <v>0</v>
      </c>
      <c r="AN28" s="58" t="s">
        <v>392</v>
      </c>
      <c r="AO28" s="58">
        <v>66.37</v>
      </c>
      <c r="AP28" s="96" t="s">
        <v>394</v>
      </c>
      <c r="AQ28" s="58">
        <v>70.91</v>
      </c>
      <c r="AR28" s="96" t="s">
        <v>394</v>
      </c>
      <c r="AS28" s="58">
        <v>90.8</v>
      </c>
      <c r="AT28" s="96" t="s">
        <v>394</v>
      </c>
      <c r="AU28" s="58">
        <f t="shared" si="0"/>
        <v>526.53</v>
      </c>
      <c r="AV28" s="97">
        <v>0.29853000000000002</v>
      </c>
      <c r="AW28" s="93" t="s">
        <v>395</v>
      </c>
      <c r="AX28" s="93" t="s">
        <v>396</v>
      </c>
      <c r="AY28" s="93">
        <v>1</v>
      </c>
      <c r="AZ28" s="93" t="s">
        <v>397</v>
      </c>
    </row>
    <row r="29" spans="1:52" ht="31.5" x14ac:dyDescent="0.25">
      <c r="A29" s="4">
        <v>19</v>
      </c>
      <c r="B29" s="28">
        <v>34119</v>
      </c>
      <c r="C29" s="89" t="s">
        <v>382</v>
      </c>
      <c r="D29" s="58" t="s">
        <v>383</v>
      </c>
      <c r="E29" s="58" t="s">
        <v>384</v>
      </c>
      <c r="F29" s="89" t="s">
        <v>385</v>
      </c>
      <c r="G29" s="90" t="s">
        <v>386</v>
      </c>
      <c r="H29" s="91" t="s">
        <v>387</v>
      </c>
      <c r="I29" s="92">
        <v>2</v>
      </c>
      <c r="J29" s="93" t="s">
        <v>388</v>
      </c>
      <c r="K29" s="4">
        <v>89</v>
      </c>
      <c r="L29" s="4">
        <v>7.5</v>
      </c>
      <c r="M29" s="4" t="s">
        <v>389</v>
      </c>
      <c r="N29" s="4" t="s">
        <v>101</v>
      </c>
      <c r="O29" s="4" t="s">
        <v>102</v>
      </c>
      <c r="P29" s="4" t="s">
        <v>101</v>
      </c>
      <c r="Q29" s="94" t="s">
        <v>101</v>
      </c>
      <c r="R29" s="58" t="s">
        <v>390</v>
      </c>
      <c r="S29" s="28">
        <v>0</v>
      </c>
      <c r="T29" s="28">
        <v>0</v>
      </c>
      <c r="U29" s="91">
        <v>1180.3499999999999</v>
      </c>
      <c r="V29" s="91">
        <v>993.22</v>
      </c>
      <c r="W29" s="58">
        <v>263.69</v>
      </c>
      <c r="X29" s="58" t="s">
        <v>392</v>
      </c>
      <c r="Y29" s="58">
        <v>199.13</v>
      </c>
      <c r="Z29" s="58" t="s">
        <v>392</v>
      </c>
      <c r="AA29" s="102">
        <v>254.3</v>
      </c>
      <c r="AB29" s="58" t="s">
        <v>392</v>
      </c>
      <c r="AC29" s="95">
        <v>135.82</v>
      </c>
      <c r="AD29" s="101" t="s">
        <v>393</v>
      </c>
      <c r="AE29" s="58">
        <v>27.52</v>
      </c>
      <c r="AF29" s="58" t="s">
        <v>392</v>
      </c>
      <c r="AG29" s="58">
        <v>0</v>
      </c>
      <c r="AH29" s="58" t="s">
        <v>392</v>
      </c>
      <c r="AI29" s="58">
        <v>0</v>
      </c>
      <c r="AJ29" s="58" t="s">
        <v>392</v>
      </c>
      <c r="AK29" s="58">
        <v>0</v>
      </c>
      <c r="AL29" s="58" t="s">
        <v>392</v>
      </c>
      <c r="AM29" s="58">
        <v>0</v>
      </c>
      <c r="AN29" s="58" t="s">
        <v>392</v>
      </c>
      <c r="AO29" s="58">
        <v>172.2</v>
      </c>
      <c r="AP29" s="96" t="s">
        <v>392</v>
      </c>
      <c r="AQ29" s="58">
        <v>172.66</v>
      </c>
      <c r="AR29" s="96" t="s">
        <v>392</v>
      </c>
      <c r="AS29" s="58">
        <v>172.66</v>
      </c>
      <c r="AT29" s="96" t="s">
        <v>392</v>
      </c>
      <c r="AU29" s="58">
        <f t="shared" si="0"/>
        <v>1397.9800000000002</v>
      </c>
      <c r="AV29" s="97">
        <v>0.77068000000000003</v>
      </c>
      <c r="AW29" s="93" t="s">
        <v>395</v>
      </c>
      <c r="AX29" s="93" t="s">
        <v>396</v>
      </c>
      <c r="AY29" s="93">
        <v>2</v>
      </c>
      <c r="AZ29" s="93" t="s">
        <v>397</v>
      </c>
    </row>
    <row r="30" spans="1:52" ht="31.5" x14ac:dyDescent="0.25">
      <c r="A30" s="4">
        <v>20</v>
      </c>
      <c r="B30" s="28">
        <v>34120</v>
      </c>
      <c r="C30" s="89" t="s">
        <v>382</v>
      </c>
      <c r="D30" s="58" t="s">
        <v>383</v>
      </c>
      <c r="E30" s="58" t="s">
        <v>384</v>
      </c>
      <c r="F30" s="89" t="s">
        <v>385</v>
      </c>
      <c r="G30" s="90" t="s">
        <v>386</v>
      </c>
      <c r="H30" s="91" t="s">
        <v>387</v>
      </c>
      <c r="I30" s="92">
        <v>3</v>
      </c>
      <c r="J30" s="93" t="s">
        <v>388</v>
      </c>
      <c r="K30" s="4">
        <v>89</v>
      </c>
      <c r="L30" s="4">
        <v>7.5</v>
      </c>
      <c r="M30" s="4" t="s">
        <v>389</v>
      </c>
      <c r="N30" s="4" t="s">
        <v>101</v>
      </c>
      <c r="O30" s="4" t="s">
        <v>102</v>
      </c>
      <c r="P30" s="4" t="s">
        <v>101</v>
      </c>
      <c r="Q30" s="94" t="s">
        <v>101</v>
      </c>
      <c r="R30" s="58" t="s">
        <v>390</v>
      </c>
      <c r="S30" s="28">
        <v>0</v>
      </c>
      <c r="T30" s="28">
        <v>0</v>
      </c>
      <c r="U30" s="91">
        <v>1921.93</v>
      </c>
      <c r="V30" s="91">
        <v>1925.63</v>
      </c>
      <c r="W30" s="58">
        <v>439.16</v>
      </c>
      <c r="X30" s="58" t="s">
        <v>394</v>
      </c>
      <c r="Y30" s="58">
        <v>320.79000000000002</v>
      </c>
      <c r="Z30" s="58" t="s">
        <v>394</v>
      </c>
      <c r="AA30" s="58">
        <v>319.43</v>
      </c>
      <c r="AB30" s="58" t="s">
        <v>394</v>
      </c>
      <c r="AC30" s="58">
        <v>223.24700000000001</v>
      </c>
      <c r="AD30" s="58" t="s">
        <v>398</v>
      </c>
      <c r="AE30" s="58">
        <v>110.84</v>
      </c>
      <c r="AF30" s="58" t="s">
        <v>394</v>
      </c>
      <c r="AG30" s="58">
        <v>0</v>
      </c>
      <c r="AH30" s="58" t="s">
        <v>394</v>
      </c>
      <c r="AI30" s="58">
        <v>0</v>
      </c>
      <c r="AJ30" s="58" t="s">
        <v>394</v>
      </c>
      <c r="AK30" s="58">
        <v>0</v>
      </c>
      <c r="AL30" s="58" t="s">
        <v>394</v>
      </c>
      <c r="AM30" s="58">
        <v>0</v>
      </c>
      <c r="AN30" s="58" t="s">
        <v>394</v>
      </c>
      <c r="AO30" s="58">
        <v>173.48099999999999</v>
      </c>
      <c r="AP30" s="96" t="s">
        <v>394</v>
      </c>
      <c r="AQ30" s="58">
        <v>213.37200000000001</v>
      </c>
      <c r="AR30" s="96" t="s">
        <v>394</v>
      </c>
      <c r="AS30" s="58">
        <v>263.59300000000002</v>
      </c>
      <c r="AT30" s="96" t="s">
        <v>394</v>
      </c>
      <c r="AU30" s="58">
        <f t="shared" si="0"/>
        <v>2063.913</v>
      </c>
      <c r="AV30" s="97">
        <v>0.92681000000000002</v>
      </c>
      <c r="AW30" s="93" t="s">
        <v>395</v>
      </c>
      <c r="AX30" s="93" t="s">
        <v>396</v>
      </c>
      <c r="AY30" s="93">
        <v>3</v>
      </c>
      <c r="AZ30" s="93" t="s">
        <v>397</v>
      </c>
    </row>
    <row r="31" spans="1:52" ht="31.5" x14ac:dyDescent="0.25">
      <c r="A31" s="4">
        <v>21</v>
      </c>
      <c r="B31" s="28">
        <v>34121</v>
      </c>
      <c r="C31" s="89" t="s">
        <v>382</v>
      </c>
      <c r="D31" s="58" t="s">
        <v>383</v>
      </c>
      <c r="E31" s="58" t="s">
        <v>384</v>
      </c>
      <c r="F31" s="89" t="s">
        <v>385</v>
      </c>
      <c r="G31" s="90" t="s">
        <v>386</v>
      </c>
      <c r="H31" s="91" t="s">
        <v>387</v>
      </c>
      <c r="I31" s="92">
        <v>1</v>
      </c>
      <c r="J31" s="93" t="s">
        <v>388</v>
      </c>
      <c r="K31" s="4">
        <v>89</v>
      </c>
      <c r="L31" s="4">
        <v>7.5</v>
      </c>
      <c r="M31" s="4" t="s">
        <v>389</v>
      </c>
      <c r="N31" s="4" t="s">
        <v>101</v>
      </c>
      <c r="O31" s="4" t="s">
        <v>102</v>
      </c>
      <c r="P31" s="4" t="s">
        <v>101</v>
      </c>
      <c r="Q31" s="94" t="s">
        <v>101</v>
      </c>
      <c r="R31" s="58" t="s">
        <v>390</v>
      </c>
      <c r="S31" s="28">
        <v>0</v>
      </c>
      <c r="T31" s="28">
        <v>0</v>
      </c>
      <c r="U31" s="91">
        <v>1019.43</v>
      </c>
      <c r="V31" s="91">
        <v>1014.39</v>
      </c>
      <c r="W31" s="58">
        <v>263.48</v>
      </c>
      <c r="X31" s="58" t="s">
        <v>394</v>
      </c>
      <c r="Y31" s="58">
        <v>193.14</v>
      </c>
      <c r="Z31" s="58" t="s">
        <v>394</v>
      </c>
      <c r="AA31" s="58">
        <v>186.84</v>
      </c>
      <c r="AB31" s="58" t="s">
        <v>394</v>
      </c>
      <c r="AC31" s="58">
        <v>125.667</v>
      </c>
      <c r="AD31" s="58" t="s">
        <v>398</v>
      </c>
      <c r="AE31" s="58">
        <v>51.92</v>
      </c>
      <c r="AF31" s="58" t="s">
        <v>394</v>
      </c>
      <c r="AG31" s="58">
        <v>0</v>
      </c>
      <c r="AH31" s="58" t="s">
        <v>394</v>
      </c>
      <c r="AI31" s="58">
        <v>0</v>
      </c>
      <c r="AJ31" s="58" t="s">
        <v>394</v>
      </c>
      <c r="AK31" s="58">
        <v>0</v>
      </c>
      <c r="AL31" s="58" t="s">
        <v>394</v>
      </c>
      <c r="AM31" s="58">
        <v>0</v>
      </c>
      <c r="AN31" s="58" t="s">
        <v>394</v>
      </c>
      <c r="AO31" s="58">
        <v>105.105</v>
      </c>
      <c r="AP31" s="96" t="s">
        <v>394</v>
      </c>
      <c r="AQ31" s="58">
        <v>125.158</v>
      </c>
      <c r="AR31" s="96" t="s">
        <v>394</v>
      </c>
      <c r="AS31" s="58">
        <v>160.11199999999999</v>
      </c>
      <c r="AT31" s="96" t="s">
        <v>394</v>
      </c>
      <c r="AU31" s="58">
        <f t="shared" si="0"/>
        <v>1211.422</v>
      </c>
      <c r="AV31" s="97">
        <v>0.58169999999999999</v>
      </c>
      <c r="AW31" s="93" t="s">
        <v>395</v>
      </c>
      <c r="AX31" s="93" t="s">
        <v>396</v>
      </c>
      <c r="AY31" s="93">
        <v>1</v>
      </c>
      <c r="AZ31" s="93" t="s">
        <v>397</v>
      </c>
    </row>
    <row r="32" spans="1:52" ht="31.5" x14ac:dyDescent="0.25">
      <c r="A32" s="4">
        <v>22</v>
      </c>
      <c r="B32" s="28">
        <v>34122</v>
      </c>
      <c r="C32" s="89" t="s">
        <v>382</v>
      </c>
      <c r="D32" s="58" t="s">
        <v>383</v>
      </c>
      <c r="E32" s="58" t="s">
        <v>384</v>
      </c>
      <c r="F32" s="89" t="s">
        <v>385</v>
      </c>
      <c r="G32" s="90" t="s">
        <v>386</v>
      </c>
      <c r="H32" s="91" t="s">
        <v>387</v>
      </c>
      <c r="I32" s="92">
        <v>2</v>
      </c>
      <c r="J32" s="93" t="s">
        <v>388</v>
      </c>
      <c r="K32" s="4">
        <v>89</v>
      </c>
      <c r="L32" s="4">
        <v>7.5</v>
      </c>
      <c r="M32" s="4" t="s">
        <v>389</v>
      </c>
      <c r="N32" s="4" t="s">
        <v>101</v>
      </c>
      <c r="O32" s="4" t="s">
        <v>102</v>
      </c>
      <c r="P32" s="4" t="s">
        <v>101</v>
      </c>
      <c r="Q32" s="94" t="s">
        <v>101</v>
      </c>
      <c r="R32" s="58" t="s">
        <v>390</v>
      </c>
      <c r="S32" s="28">
        <v>0</v>
      </c>
      <c r="T32" s="28">
        <v>0</v>
      </c>
      <c r="U32" s="91">
        <v>1594.57</v>
      </c>
      <c r="V32" s="91">
        <v>1588.45</v>
      </c>
      <c r="W32" s="58">
        <v>406</v>
      </c>
      <c r="X32" s="58" t="s">
        <v>394</v>
      </c>
      <c r="Y32" s="58">
        <v>315.2</v>
      </c>
      <c r="Z32" s="58" t="s">
        <v>394</v>
      </c>
      <c r="AA32" s="58">
        <v>305.48</v>
      </c>
      <c r="AB32" s="58" t="s">
        <v>394</v>
      </c>
      <c r="AC32" s="58">
        <v>210.696</v>
      </c>
      <c r="AD32" s="58" t="s">
        <v>398</v>
      </c>
      <c r="AE32" s="58">
        <v>122.16</v>
      </c>
      <c r="AF32" s="58" t="s">
        <v>394</v>
      </c>
      <c r="AG32" s="58">
        <v>0</v>
      </c>
      <c r="AH32" s="58" t="s">
        <v>394</v>
      </c>
      <c r="AI32" s="58">
        <v>0</v>
      </c>
      <c r="AJ32" s="58" t="s">
        <v>394</v>
      </c>
      <c r="AK32" s="58">
        <v>0</v>
      </c>
      <c r="AL32" s="58" t="s">
        <v>394</v>
      </c>
      <c r="AM32" s="58">
        <v>0</v>
      </c>
      <c r="AN32" s="58" t="s">
        <v>394</v>
      </c>
      <c r="AO32" s="58">
        <v>165.31700000000001</v>
      </c>
      <c r="AP32" s="96" t="s">
        <v>394</v>
      </c>
      <c r="AQ32" s="58">
        <v>209.501</v>
      </c>
      <c r="AR32" s="96" t="s">
        <v>394</v>
      </c>
      <c r="AS32" s="58">
        <v>258.02699999999999</v>
      </c>
      <c r="AT32" s="96" t="s">
        <v>394</v>
      </c>
      <c r="AU32" s="58">
        <f t="shared" si="0"/>
        <v>1992.3810000000001</v>
      </c>
      <c r="AV32" s="97">
        <v>0.82333999999999996</v>
      </c>
      <c r="AW32" s="93" t="s">
        <v>395</v>
      </c>
      <c r="AX32" s="93" t="s">
        <v>396</v>
      </c>
      <c r="AY32" s="93">
        <v>2</v>
      </c>
      <c r="AZ32" s="93" t="s">
        <v>397</v>
      </c>
    </row>
    <row r="33" spans="1:52" ht="31.5" x14ac:dyDescent="0.25">
      <c r="A33" s="4">
        <v>23</v>
      </c>
      <c r="B33" s="28">
        <v>34123</v>
      </c>
      <c r="C33" s="89" t="s">
        <v>382</v>
      </c>
      <c r="D33" s="58" t="s">
        <v>383</v>
      </c>
      <c r="E33" s="58" t="s">
        <v>384</v>
      </c>
      <c r="F33" s="89" t="s">
        <v>385</v>
      </c>
      <c r="G33" s="90" t="s">
        <v>386</v>
      </c>
      <c r="H33" s="91" t="s">
        <v>387</v>
      </c>
      <c r="I33" s="92">
        <v>1</v>
      </c>
      <c r="J33" s="93" t="s">
        <v>388</v>
      </c>
      <c r="K33" s="4">
        <v>89</v>
      </c>
      <c r="L33" s="4">
        <v>7.5</v>
      </c>
      <c r="M33" s="4" t="s">
        <v>389</v>
      </c>
      <c r="N33" s="4" t="s">
        <v>101</v>
      </c>
      <c r="O33" s="4" t="s">
        <v>102</v>
      </c>
      <c r="P33" s="4" t="s">
        <v>101</v>
      </c>
      <c r="Q33" s="94" t="s">
        <v>101</v>
      </c>
      <c r="R33" s="58" t="s">
        <v>390</v>
      </c>
      <c r="S33" s="28">
        <v>0</v>
      </c>
      <c r="T33" s="28">
        <v>0</v>
      </c>
      <c r="U33" s="91">
        <v>1113.3699999999999</v>
      </c>
      <c r="V33" s="91">
        <v>1046.29</v>
      </c>
      <c r="W33" s="58">
        <v>264.64999999999998</v>
      </c>
      <c r="X33" s="58" t="s">
        <v>394</v>
      </c>
      <c r="Y33" s="58">
        <v>210.76</v>
      </c>
      <c r="Z33" s="58" t="s">
        <v>394</v>
      </c>
      <c r="AA33" s="58">
        <v>203.22</v>
      </c>
      <c r="AB33" s="58" t="s">
        <v>394</v>
      </c>
      <c r="AC33" s="95">
        <v>144.16999999999999</v>
      </c>
      <c r="AD33" s="58" t="s">
        <v>394</v>
      </c>
      <c r="AE33" s="58">
        <v>64.28</v>
      </c>
      <c r="AF33" s="58" t="s">
        <v>394</v>
      </c>
      <c r="AG33" s="58">
        <v>0</v>
      </c>
      <c r="AH33" s="58" t="s">
        <v>394</v>
      </c>
      <c r="AI33" s="58">
        <v>0</v>
      </c>
      <c r="AJ33" s="58" t="s">
        <v>394</v>
      </c>
      <c r="AK33" s="58">
        <v>0</v>
      </c>
      <c r="AL33" s="58" t="s">
        <v>394</v>
      </c>
      <c r="AM33" s="58">
        <v>0</v>
      </c>
      <c r="AN33" s="58" t="s">
        <v>394</v>
      </c>
      <c r="AO33" s="58">
        <v>116.89</v>
      </c>
      <c r="AP33" s="96" t="s">
        <v>394</v>
      </c>
      <c r="AQ33" s="58">
        <v>140.59</v>
      </c>
      <c r="AR33" s="96" t="s">
        <v>394</v>
      </c>
      <c r="AS33" s="58">
        <v>177.1</v>
      </c>
      <c r="AT33" s="96" t="s">
        <v>394</v>
      </c>
      <c r="AU33" s="58">
        <f t="shared" si="0"/>
        <v>1321.6599999999999</v>
      </c>
      <c r="AV33" s="97">
        <v>0.57840000000000003</v>
      </c>
      <c r="AW33" s="93" t="s">
        <v>395</v>
      </c>
      <c r="AX33" s="93" t="s">
        <v>396</v>
      </c>
      <c r="AY33" s="93">
        <v>1</v>
      </c>
      <c r="AZ33" s="93" t="s">
        <v>397</v>
      </c>
    </row>
    <row r="34" spans="1:52" ht="31.5" x14ac:dyDescent="0.25">
      <c r="A34" s="4">
        <v>24</v>
      </c>
      <c r="B34" s="28">
        <v>34124</v>
      </c>
      <c r="C34" s="89" t="s">
        <v>382</v>
      </c>
      <c r="D34" s="58" t="s">
        <v>383</v>
      </c>
      <c r="E34" s="58" t="s">
        <v>384</v>
      </c>
      <c r="F34" s="89" t="s">
        <v>385</v>
      </c>
      <c r="G34" s="90" t="s">
        <v>386</v>
      </c>
      <c r="H34" s="91" t="s">
        <v>387</v>
      </c>
      <c r="I34" s="92">
        <v>2</v>
      </c>
      <c r="J34" s="93" t="s">
        <v>388</v>
      </c>
      <c r="K34" s="4">
        <v>89</v>
      </c>
      <c r="L34" s="4">
        <v>7.5</v>
      </c>
      <c r="M34" s="4" t="s">
        <v>389</v>
      </c>
      <c r="N34" s="4" t="s">
        <v>101</v>
      </c>
      <c r="O34" s="4" t="s">
        <v>102</v>
      </c>
      <c r="P34" s="4" t="s">
        <v>101</v>
      </c>
      <c r="Q34" s="94" t="s">
        <v>101</v>
      </c>
      <c r="R34" s="58" t="s">
        <v>390</v>
      </c>
      <c r="S34" s="28">
        <v>0</v>
      </c>
      <c r="T34" s="28">
        <v>0</v>
      </c>
      <c r="U34" s="91">
        <v>1236</v>
      </c>
      <c r="V34" s="91">
        <v>1242.3699999999999</v>
      </c>
      <c r="W34" s="58">
        <v>321.69</v>
      </c>
      <c r="X34" s="58" t="s">
        <v>394</v>
      </c>
      <c r="Y34" s="58">
        <v>257.8</v>
      </c>
      <c r="Z34" s="58" t="s">
        <v>394</v>
      </c>
      <c r="AA34" s="58">
        <v>249.74</v>
      </c>
      <c r="AB34" s="58" t="s">
        <v>394</v>
      </c>
      <c r="AC34" s="58">
        <v>172.88499999999999</v>
      </c>
      <c r="AD34" s="58" t="s">
        <v>398</v>
      </c>
      <c r="AE34" s="58">
        <v>82.1</v>
      </c>
      <c r="AF34" s="58" t="s">
        <v>394</v>
      </c>
      <c r="AG34" s="58">
        <v>0</v>
      </c>
      <c r="AH34" s="58" t="s">
        <v>394</v>
      </c>
      <c r="AI34" s="58">
        <v>0</v>
      </c>
      <c r="AJ34" s="58" t="s">
        <v>394</v>
      </c>
      <c r="AK34" s="58">
        <v>0</v>
      </c>
      <c r="AL34" s="58" t="s">
        <v>394</v>
      </c>
      <c r="AM34" s="58">
        <v>0</v>
      </c>
      <c r="AN34" s="58" t="s">
        <v>394</v>
      </c>
      <c r="AO34" s="58">
        <v>147.52000000000001</v>
      </c>
      <c r="AP34" s="96" t="s">
        <v>394</v>
      </c>
      <c r="AQ34" s="58">
        <v>178.15</v>
      </c>
      <c r="AR34" s="96" t="s">
        <v>394</v>
      </c>
      <c r="AS34" s="58">
        <v>204.63</v>
      </c>
      <c r="AT34" s="96" t="s">
        <v>394</v>
      </c>
      <c r="AU34" s="58">
        <f t="shared" si="0"/>
        <v>1614.5149999999999</v>
      </c>
      <c r="AV34" s="97">
        <v>0.74443000000000004</v>
      </c>
      <c r="AW34" s="93" t="s">
        <v>395</v>
      </c>
      <c r="AX34" s="93" t="s">
        <v>396</v>
      </c>
      <c r="AY34" s="93">
        <v>2</v>
      </c>
      <c r="AZ34" s="93" t="s">
        <v>397</v>
      </c>
    </row>
    <row r="35" spans="1:52" ht="31.5" x14ac:dyDescent="0.25">
      <c r="A35" s="4">
        <v>25</v>
      </c>
      <c r="B35" s="28">
        <v>34125</v>
      </c>
      <c r="C35" s="89" t="s">
        <v>382</v>
      </c>
      <c r="D35" s="58" t="s">
        <v>383</v>
      </c>
      <c r="E35" s="58" t="s">
        <v>384</v>
      </c>
      <c r="F35" s="89" t="s">
        <v>385</v>
      </c>
      <c r="G35" s="90" t="s">
        <v>386</v>
      </c>
      <c r="H35" s="91" t="s">
        <v>387</v>
      </c>
      <c r="I35" s="92">
        <v>4</v>
      </c>
      <c r="J35" s="93" t="s">
        <v>388</v>
      </c>
      <c r="K35" s="4">
        <v>89</v>
      </c>
      <c r="L35" s="4">
        <v>7.5</v>
      </c>
      <c r="M35" s="4" t="s">
        <v>389</v>
      </c>
      <c r="N35" s="4" t="s">
        <v>101</v>
      </c>
      <c r="O35" s="4" t="s">
        <v>102</v>
      </c>
      <c r="P35" s="4" t="s">
        <v>101</v>
      </c>
      <c r="Q35" s="94" t="s">
        <v>101</v>
      </c>
      <c r="R35" s="58" t="s">
        <v>390</v>
      </c>
      <c r="S35" s="28">
        <v>0</v>
      </c>
      <c r="T35" s="28">
        <v>0</v>
      </c>
      <c r="U35" s="91">
        <v>2070.59</v>
      </c>
      <c r="V35" s="91">
        <v>1934.98</v>
      </c>
      <c r="W35" s="58">
        <v>404.66</v>
      </c>
      <c r="X35" s="58" t="s">
        <v>394</v>
      </c>
      <c r="Y35" s="58">
        <v>313.17</v>
      </c>
      <c r="Z35" s="58" t="s">
        <v>394</v>
      </c>
      <c r="AA35" s="58">
        <v>313</v>
      </c>
      <c r="AB35" s="58" t="s">
        <v>394</v>
      </c>
      <c r="AC35" s="58">
        <v>278.49299999999999</v>
      </c>
      <c r="AD35" s="58" t="s">
        <v>398</v>
      </c>
      <c r="AE35" s="58">
        <v>120.44</v>
      </c>
      <c r="AF35" s="58" t="s">
        <v>394</v>
      </c>
      <c r="AG35" s="58">
        <v>0</v>
      </c>
      <c r="AH35" s="58" t="s">
        <v>394</v>
      </c>
      <c r="AI35" s="58">
        <v>0</v>
      </c>
      <c r="AJ35" s="58" t="s">
        <v>394</v>
      </c>
      <c r="AK35" s="58">
        <v>0</v>
      </c>
      <c r="AL35" s="58" t="s">
        <v>394</v>
      </c>
      <c r="AM35" s="58">
        <v>0</v>
      </c>
      <c r="AN35" s="58" t="s">
        <v>394</v>
      </c>
      <c r="AO35" s="58">
        <v>217.94200000000001</v>
      </c>
      <c r="AP35" s="96" t="s">
        <v>394</v>
      </c>
      <c r="AQ35" s="58">
        <v>263.06099999999998</v>
      </c>
      <c r="AR35" s="96" t="s">
        <v>394</v>
      </c>
      <c r="AS35" s="58">
        <v>312.88799999999998</v>
      </c>
      <c r="AT35" s="96" t="s">
        <v>394</v>
      </c>
      <c r="AU35" s="58">
        <f t="shared" si="0"/>
        <v>2223.654</v>
      </c>
      <c r="AV35" s="97">
        <v>0.96333999999999997</v>
      </c>
      <c r="AW35" s="93" t="s">
        <v>395</v>
      </c>
      <c r="AX35" s="93" t="s">
        <v>396</v>
      </c>
      <c r="AY35" s="93">
        <v>4</v>
      </c>
      <c r="AZ35" s="93" t="s">
        <v>397</v>
      </c>
    </row>
    <row r="36" spans="1:52" ht="31.5" x14ac:dyDescent="0.25">
      <c r="A36" s="4">
        <v>26</v>
      </c>
      <c r="B36" s="28">
        <v>34126</v>
      </c>
      <c r="C36" s="89" t="s">
        <v>382</v>
      </c>
      <c r="D36" s="58" t="s">
        <v>383</v>
      </c>
      <c r="E36" s="58" t="s">
        <v>384</v>
      </c>
      <c r="F36" s="89" t="s">
        <v>385</v>
      </c>
      <c r="G36" s="90" t="s">
        <v>386</v>
      </c>
      <c r="H36" s="91" t="s">
        <v>387</v>
      </c>
      <c r="I36" s="92">
        <v>1</v>
      </c>
      <c r="J36" s="93" t="s">
        <v>388</v>
      </c>
      <c r="K36" s="4">
        <v>89</v>
      </c>
      <c r="L36" s="4">
        <v>7.5</v>
      </c>
      <c r="M36" s="4" t="s">
        <v>389</v>
      </c>
      <c r="N36" s="4" t="s">
        <v>101</v>
      </c>
      <c r="O36" s="4" t="s">
        <v>102</v>
      </c>
      <c r="P36" s="4" t="s">
        <v>101</v>
      </c>
      <c r="Q36" s="94" t="s">
        <v>101</v>
      </c>
      <c r="R36" s="58" t="s">
        <v>390</v>
      </c>
      <c r="S36" s="28">
        <v>0</v>
      </c>
      <c r="T36" s="28">
        <v>0</v>
      </c>
      <c r="U36" s="91">
        <v>561.9</v>
      </c>
      <c r="V36" s="91">
        <v>549.25</v>
      </c>
      <c r="W36" s="58">
        <v>129.99</v>
      </c>
      <c r="X36" s="58" t="s">
        <v>394</v>
      </c>
      <c r="Y36" s="58">
        <v>101.22</v>
      </c>
      <c r="Z36" s="58" t="s">
        <v>394</v>
      </c>
      <c r="AA36" s="58">
        <v>101.05</v>
      </c>
      <c r="AB36" s="58" t="s">
        <v>394</v>
      </c>
      <c r="AC36" s="58">
        <v>68.388000000000005</v>
      </c>
      <c r="AD36" s="58" t="s">
        <v>398</v>
      </c>
      <c r="AE36" s="58">
        <v>28.4</v>
      </c>
      <c r="AF36" s="58" t="s">
        <v>394</v>
      </c>
      <c r="AG36" s="58">
        <v>0</v>
      </c>
      <c r="AH36" s="58" t="s">
        <v>394</v>
      </c>
      <c r="AI36" s="58">
        <v>0</v>
      </c>
      <c r="AJ36" s="58" t="s">
        <v>394</v>
      </c>
      <c r="AK36" s="58">
        <v>0</v>
      </c>
      <c r="AL36" s="58" t="s">
        <v>394</v>
      </c>
      <c r="AM36" s="58">
        <v>0</v>
      </c>
      <c r="AN36" s="58" t="s">
        <v>394</v>
      </c>
      <c r="AO36" s="58">
        <v>52.067999999999998</v>
      </c>
      <c r="AP36" s="96" t="s">
        <v>394</v>
      </c>
      <c r="AQ36" s="58">
        <v>58.283000000000001</v>
      </c>
      <c r="AR36" s="96" t="s">
        <v>394</v>
      </c>
      <c r="AS36" s="58">
        <v>78.272999999999996</v>
      </c>
      <c r="AT36" s="96" t="s">
        <v>394</v>
      </c>
      <c r="AU36" s="58">
        <f t="shared" si="0"/>
        <v>617.67200000000003</v>
      </c>
      <c r="AV36" s="97">
        <v>0.23779</v>
      </c>
      <c r="AW36" s="93" t="s">
        <v>395</v>
      </c>
      <c r="AX36" s="93" t="s">
        <v>396</v>
      </c>
      <c r="AY36" s="93">
        <v>1</v>
      </c>
      <c r="AZ36" s="93" t="s">
        <v>397</v>
      </c>
    </row>
    <row r="37" spans="1:52" ht="31.5" x14ac:dyDescent="0.25">
      <c r="A37" s="4">
        <v>27</v>
      </c>
      <c r="B37" s="28">
        <v>34127</v>
      </c>
      <c r="C37" s="89" t="s">
        <v>382</v>
      </c>
      <c r="D37" s="58" t="s">
        <v>383</v>
      </c>
      <c r="E37" s="58" t="s">
        <v>384</v>
      </c>
      <c r="F37" s="89" t="s">
        <v>385</v>
      </c>
      <c r="G37" s="90" t="s">
        <v>386</v>
      </c>
      <c r="H37" s="91" t="s">
        <v>387</v>
      </c>
      <c r="I37" s="92">
        <v>2</v>
      </c>
      <c r="J37" s="93" t="s">
        <v>388</v>
      </c>
      <c r="K37" s="4">
        <v>89</v>
      </c>
      <c r="L37" s="4">
        <v>7.5</v>
      </c>
      <c r="M37" s="4" t="s">
        <v>389</v>
      </c>
      <c r="N37" s="4" t="s">
        <v>101</v>
      </c>
      <c r="O37" s="4" t="s">
        <v>102</v>
      </c>
      <c r="P37" s="4" t="s">
        <v>101</v>
      </c>
      <c r="Q37" s="94" t="s">
        <v>101</v>
      </c>
      <c r="R37" s="58" t="s">
        <v>390</v>
      </c>
      <c r="S37" s="28">
        <v>0</v>
      </c>
      <c r="T37" s="28">
        <v>0</v>
      </c>
      <c r="U37" s="91">
        <v>1247.1099999999999</v>
      </c>
      <c r="V37" s="91">
        <v>1433.62</v>
      </c>
      <c r="W37" s="58">
        <v>194.42000000000002</v>
      </c>
      <c r="X37" s="58" t="s">
        <v>392</v>
      </c>
      <c r="Y37" s="58">
        <v>194.42000000000002</v>
      </c>
      <c r="Z37" s="58" t="s">
        <v>392</v>
      </c>
      <c r="AA37" s="58">
        <v>194.42000000000002</v>
      </c>
      <c r="AB37" s="58" t="s">
        <v>392</v>
      </c>
      <c r="AC37" s="58">
        <v>194.42000000000002</v>
      </c>
      <c r="AD37" s="58" t="s">
        <v>393</v>
      </c>
      <c r="AE37" s="58">
        <v>57.14</v>
      </c>
      <c r="AF37" s="58" t="s">
        <v>392</v>
      </c>
      <c r="AG37" s="58">
        <v>0</v>
      </c>
      <c r="AH37" s="58" t="s">
        <v>392</v>
      </c>
      <c r="AI37" s="58">
        <v>0</v>
      </c>
      <c r="AJ37" s="58" t="s">
        <v>392</v>
      </c>
      <c r="AK37" s="58">
        <v>0</v>
      </c>
      <c r="AL37" s="58" t="s">
        <v>392</v>
      </c>
      <c r="AM37" s="58">
        <v>0</v>
      </c>
      <c r="AN37" s="58" t="s">
        <v>392</v>
      </c>
      <c r="AO37" s="58">
        <v>182.52</v>
      </c>
      <c r="AP37" s="96" t="s">
        <v>392</v>
      </c>
      <c r="AQ37" s="58">
        <v>182.52</v>
      </c>
      <c r="AR37" s="96" t="s">
        <v>392</v>
      </c>
      <c r="AS37" s="58">
        <v>176.62</v>
      </c>
      <c r="AT37" s="96" t="s">
        <v>392</v>
      </c>
      <c r="AU37" s="58">
        <f t="shared" si="0"/>
        <v>1376.48</v>
      </c>
      <c r="AV37" s="97">
        <v>0.67540999999999995</v>
      </c>
      <c r="AW37" s="93" t="s">
        <v>395</v>
      </c>
      <c r="AX37" s="93" t="s">
        <v>396</v>
      </c>
      <c r="AY37" s="93">
        <v>2</v>
      </c>
      <c r="AZ37" s="93" t="s">
        <v>397</v>
      </c>
    </row>
    <row r="38" spans="1:52" ht="31.5" x14ac:dyDescent="0.25">
      <c r="A38" s="4">
        <v>28</v>
      </c>
      <c r="B38" s="28">
        <v>34128</v>
      </c>
      <c r="C38" s="89" t="s">
        <v>382</v>
      </c>
      <c r="D38" s="58" t="s">
        <v>383</v>
      </c>
      <c r="E38" s="58" t="s">
        <v>384</v>
      </c>
      <c r="F38" s="89" t="s">
        <v>385</v>
      </c>
      <c r="G38" s="90" t="s">
        <v>386</v>
      </c>
      <c r="H38" s="91" t="s">
        <v>387</v>
      </c>
      <c r="I38" s="92">
        <v>2</v>
      </c>
      <c r="J38" s="93" t="s">
        <v>388</v>
      </c>
      <c r="K38" s="4">
        <v>89</v>
      </c>
      <c r="L38" s="4">
        <v>7.5</v>
      </c>
      <c r="M38" s="4" t="s">
        <v>389</v>
      </c>
      <c r="N38" s="4" t="s">
        <v>101</v>
      </c>
      <c r="O38" s="4" t="s">
        <v>102</v>
      </c>
      <c r="P38" s="4" t="s">
        <v>101</v>
      </c>
      <c r="Q38" s="94" t="s">
        <v>101</v>
      </c>
      <c r="R38" s="58" t="s">
        <v>390</v>
      </c>
      <c r="S38" s="28">
        <v>0</v>
      </c>
      <c r="T38" s="28">
        <v>0</v>
      </c>
      <c r="U38" s="91">
        <v>1252.25</v>
      </c>
      <c r="V38" s="91">
        <v>1436.72</v>
      </c>
      <c r="W38" s="58">
        <v>193.5</v>
      </c>
      <c r="X38" s="58" t="s">
        <v>392</v>
      </c>
      <c r="Y38" s="58">
        <v>193.5</v>
      </c>
      <c r="Z38" s="58" t="s">
        <v>392</v>
      </c>
      <c r="AA38" s="58">
        <v>193.5</v>
      </c>
      <c r="AB38" s="58" t="s">
        <v>392</v>
      </c>
      <c r="AC38" s="58">
        <v>193.5</v>
      </c>
      <c r="AD38" s="58" t="s">
        <v>393</v>
      </c>
      <c r="AE38" s="58">
        <v>56.879999999999995</v>
      </c>
      <c r="AF38" s="58" t="s">
        <v>392</v>
      </c>
      <c r="AG38" s="58">
        <v>0</v>
      </c>
      <c r="AH38" s="58" t="s">
        <v>392</v>
      </c>
      <c r="AI38" s="58">
        <v>0</v>
      </c>
      <c r="AJ38" s="58" t="s">
        <v>392</v>
      </c>
      <c r="AK38" s="58">
        <v>0</v>
      </c>
      <c r="AL38" s="58" t="s">
        <v>392</v>
      </c>
      <c r="AM38" s="58">
        <v>0</v>
      </c>
      <c r="AN38" s="58" t="s">
        <v>392</v>
      </c>
      <c r="AO38" s="58">
        <v>184.02</v>
      </c>
      <c r="AP38" s="96" t="s">
        <v>392</v>
      </c>
      <c r="AQ38" s="58">
        <v>184.02</v>
      </c>
      <c r="AR38" s="96" t="s">
        <v>392</v>
      </c>
      <c r="AS38" s="58">
        <v>178.08</v>
      </c>
      <c r="AT38" s="96" t="s">
        <v>392</v>
      </c>
      <c r="AU38" s="58">
        <f t="shared" si="0"/>
        <v>1377</v>
      </c>
      <c r="AV38" s="97">
        <v>0.67818999999999996</v>
      </c>
      <c r="AW38" s="93" t="s">
        <v>395</v>
      </c>
      <c r="AX38" s="93" t="s">
        <v>396</v>
      </c>
      <c r="AY38" s="93">
        <v>2</v>
      </c>
      <c r="AZ38" s="93" t="s">
        <v>397</v>
      </c>
    </row>
    <row r="39" spans="1:52" ht="31.5" x14ac:dyDescent="0.25">
      <c r="A39" s="4">
        <v>29</v>
      </c>
      <c r="B39" s="28">
        <v>34129</v>
      </c>
      <c r="C39" s="89" t="s">
        <v>382</v>
      </c>
      <c r="D39" s="58" t="s">
        <v>383</v>
      </c>
      <c r="E39" s="58" t="s">
        <v>384</v>
      </c>
      <c r="F39" s="89" t="s">
        <v>385</v>
      </c>
      <c r="G39" s="90" t="s">
        <v>386</v>
      </c>
      <c r="H39" s="91" t="s">
        <v>387</v>
      </c>
      <c r="I39" s="92">
        <v>1</v>
      </c>
      <c r="J39" s="93" t="s">
        <v>388</v>
      </c>
      <c r="K39" s="4">
        <v>89</v>
      </c>
      <c r="L39" s="4">
        <v>7.5</v>
      </c>
      <c r="M39" s="4" t="s">
        <v>389</v>
      </c>
      <c r="N39" s="4" t="s">
        <v>101</v>
      </c>
      <c r="O39" s="4" t="s">
        <v>102</v>
      </c>
      <c r="P39" s="4" t="s">
        <v>101</v>
      </c>
      <c r="Q39" s="94" t="s">
        <v>101</v>
      </c>
      <c r="R39" s="58" t="s">
        <v>390</v>
      </c>
      <c r="S39" s="28">
        <v>0</v>
      </c>
      <c r="T39" s="28">
        <v>0</v>
      </c>
      <c r="U39" s="91">
        <v>467.65</v>
      </c>
      <c r="V39" s="91">
        <v>478.99</v>
      </c>
      <c r="W39" s="58">
        <v>128.37</v>
      </c>
      <c r="X39" s="58" t="s">
        <v>394</v>
      </c>
      <c r="Y39" s="58">
        <v>83.68</v>
      </c>
      <c r="Z39" s="58" t="s">
        <v>394</v>
      </c>
      <c r="AA39" s="58">
        <v>83</v>
      </c>
      <c r="AB39" s="58" t="s">
        <v>394</v>
      </c>
      <c r="AC39" s="58">
        <v>60.4</v>
      </c>
      <c r="AD39" s="58" t="s">
        <v>394</v>
      </c>
      <c r="AE39" s="58">
        <v>25.97</v>
      </c>
      <c r="AF39" s="58" t="s">
        <v>394</v>
      </c>
      <c r="AG39" s="58">
        <v>0</v>
      </c>
      <c r="AH39" s="58" t="s">
        <v>394</v>
      </c>
      <c r="AI39" s="58">
        <v>0</v>
      </c>
      <c r="AJ39" s="58" t="s">
        <v>394</v>
      </c>
      <c r="AK39" s="58">
        <v>0</v>
      </c>
      <c r="AL39" s="58" t="s">
        <v>394</v>
      </c>
      <c r="AM39" s="58">
        <v>0</v>
      </c>
      <c r="AN39" s="58" t="s">
        <v>394</v>
      </c>
      <c r="AO39" s="58">
        <v>50.7</v>
      </c>
      <c r="AP39" s="96" t="s">
        <v>394</v>
      </c>
      <c r="AQ39" s="58">
        <v>55.054000000000002</v>
      </c>
      <c r="AR39" s="96" t="s">
        <v>394</v>
      </c>
      <c r="AS39" s="58">
        <v>65.599999999999994</v>
      </c>
      <c r="AT39" s="96" t="s">
        <v>394</v>
      </c>
      <c r="AU39" s="58">
        <f t="shared" si="0"/>
        <v>552.774</v>
      </c>
      <c r="AV39" s="97">
        <v>0.23300000000000001</v>
      </c>
      <c r="AW39" s="93" t="s">
        <v>395</v>
      </c>
      <c r="AX39" s="93" t="s">
        <v>396</v>
      </c>
      <c r="AY39" s="93">
        <v>1</v>
      </c>
      <c r="AZ39" s="93" t="s">
        <v>397</v>
      </c>
    </row>
    <row r="40" spans="1:52" ht="31.5" x14ac:dyDescent="0.25">
      <c r="A40" s="4">
        <v>30</v>
      </c>
      <c r="B40" s="28">
        <v>34130</v>
      </c>
      <c r="C40" s="89" t="s">
        <v>382</v>
      </c>
      <c r="D40" s="58" t="s">
        <v>383</v>
      </c>
      <c r="E40" s="58" t="s">
        <v>384</v>
      </c>
      <c r="F40" s="89" t="s">
        <v>385</v>
      </c>
      <c r="G40" s="90" t="s">
        <v>386</v>
      </c>
      <c r="H40" s="91" t="s">
        <v>387</v>
      </c>
      <c r="I40" s="92">
        <v>1</v>
      </c>
      <c r="J40" s="93" t="s">
        <v>388</v>
      </c>
      <c r="K40" s="4">
        <v>89</v>
      </c>
      <c r="L40" s="4">
        <v>7.5</v>
      </c>
      <c r="M40" s="4" t="s">
        <v>389</v>
      </c>
      <c r="N40" s="4" t="s">
        <v>101</v>
      </c>
      <c r="O40" s="4" t="s">
        <v>102</v>
      </c>
      <c r="P40" s="4" t="s">
        <v>101</v>
      </c>
      <c r="Q40" s="94" t="s">
        <v>101</v>
      </c>
      <c r="R40" s="58" t="s">
        <v>390</v>
      </c>
      <c r="S40" s="28">
        <v>0</v>
      </c>
      <c r="T40" s="28">
        <v>0</v>
      </c>
      <c r="U40" s="91">
        <v>467.44</v>
      </c>
      <c r="V40" s="91">
        <v>408.7</v>
      </c>
      <c r="W40" s="58">
        <v>76.349999999999994</v>
      </c>
      <c r="X40" s="58" t="s">
        <v>392</v>
      </c>
      <c r="Y40" s="58">
        <v>76.349999999999994</v>
      </c>
      <c r="Z40" s="58" t="s">
        <v>392</v>
      </c>
      <c r="AA40" s="58">
        <v>76.349999999999994</v>
      </c>
      <c r="AB40" s="58" t="s">
        <v>392</v>
      </c>
      <c r="AC40" s="58">
        <v>76.349999999999994</v>
      </c>
      <c r="AD40" s="58" t="s">
        <v>392</v>
      </c>
      <c r="AE40" s="58">
        <v>22.43</v>
      </c>
      <c r="AF40" s="58" t="s">
        <v>392</v>
      </c>
      <c r="AG40" s="58">
        <v>0</v>
      </c>
      <c r="AH40" s="58" t="s">
        <v>392</v>
      </c>
      <c r="AI40" s="58">
        <v>0</v>
      </c>
      <c r="AJ40" s="58" t="s">
        <v>392</v>
      </c>
      <c r="AK40" s="58">
        <v>0</v>
      </c>
      <c r="AL40" s="58" t="s">
        <v>392</v>
      </c>
      <c r="AM40" s="58">
        <v>0</v>
      </c>
      <c r="AN40" s="58" t="s">
        <v>392</v>
      </c>
      <c r="AO40" s="58">
        <v>52.837000000000003</v>
      </c>
      <c r="AP40" s="96" t="s">
        <v>394</v>
      </c>
      <c r="AQ40" s="58">
        <v>57.29</v>
      </c>
      <c r="AR40" s="96" t="s">
        <v>394</v>
      </c>
      <c r="AS40" s="58">
        <v>70.349000000000004</v>
      </c>
      <c r="AT40" s="96" t="s">
        <v>394</v>
      </c>
      <c r="AU40" s="58">
        <f t="shared" si="0"/>
        <v>508.30599999999998</v>
      </c>
      <c r="AV40" s="97">
        <v>0.23499999999999999</v>
      </c>
      <c r="AW40" s="93" t="s">
        <v>395</v>
      </c>
      <c r="AX40" s="93" t="s">
        <v>396</v>
      </c>
      <c r="AY40" s="93">
        <v>1</v>
      </c>
      <c r="AZ40" s="93" t="s">
        <v>397</v>
      </c>
    </row>
    <row r="41" spans="1:52" ht="31.5" x14ac:dyDescent="0.25">
      <c r="A41" s="4">
        <v>31</v>
      </c>
      <c r="B41" s="28">
        <v>34131</v>
      </c>
      <c r="C41" s="89" t="s">
        <v>382</v>
      </c>
      <c r="D41" s="99" t="s">
        <v>400</v>
      </c>
      <c r="E41" s="58" t="s">
        <v>384</v>
      </c>
      <c r="F41" s="89" t="s">
        <v>385</v>
      </c>
      <c r="G41" s="90" t="s">
        <v>386</v>
      </c>
      <c r="H41" s="91" t="s">
        <v>387</v>
      </c>
      <c r="I41" s="92">
        <v>1</v>
      </c>
      <c r="J41" s="93" t="s">
        <v>388</v>
      </c>
      <c r="K41" s="4">
        <v>89</v>
      </c>
      <c r="L41" s="4">
        <v>7.5</v>
      </c>
      <c r="M41" s="4" t="s">
        <v>389</v>
      </c>
      <c r="N41" s="4" t="s">
        <v>101</v>
      </c>
      <c r="O41" s="4" t="s">
        <v>102</v>
      </c>
      <c r="P41" s="4" t="s">
        <v>101</v>
      </c>
      <c r="Q41" s="94" t="s">
        <v>101</v>
      </c>
      <c r="R41" s="58" t="s">
        <v>390</v>
      </c>
      <c r="S41" s="28">
        <v>0</v>
      </c>
      <c r="T41" s="28">
        <v>0</v>
      </c>
      <c r="U41" s="91">
        <v>2558.46</v>
      </c>
      <c r="V41" s="91">
        <v>2886.06</v>
      </c>
      <c r="W41" s="58">
        <v>837.81</v>
      </c>
      <c r="X41" s="58" t="s">
        <v>394</v>
      </c>
      <c r="Y41" s="58">
        <v>652.6</v>
      </c>
      <c r="Z41" s="58" t="s">
        <v>394</v>
      </c>
      <c r="AA41" s="58">
        <v>683.7</v>
      </c>
      <c r="AB41" s="58" t="s">
        <v>394</v>
      </c>
      <c r="AC41" s="58">
        <v>430.54</v>
      </c>
      <c r="AD41" s="58" t="s">
        <v>398</v>
      </c>
      <c r="AE41" s="58">
        <v>259.93</v>
      </c>
      <c r="AF41" s="58" t="s">
        <v>394</v>
      </c>
      <c r="AG41" s="58">
        <v>0</v>
      </c>
      <c r="AH41" s="58" t="s">
        <v>394</v>
      </c>
      <c r="AI41" s="58">
        <v>0</v>
      </c>
      <c r="AJ41" s="58" t="s">
        <v>394</v>
      </c>
      <c r="AK41" s="58">
        <v>0</v>
      </c>
      <c r="AL41" s="58" t="s">
        <v>394</v>
      </c>
      <c r="AM41" s="58">
        <v>0</v>
      </c>
      <c r="AN41" s="58" t="s">
        <v>394</v>
      </c>
      <c r="AO41" s="58">
        <v>356.50400000000002</v>
      </c>
      <c r="AP41" s="96" t="s">
        <v>394</v>
      </c>
      <c r="AQ41" s="58">
        <v>400.23099999999999</v>
      </c>
      <c r="AR41" s="96" t="s">
        <v>394</v>
      </c>
      <c r="AS41" s="58">
        <v>474.85399999999998</v>
      </c>
      <c r="AT41" s="96" t="s">
        <v>394</v>
      </c>
      <c r="AU41" s="58">
        <f t="shared" si="0"/>
        <v>4096.1689999999999</v>
      </c>
      <c r="AV41" s="97">
        <v>1.5569999999999999</v>
      </c>
      <c r="AW41" s="93" t="s">
        <v>399</v>
      </c>
      <c r="AX41" s="93" t="s">
        <v>401</v>
      </c>
      <c r="AY41" s="93">
        <v>1</v>
      </c>
      <c r="AZ41" s="93" t="s">
        <v>397</v>
      </c>
    </row>
    <row r="42" spans="1:52" ht="31.5" x14ac:dyDescent="0.25">
      <c r="A42" s="4">
        <v>32</v>
      </c>
      <c r="B42" s="28">
        <v>34132</v>
      </c>
      <c r="C42" s="89" t="s">
        <v>382</v>
      </c>
      <c r="D42" s="99" t="s">
        <v>400</v>
      </c>
      <c r="E42" s="58" t="s">
        <v>384</v>
      </c>
      <c r="F42" s="89" t="s">
        <v>385</v>
      </c>
      <c r="G42" s="90" t="s">
        <v>386</v>
      </c>
      <c r="H42" s="91" t="s">
        <v>387</v>
      </c>
      <c r="I42" s="92">
        <v>1</v>
      </c>
      <c r="J42" s="93" t="s">
        <v>388</v>
      </c>
      <c r="K42" s="4">
        <v>89</v>
      </c>
      <c r="L42" s="4">
        <v>7.5</v>
      </c>
      <c r="M42" s="4" t="s">
        <v>389</v>
      </c>
      <c r="N42" s="4" t="s">
        <v>101</v>
      </c>
      <c r="O42" s="4" t="s">
        <v>102</v>
      </c>
      <c r="P42" s="4" t="s">
        <v>101</v>
      </c>
      <c r="Q42" s="94" t="s">
        <v>101</v>
      </c>
      <c r="R42" s="58" t="s">
        <v>390</v>
      </c>
      <c r="S42" s="28">
        <v>0</v>
      </c>
      <c r="T42" s="28">
        <v>0</v>
      </c>
      <c r="U42" s="91">
        <v>2489.14</v>
      </c>
      <c r="V42" s="91">
        <v>2833.09</v>
      </c>
      <c r="W42" s="58">
        <v>896.71</v>
      </c>
      <c r="X42" s="58" t="s">
        <v>394</v>
      </c>
      <c r="Y42" s="58">
        <v>649.09</v>
      </c>
      <c r="Z42" s="58" t="s">
        <v>394</v>
      </c>
      <c r="AA42" s="58">
        <v>592.47</v>
      </c>
      <c r="AB42" s="58" t="s">
        <v>394</v>
      </c>
      <c r="AC42" s="58">
        <v>436.61</v>
      </c>
      <c r="AD42" s="58" t="s">
        <v>398</v>
      </c>
      <c r="AE42" s="58">
        <v>222.63</v>
      </c>
      <c r="AF42" s="58" t="s">
        <v>394</v>
      </c>
      <c r="AG42" s="58">
        <v>0</v>
      </c>
      <c r="AH42" s="58" t="s">
        <v>394</v>
      </c>
      <c r="AI42" s="58">
        <v>0</v>
      </c>
      <c r="AJ42" s="58" t="s">
        <v>394</v>
      </c>
      <c r="AK42" s="58">
        <v>0</v>
      </c>
      <c r="AL42" s="58" t="s">
        <v>394</v>
      </c>
      <c r="AM42" s="58">
        <v>0</v>
      </c>
      <c r="AN42" s="58" t="s">
        <v>394</v>
      </c>
      <c r="AO42" s="58">
        <v>341.858</v>
      </c>
      <c r="AP42" s="96" t="s">
        <v>394</v>
      </c>
      <c r="AQ42" s="58">
        <v>402.12900000000002</v>
      </c>
      <c r="AR42" s="96" t="s">
        <v>394</v>
      </c>
      <c r="AS42" s="58">
        <v>496.17599999999999</v>
      </c>
      <c r="AT42" s="96" t="s">
        <v>394</v>
      </c>
      <c r="AU42" s="58">
        <f t="shared" si="0"/>
        <v>4037.6730000000007</v>
      </c>
      <c r="AV42" s="97">
        <v>1.5569999999999999</v>
      </c>
      <c r="AW42" s="93" t="s">
        <v>399</v>
      </c>
      <c r="AX42" s="93" t="s">
        <v>401</v>
      </c>
      <c r="AY42" s="93">
        <v>1</v>
      </c>
      <c r="AZ42" s="93" t="s">
        <v>397</v>
      </c>
    </row>
    <row r="43" spans="1:52" ht="31.5" x14ac:dyDescent="0.25">
      <c r="A43" s="4">
        <v>33</v>
      </c>
      <c r="B43" s="28">
        <v>34133</v>
      </c>
      <c r="C43" s="89" t="s">
        <v>382</v>
      </c>
      <c r="D43" s="58" t="s">
        <v>383</v>
      </c>
      <c r="E43" s="58" t="s">
        <v>384</v>
      </c>
      <c r="F43" s="89" t="s">
        <v>385</v>
      </c>
      <c r="G43" s="90" t="s">
        <v>386</v>
      </c>
      <c r="H43" s="91" t="s">
        <v>387</v>
      </c>
      <c r="I43" s="92">
        <v>2</v>
      </c>
      <c r="J43" s="93" t="s">
        <v>388</v>
      </c>
      <c r="K43" s="4">
        <v>89</v>
      </c>
      <c r="L43" s="4">
        <v>7.5</v>
      </c>
      <c r="M43" s="4" t="s">
        <v>389</v>
      </c>
      <c r="N43" s="4" t="s">
        <v>101</v>
      </c>
      <c r="O43" s="4" t="s">
        <v>102</v>
      </c>
      <c r="P43" s="4" t="s">
        <v>101</v>
      </c>
      <c r="Q43" s="94" t="s">
        <v>101</v>
      </c>
      <c r="R43" s="58" t="s">
        <v>390</v>
      </c>
      <c r="S43" s="28">
        <v>0</v>
      </c>
      <c r="T43" s="28">
        <v>0</v>
      </c>
      <c r="U43" s="91">
        <v>1301.0999999999999</v>
      </c>
      <c r="V43" s="91">
        <v>1622.07</v>
      </c>
      <c r="W43" s="58">
        <v>448.81</v>
      </c>
      <c r="X43" s="58" t="s">
        <v>394</v>
      </c>
      <c r="Y43" s="58">
        <v>304.08999999999997</v>
      </c>
      <c r="Z43" s="58" t="s">
        <v>394</v>
      </c>
      <c r="AA43" s="58">
        <v>301.07</v>
      </c>
      <c r="AB43" s="58" t="s">
        <v>394</v>
      </c>
      <c r="AC43" s="58">
        <v>223.47300000000001</v>
      </c>
      <c r="AD43" s="58" t="s">
        <v>398</v>
      </c>
      <c r="AE43" s="58">
        <v>112.34</v>
      </c>
      <c r="AF43" s="58" t="s">
        <v>394</v>
      </c>
      <c r="AG43" s="58">
        <v>0</v>
      </c>
      <c r="AH43" s="58" t="s">
        <v>394</v>
      </c>
      <c r="AI43" s="58">
        <v>0</v>
      </c>
      <c r="AJ43" s="58" t="s">
        <v>394</v>
      </c>
      <c r="AK43" s="58">
        <v>0</v>
      </c>
      <c r="AL43" s="58" t="s">
        <v>394</v>
      </c>
      <c r="AM43" s="58">
        <v>0</v>
      </c>
      <c r="AN43" s="58" t="s">
        <v>394</v>
      </c>
      <c r="AO43" s="58">
        <v>154.53</v>
      </c>
      <c r="AP43" s="96" t="s">
        <v>394</v>
      </c>
      <c r="AQ43" s="58">
        <v>203.31</v>
      </c>
      <c r="AR43" s="96" t="s">
        <v>394</v>
      </c>
      <c r="AS43" s="58">
        <v>249.74</v>
      </c>
      <c r="AT43" s="96" t="s">
        <v>394</v>
      </c>
      <c r="AU43" s="58">
        <f t="shared" si="0"/>
        <v>1997.3629999999998</v>
      </c>
      <c r="AV43" s="97">
        <v>0.70320000000000005</v>
      </c>
      <c r="AW43" s="93" t="s">
        <v>395</v>
      </c>
      <c r="AX43" s="93" t="s">
        <v>396</v>
      </c>
      <c r="AY43" s="93">
        <v>2</v>
      </c>
      <c r="AZ43" s="93" t="s">
        <v>397</v>
      </c>
    </row>
    <row r="44" spans="1:52" ht="31.5" x14ac:dyDescent="0.25">
      <c r="A44" s="4">
        <v>34</v>
      </c>
      <c r="B44" s="28">
        <v>34134</v>
      </c>
      <c r="C44" s="89" t="s">
        <v>382</v>
      </c>
      <c r="D44" s="58" t="s">
        <v>383</v>
      </c>
      <c r="E44" s="58" t="s">
        <v>384</v>
      </c>
      <c r="F44" s="89" t="s">
        <v>385</v>
      </c>
      <c r="G44" s="90" t="s">
        <v>386</v>
      </c>
      <c r="H44" s="91" t="s">
        <v>387</v>
      </c>
      <c r="I44" s="92">
        <v>1</v>
      </c>
      <c r="J44" s="93" t="s">
        <v>388</v>
      </c>
      <c r="K44" s="4">
        <v>89</v>
      </c>
      <c r="L44" s="4">
        <v>7.5</v>
      </c>
      <c r="M44" s="4" t="s">
        <v>389</v>
      </c>
      <c r="N44" s="4" t="s">
        <v>101</v>
      </c>
      <c r="O44" s="4" t="s">
        <v>102</v>
      </c>
      <c r="P44" s="4" t="s">
        <v>101</v>
      </c>
      <c r="Q44" s="94" t="s">
        <v>101</v>
      </c>
      <c r="R44" s="58" t="s">
        <v>390</v>
      </c>
      <c r="S44" s="28">
        <v>0</v>
      </c>
      <c r="T44" s="28">
        <v>0</v>
      </c>
      <c r="U44" s="91">
        <v>764.49</v>
      </c>
      <c r="V44" s="91">
        <v>762.32</v>
      </c>
      <c r="W44" s="58">
        <v>191.09</v>
      </c>
      <c r="X44" s="58" t="s">
        <v>394</v>
      </c>
      <c r="Y44" s="58">
        <v>142.21</v>
      </c>
      <c r="Z44" s="58" t="s">
        <v>394</v>
      </c>
      <c r="AA44" s="58">
        <v>142.16</v>
      </c>
      <c r="AB44" s="58" t="s">
        <v>394</v>
      </c>
      <c r="AC44" s="58">
        <v>185.83799999999999</v>
      </c>
      <c r="AD44" s="58" t="s">
        <v>394</v>
      </c>
      <c r="AE44" s="58">
        <v>46.93</v>
      </c>
      <c r="AF44" s="58" t="s">
        <v>394</v>
      </c>
      <c r="AG44" s="58">
        <v>0</v>
      </c>
      <c r="AH44" s="58" t="s">
        <v>394</v>
      </c>
      <c r="AI44" s="58">
        <v>0</v>
      </c>
      <c r="AJ44" s="58" t="s">
        <v>394</v>
      </c>
      <c r="AK44" s="58">
        <v>0</v>
      </c>
      <c r="AL44" s="58" t="s">
        <v>394</v>
      </c>
      <c r="AM44" s="58">
        <v>0</v>
      </c>
      <c r="AN44" s="58" t="s">
        <v>394</v>
      </c>
      <c r="AO44" s="58">
        <v>76.95</v>
      </c>
      <c r="AP44" s="96" t="s">
        <v>394</v>
      </c>
      <c r="AQ44" s="58">
        <v>84.77</v>
      </c>
      <c r="AR44" s="96" t="s">
        <v>394</v>
      </c>
      <c r="AS44" s="58">
        <v>110.02</v>
      </c>
      <c r="AT44" s="96" t="s">
        <v>394</v>
      </c>
      <c r="AU44" s="58">
        <f t="shared" si="0"/>
        <v>979.96799999999996</v>
      </c>
      <c r="AV44" s="97">
        <v>0.39910000000000001</v>
      </c>
      <c r="AW44" s="93" t="s">
        <v>395</v>
      </c>
      <c r="AX44" s="93" t="s">
        <v>396</v>
      </c>
      <c r="AY44" s="93">
        <v>1</v>
      </c>
      <c r="AZ44" s="93" t="s">
        <v>397</v>
      </c>
    </row>
    <row r="45" spans="1:52" ht="31.5" x14ac:dyDescent="0.25">
      <c r="A45" s="4">
        <v>35</v>
      </c>
      <c r="B45" s="28">
        <v>34135</v>
      </c>
      <c r="C45" s="89" t="s">
        <v>382</v>
      </c>
      <c r="D45" s="58" t="s">
        <v>383</v>
      </c>
      <c r="E45" s="58" t="s">
        <v>384</v>
      </c>
      <c r="F45" s="89" t="s">
        <v>385</v>
      </c>
      <c r="G45" s="90" t="s">
        <v>386</v>
      </c>
      <c r="H45" s="91" t="s">
        <v>387</v>
      </c>
      <c r="I45" s="92">
        <v>2</v>
      </c>
      <c r="J45" s="93" t="s">
        <v>388</v>
      </c>
      <c r="K45" s="4">
        <v>89</v>
      </c>
      <c r="L45" s="4">
        <v>7.5</v>
      </c>
      <c r="M45" s="4" t="s">
        <v>389</v>
      </c>
      <c r="N45" s="4" t="s">
        <v>101</v>
      </c>
      <c r="O45" s="4" t="s">
        <v>102</v>
      </c>
      <c r="P45" s="4" t="s">
        <v>101</v>
      </c>
      <c r="Q45" s="94" t="s">
        <v>101</v>
      </c>
      <c r="R45" s="58" t="s">
        <v>390</v>
      </c>
      <c r="S45" s="28">
        <v>0</v>
      </c>
      <c r="T45" s="28">
        <v>0</v>
      </c>
      <c r="U45" s="91">
        <v>1347.43</v>
      </c>
      <c r="V45" s="91">
        <v>1329.55</v>
      </c>
      <c r="W45" s="58">
        <v>340.28</v>
      </c>
      <c r="X45" s="58" t="s">
        <v>394</v>
      </c>
      <c r="Y45" s="58">
        <v>232.26</v>
      </c>
      <c r="Z45" s="58" t="s">
        <v>394</v>
      </c>
      <c r="AA45" s="58">
        <v>231.88</v>
      </c>
      <c r="AB45" s="58" t="s">
        <v>394</v>
      </c>
      <c r="AC45" s="58">
        <v>178.41200000000001</v>
      </c>
      <c r="AD45" s="58" t="s">
        <v>398</v>
      </c>
      <c r="AE45" s="58">
        <v>79.69</v>
      </c>
      <c r="AF45" s="58" t="s">
        <v>394</v>
      </c>
      <c r="AG45" s="58">
        <v>0</v>
      </c>
      <c r="AH45" s="58" t="s">
        <v>394</v>
      </c>
      <c r="AI45" s="58">
        <v>0</v>
      </c>
      <c r="AJ45" s="58" t="s">
        <v>394</v>
      </c>
      <c r="AK45" s="58">
        <v>0</v>
      </c>
      <c r="AL45" s="58" t="s">
        <v>394</v>
      </c>
      <c r="AM45" s="58">
        <v>0</v>
      </c>
      <c r="AN45" s="58" t="s">
        <v>394</v>
      </c>
      <c r="AO45" s="58">
        <v>133.99600000000001</v>
      </c>
      <c r="AP45" s="96" t="s">
        <v>394</v>
      </c>
      <c r="AQ45" s="58">
        <v>151.274</v>
      </c>
      <c r="AR45" s="96" t="s">
        <v>394</v>
      </c>
      <c r="AS45" s="58">
        <v>193.40600000000001</v>
      </c>
      <c r="AT45" s="96" t="s">
        <v>394</v>
      </c>
      <c r="AU45" s="58">
        <f t="shared" si="0"/>
        <v>1541.1979999999999</v>
      </c>
      <c r="AV45" s="97">
        <v>0.73828000000000005</v>
      </c>
      <c r="AW45" s="93" t="s">
        <v>395</v>
      </c>
      <c r="AX45" s="93" t="s">
        <v>396</v>
      </c>
      <c r="AY45" s="93">
        <v>2</v>
      </c>
      <c r="AZ45" s="93" t="s">
        <v>397</v>
      </c>
    </row>
    <row r="46" spans="1:52" ht="31.5" x14ac:dyDescent="0.25">
      <c r="A46" s="4">
        <v>36</v>
      </c>
      <c r="B46" s="28">
        <v>34136</v>
      </c>
      <c r="C46" s="89" t="s">
        <v>382</v>
      </c>
      <c r="D46" s="58" t="s">
        <v>383</v>
      </c>
      <c r="E46" s="58" t="s">
        <v>384</v>
      </c>
      <c r="F46" s="89" t="s">
        <v>385</v>
      </c>
      <c r="G46" s="90" t="s">
        <v>386</v>
      </c>
      <c r="H46" s="91" t="s">
        <v>387</v>
      </c>
      <c r="I46" s="92">
        <v>2</v>
      </c>
      <c r="J46" s="93" t="s">
        <v>388</v>
      </c>
      <c r="K46" s="4">
        <v>89</v>
      </c>
      <c r="L46" s="4">
        <v>7.5</v>
      </c>
      <c r="M46" s="4" t="s">
        <v>389</v>
      </c>
      <c r="N46" s="4" t="s">
        <v>101</v>
      </c>
      <c r="O46" s="4" t="s">
        <v>102</v>
      </c>
      <c r="P46" s="4" t="s">
        <v>101</v>
      </c>
      <c r="Q46" s="94" t="s">
        <v>101</v>
      </c>
      <c r="R46" s="58" t="s">
        <v>390</v>
      </c>
      <c r="S46" s="28">
        <v>0</v>
      </c>
      <c r="T46" s="28">
        <v>0</v>
      </c>
      <c r="U46" s="91">
        <v>1710.05</v>
      </c>
      <c r="V46" s="91">
        <v>1690.35</v>
      </c>
      <c r="W46" s="58">
        <v>462.68</v>
      </c>
      <c r="X46" s="58" t="s">
        <v>394</v>
      </c>
      <c r="Y46" s="58">
        <v>330.6</v>
      </c>
      <c r="Z46" s="58" t="s">
        <v>394</v>
      </c>
      <c r="AA46" s="58">
        <v>324.13</v>
      </c>
      <c r="AB46" s="58" t="s">
        <v>394</v>
      </c>
      <c r="AC46" s="58">
        <v>180.268</v>
      </c>
      <c r="AD46" s="58" t="s">
        <v>398</v>
      </c>
      <c r="AE46" s="58">
        <v>111.7</v>
      </c>
      <c r="AF46" s="58" t="s">
        <v>394</v>
      </c>
      <c r="AG46" s="58">
        <v>0</v>
      </c>
      <c r="AH46" s="58" t="s">
        <v>394</v>
      </c>
      <c r="AI46" s="58">
        <v>0</v>
      </c>
      <c r="AJ46" s="58" t="s">
        <v>394</v>
      </c>
      <c r="AK46" s="58">
        <v>0</v>
      </c>
      <c r="AL46" s="58" t="s">
        <v>394</v>
      </c>
      <c r="AM46" s="58">
        <v>0</v>
      </c>
      <c r="AN46" s="58" t="s">
        <v>394</v>
      </c>
      <c r="AO46" s="58">
        <v>180.56899999999999</v>
      </c>
      <c r="AP46" s="96" t="s">
        <v>394</v>
      </c>
      <c r="AQ46" s="58">
        <v>219.28200000000001</v>
      </c>
      <c r="AR46" s="96" t="s">
        <v>394</v>
      </c>
      <c r="AS46" s="58">
        <v>268.53300000000002</v>
      </c>
      <c r="AT46" s="96" t="s">
        <v>394</v>
      </c>
      <c r="AU46" s="58">
        <f t="shared" si="0"/>
        <v>2077.7619999999997</v>
      </c>
      <c r="AV46" s="97">
        <v>0.82762000000000002</v>
      </c>
      <c r="AW46" s="93" t="s">
        <v>395</v>
      </c>
      <c r="AX46" s="93" t="s">
        <v>396</v>
      </c>
      <c r="AY46" s="93">
        <v>2</v>
      </c>
      <c r="AZ46" s="93" t="s">
        <v>397</v>
      </c>
    </row>
    <row r="47" spans="1:52" ht="31.5" x14ac:dyDescent="0.25">
      <c r="A47" s="4">
        <v>37</v>
      </c>
      <c r="B47" s="28">
        <v>34137</v>
      </c>
      <c r="C47" s="89" t="s">
        <v>382</v>
      </c>
      <c r="D47" s="58" t="s">
        <v>383</v>
      </c>
      <c r="E47" s="58" t="s">
        <v>384</v>
      </c>
      <c r="F47" s="89" t="s">
        <v>385</v>
      </c>
      <c r="G47" s="90" t="s">
        <v>386</v>
      </c>
      <c r="H47" s="91" t="s">
        <v>387</v>
      </c>
      <c r="I47" s="92">
        <v>1</v>
      </c>
      <c r="J47" s="93" t="s">
        <v>388</v>
      </c>
      <c r="K47" s="4">
        <v>89</v>
      </c>
      <c r="L47" s="4">
        <v>7.5</v>
      </c>
      <c r="M47" s="4" t="s">
        <v>389</v>
      </c>
      <c r="N47" s="4" t="s">
        <v>101</v>
      </c>
      <c r="O47" s="4" t="s">
        <v>102</v>
      </c>
      <c r="P47" s="4" t="s">
        <v>101</v>
      </c>
      <c r="Q47" s="94" t="s">
        <v>101</v>
      </c>
      <c r="R47" s="58" t="s">
        <v>390</v>
      </c>
      <c r="S47" s="28">
        <v>0</v>
      </c>
      <c r="T47" s="28">
        <v>0</v>
      </c>
      <c r="U47" s="91">
        <v>756.34</v>
      </c>
      <c r="V47" s="91">
        <v>760.97</v>
      </c>
      <c r="W47" s="58">
        <v>186.73</v>
      </c>
      <c r="X47" s="58" t="s">
        <v>394</v>
      </c>
      <c r="Y47" s="58">
        <v>148.31</v>
      </c>
      <c r="Z47" s="58" t="s">
        <v>394</v>
      </c>
      <c r="AA47" s="58">
        <v>138.27000000000001</v>
      </c>
      <c r="AB47" s="58" t="s">
        <v>394</v>
      </c>
      <c r="AC47" s="58">
        <v>97.491</v>
      </c>
      <c r="AD47" s="58" t="s">
        <v>398</v>
      </c>
      <c r="AE47" s="58">
        <v>40.700000000000003</v>
      </c>
      <c r="AF47" s="58" t="s">
        <v>394</v>
      </c>
      <c r="AG47" s="58">
        <v>0</v>
      </c>
      <c r="AH47" s="58" t="s">
        <v>394</v>
      </c>
      <c r="AI47" s="58">
        <v>0</v>
      </c>
      <c r="AJ47" s="58" t="s">
        <v>394</v>
      </c>
      <c r="AK47" s="58">
        <v>0</v>
      </c>
      <c r="AL47" s="58" t="s">
        <v>394</v>
      </c>
      <c r="AM47" s="58">
        <v>0</v>
      </c>
      <c r="AN47" s="58" t="s">
        <v>394</v>
      </c>
      <c r="AO47" s="58">
        <v>77.87</v>
      </c>
      <c r="AP47" s="96" t="s">
        <v>394</v>
      </c>
      <c r="AQ47" s="58">
        <v>92.51</v>
      </c>
      <c r="AR47" s="96" t="s">
        <v>394</v>
      </c>
      <c r="AS47" s="58">
        <v>118.12</v>
      </c>
      <c r="AT47" s="96" t="s">
        <v>394</v>
      </c>
      <c r="AU47" s="58">
        <f t="shared" si="0"/>
        <v>900.00099999999998</v>
      </c>
      <c r="AV47" s="97">
        <v>0.40500000000000003</v>
      </c>
      <c r="AW47" s="93" t="s">
        <v>395</v>
      </c>
      <c r="AX47" s="93" t="s">
        <v>396</v>
      </c>
      <c r="AY47" s="93">
        <v>1</v>
      </c>
      <c r="AZ47" s="93" t="s">
        <v>397</v>
      </c>
    </row>
    <row r="48" spans="1:52" ht="31.5" x14ac:dyDescent="0.25">
      <c r="A48" s="4">
        <v>38</v>
      </c>
      <c r="B48" s="28">
        <v>34138</v>
      </c>
      <c r="C48" s="89" t="s">
        <v>382</v>
      </c>
      <c r="D48" s="58" t="s">
        <v>383</v>
      </c>
      <c r="E48" s="58" t="s">
        <v>384</v>
      </c>
      <c r="F48" s="89" t="s">
        <v>385</v>
      </c>
      <c r="G48" s="90" t="s">
        <v>386</v>
      </c>
      <c r="H48" s="91" t="s">
        <v>387</v>
      </c>
      <c r="I48" s="92">
        <v>1</v>
      </c>
      <c r="J48" s="93" t="s">
        <v>388</v>
      </c>
      <c r="K48" s="4">
        <v>89</v>
      </c>
      <c r="L48" s="4">
        <v>7.5</v>
      </c>
      <c r="M48" s="4" t="s">
        <v>389</v>
      </c>
      <c r="N48" s="4" t="s">
        <v>101</v>
      </c>
      <c r="O48" s="4" t="s">
        <v>102</v>
      </c>
      <c r="P48" s="4" t="s">
        <v>101</v>
      </c>
      <c r="Q48" s="94" t="s">
        <v>101</v>
      </c>
      <c r="R48" s="58" t="s">
        <v>390</v>
      </c>
      <c r="S48" s="28">
        <v>0</v>
      </c>
      <c r="T48" s="28">
        <v>0</v>
      </c>
      <c r="U48" s="91">
        <v>406.94</v>
      </c>
      <c r="V48" s="91">
        <v>407.99</v>
      </c>
      <c r="W48" s="58">
        <v>239.36</v>
      </c>
      <c r="X48" s="58" t="s">
        <v>394</v>
      </c>
      <c r="Y48" s="58">
        <v>181.43</v>
      </c>
      <c r="Z48" s="58" t="s">
        <v>394</v>
      </c>
      <c r="AA48" s="58">
        <v>177.64</v>
      </c>
      <c r="AB48" s="58" t="s">
        <v>394</v>
      </c>
      <c r="AC48" s="58">
        <v>129.41900000000001</v>
      </c>
      <c r="AD48" s="58" t="s">
        <v>394</v>
      </c>
      <c r="AE48" s="58">
        <v>57.19</v>
      </c>
      <c r="AF48" s="58" t="s">
        <v>394</v>
      </c>
      <c r="AG48" s="58">
        <v>0</v>
      </c>
      <c r="AH48" s="58" t="s">
        <v>394</v>
      </c>
      <c r="AI48" s="58">
        <v>0</v>
      </c>
      <c r="AJ48" s="58" t="s">
        <v>394</v>
      </c>
      <c r="AK48" s="58">
        <v>0</v>
      </c>
      <c r="AL48" s="58" t="s">
        <v>394</v>
      </c>
      <c r="AM48" s="58">
        <v>0</v>
      </c>
      <c r="AN48" s="58" t="s">
        <v>394</v>
      </c>
      <c r="AO48" s="58">
        <v>84.79</v>
      </c>
      <c r="AP48" s="96" t="s">
        <v>394</v>
      </c>
      <c r="AQ48" s="58">
        <v>118.24</v>
      </c>
      <c r="AR48" s="96" t="s">
        <v>394</v>
      </c>
      <c r="AS48" s="58">
        <v>143.22</v>
      </c>
      <c r="AT48" s="96" t="s">
        <v>394</v>
      </c>
      <c r="AU48" s="58">
        <f t="shared" si="0"/>
        <v>1131.289</v>
      </c>
      <c r="AV48" s="97">
        <v>0.42752000000000001</v>
      </c>
      <c r="AW48" s="93" t="s">
        <v>395</v>
      </c>
      <c r="AX48" s="93" t="s">
        <v>396</v>
      </c>
      <c r="AY48" s="93">
        <v>1</v>
      </c>
      <c r="AZ48" s="93" t="s">
        <v>397</v>
      </c>
    </row>
    <row r="49" spans="1:52" s="88" customFormat="1" ht="31.5" x14ac:dyDescent="0.25">
      <c r="A49" s="4">
        <v>39</v>
      </c>
      <c r="B49" s="28">
        <v>34139</v>
      </c>
      <c r="C49" s="103" t="s">
        <v>382</v>
      </c>
      <c r="D49" s="24" t="s">
        <v>383</v>
      </c>
      <c r="E49" s="24" t="s">
        <v>384</v>
      </c>
      <c r="F49" s="103" t="s">
        <v>385</v>
      </c>
      <c r="G49" s="90" t="s">
        <v>386</v>
      </c>
      <c r="H49" s="90" t="s">
        <v>387</v>
      </c>
      <c r="I49" s="104">
        <v>1</v>
      </c>
      <c r="J49" s="93" t="s">
        <v>388</v>
      </c>
      <c r="K49" s="94">
        <v>89</v>
      </c>
      <c r="L49" s="94">
        <v>7.5</v>
      </c>
      <c r="M49" s="94" t="s">
        <v>389</v>
      </c>
      <c r="N49" s="94" t="s">
        <v>101</v>
      </c>
      <c r="O49" s="94" t="s">
        <v>102</v>
      </c>
      <c r="P49" s="94" t="s">
        <v>101</v>
      </c>
      <c r="Q49" s="94" t="s">
        <v>101</v>
      </c>
      <c r="R49" s="58" t="s">
        <v>390</v>
      </c>
      <c r="S49" s="61">
        <v>0</v>
      </c>
      <c r="T49" s="61">
        <v>0</v>
      </c>
      <c r="U49" s="90">
        <v>521.49</v>
      </c>
      <c r="V49" s="90">
        <v>554.33000000000004</v>
      </c>
      <c r="W49" s="24">
        <v>153.11000000000001</v>
      </c>
      <c r="X49" s="24" t="s">
        <v>394</v>
      </c>
      <c r="Y49" s="24">
        <v>123.43</v>
      </c>
      <c r="Z49" s="24" t="s">
        <v>394</v>
      </c>
      <c r="AA49" s="24">
        <v>119.15</v>
      </c>
      <c r="AB49" s="24" t="s">
        <v>394</v>
      </c>
      <c r="AC49" s="24">
        <v>86.673000000000002</v>
      </c>
      <c r="AD49" s="24" t="s">
        <v>398</v>
      </c>
      <c r="AE49" s="24">
        <v>38.479999999999997</v>
      </c>
      <c r="AF49" s="24" t="s">
        <v>394</v>
      </c>
      <c r="AG49" s="58">
        <v>0</v>
      </c>
      <c r="AH49" s="24" t="s">
        <v>394</v>
      </c>
      <c r="AI49" s="58">
        <v>0</v>
      </c>
      <c r="AJ49" s="24" t="s">
        <v>394</v>
      </c>
      <c r="AK49" s="58">
        <v>0</v>
      </c>
      <c r="AL49" s="24" t="s">
        <v>394</v>
      </c>
      <c r="AM49" s="58">
        <v>0</v>
      </c>
      <c r="AN49" s="24" t="s">
        <v>394</v>
      </c>
      <c r="AO49" s="24">
        <v>57.222000000000001</v>
      </c>
      <c r="AP49" s="105" t="s">
        <v>394</v>
      </c>
      <c r="AQ49" s="24">
        <v>77.77</v>
      </c>
      <c r="AR49" s="105" t="s">
        <v>394</v>
      </c>
      <c r="AS49" s="24">
        <v>101.08</v>
      </c>
      <c r="AT49" s="105" t="s">
        <v>394</v>
      </c>
      <c r="AU49" s="58">
        <f t="shared" si="0"/>
        <v>756.91500000000008</v>
      </c>
      <c r="AV49" s="106">
        <v>0.28859000000000001</v>
      </c>
      <c r="AW49" s="107" t="s">
        <v>395</v>
      </c>
      <c r="AX49" s="93" t="s">
        <v>396</v>
      </c>
      <c r="AY49" s="107">
        <v>1</v>
      </c>
      <c r="AZ49" s="93" t="s">
        <v>397</v>
      </c>
    </row>
    <row r="50" spans="1:52" ht="31.5" x14ac:dyDescent="0.25">
      <c r="A50" s="4">
        <v>40</v>
      </c>
      <c r="B50" s="28">
        <v>34140</v>
      </c>
      <c r="C50" s="89" t="s">
        <v>382</v>
      </c>
      <c r="D50" s="58" t="s">
        <v>383</v>
      </c>
      <c r="E50" s="58" t="s">
        <v>384</v>
      </c>
      <c r="F50" s="89" t="s">
        <v>385</v>
      </c>
      <c r="G50" s="90" t="s">
        <v>386</v>
      </c>
      <c r="H50" s="91" t="s">
        <v>387</v>
      </c>
      <c r="I50" s="92">
        <v>1</v>
      </c>
      <c r="J50" s="93" t="s">
        <v>388</v>
      </c>
      <c r="K50" s="4">
        <v>89</v>
      </c>
      <c r="L50" s="4">
        <v>7.5</v>
      </c>
      <c r="M50" s="4" t="s">
        <v>389</v>
      </c>
      <c r="N50" s="4" t="s">
        <v>101</v>
      </c>
      <c r="O50" s="4" t="s">
        <v>102</v>
      </c>
      <c r="P50" s="4" t="s">
        <v>101</v>
      </c>
      <c r="Q50" s="94" t="s">
        <v>101</v>
      </c>
      <c r="R50" s="58" t="s">
        <v>390</v>
      </c>
      <c r="S50" s="28">
        <v>0</v>
      </c>
      <c r="T50" s="28">
        <v>0</v>
      </c>
      <c r="U50" s="91">
        <v>659.88</v>
      </c>
      <c r="V50" s="91">
        <v>583.35</v>
      </c>
      <c r="W50" s="58">
        <v>156.49</v>
      </c>
      <c r="X50" s="58" t="s">
        <v>394</v>
      </c>
      <c r="Y50" s="58">
        <v>124.38</v>
      </c>
      <c r="Z50" s="58" t="s">
        <v>394</v>
      </c>
      <c r="AA50" s="58">
        <v>115.44</v>
      </c>
      <c r="AB50" s="58" t="s">
        <v>394</v>
      </c>
      <c r="AC50" s="58">
        <v>86.814999999999998</v>
      </c>
      <c r="AD50" s="58" t="s">
        <v>398</v>
      </c>
      <c r="AE50" s="58">
        <v>38.42</v>
      </c>
      <c r="AF50" s="58" t="s">
        <v>394</v>
      </c>
      <c r="AG50" s="58">
        <v>0</v>
      </c>
      <c r="AH50" s="58" t="s">
        <v>394</v>
      </c>
      <c r="AI50" s="58">
        <v>0</v>
      </c>
      <c r="AJ50" s="58" t="s">
        <v>394</v>
      </c>
      <c r="AK50" s="58">
        <v>0</v>
      </c>
      <c r="AL50" s="58" t="s">
        <v>394</v>
      </c>
      <c r="AM50" s="58">
        <v>0</v>
      </c>
      <c r="AN50" s="58" t="s">
        <v>394</v>
      </c>
      <c r="AO50" s="58">
        <v>62.286999999999999</v>
      </c>
      <c r="AP50" s="96" t="s">
        <v>394</v>
      </c>
      <c r="AQ50" s="58">
        <v>79.22</v>
      </c>
      <c r="AR50" s="96" t="s">
        <v>394</v>
      </c>
      <c r="AS50" s="58">
        <v>101.36</v>
      </c>
      <c r="AT50" s="96" t="s">
        <v>394</v>
      </c>
      <c r="AU50" s="58">
        <f t="shared" si="0"/>
        <v>764.41200000000003</v>
      </c>
      <c r="AV50" s="97">
        <v>0.29530000000000001</v>
      </c>
      <c r="AW50" s="93" t="s">
        <v>395</v>
      </c>
      <c r="AX50" s="93" t="s">
        <v>396</v>
      </c>
      <c r="AY50" s="93">
        <v>1</v>
      </c>
      <c r="AZ50" s="93" t="s">
        <v>397</v>
      </c>
    </row>
    <row r="51" spans="1:52" ht="31.5" x14ac:dyDescent="0.25">
      <c r="A51" s="4">
        <v>41</v>
      </c>
      <c r="B51" s="28">
        <v>34141</v>
      </c>
      <c r="C51" s="89" t="s">
        <v>382</v>
      </c>
      <c r="D51" s="58" t="s">
        <v>383</v>
      </c>
      <c r="E51" s="58" t="s">
        <v>384</v>
      </c>
      <c r="F51" s="89" t="s">
        <v>385</v>
      </c>
      <c r="G51" s="90" t="s">
        <v>386</v>
      </c>
      <c r="H51" s="91" t="s">
        <v>387</v>
      </c>
      <c r="I51" s="92">
        <v>1</v>
      </c>
      <c r="J51" s="93" t="s">
        <v>388</v>
      </c>
      <c r="K51" s="4">
        <v>89</v>
      </c>
      <c r="L51" s="4">
        <v>7.5</v>
      </c>
      <c r="M51" s="4" t="s">
        <v>389</v>
      </c>
      <c r="N51" s="4" t="s">
        <v>101</v>
      </c>
      <c r="O51" s="4" t="s">
        <v>102</v>
      </c>
      <c r="P51" s="4" t="s">
        <v>101</v>
      </c>
      <c r="Q51" s="94" t="s">
        <v>101</v>
      </c>
      <c r="R51" s="58" t="s">
        <v>390</v>
      </c>
      <c r="S51" s="28">
        <v>0</v>
      </c>
      <c r="T51" s="28">
        <v>0</v>
      </c>
      <c r="U51" s="91">
        <v>886.44</v>
      </c>
      <c r="V51" s="91">
        <v>842.53</v>
      </c>
      <c r="W51" s="58">
        <v>225.28</v>
      </c>
      <c r="X51" s="58" t="s">
        <v>394</v>
      </c>
      <c r="Y51" s="58">
        <v>167.31</v>
      </c>
      <c r="Z51" s="58" t="s">
        <v>394</v>
      </c>
      <c r="AA51" s="58">
        <v>164.11</v>
      </c>
      <c r="AB51" s="58" t="s">
        <v>394</v>
      </c>
      <c r="AC51" s="58">
        <v>117.76300000000001</v>
      </c>
      <c r="AD51" s="58" t="s">
        <v>398</v>
      </c>
      <c r="AE51" s="58">
        <v>48.84</v>
      </c>
      <c r="AF51" s="58" t="s">
        <v>394</v>
      </c>
      <c r="AG51" s="58">
        <v>0</v>
      </c>
      <c r="AH51" s="58" t="s">
        <v>394</v>
      </c>
      <c r="AI51" s="58">
        <v>0</v>
      </c>
      <c r="AJ51" s="58" t="s">
        <v>394</v>
      </c>
      <c r="AK51" s="58">
        <v>0</v>
      </c>
      <c r="AL51" s="58" t="s">
        <v>394</v>
      </c>
      <c r="AM51" s="58">
        <v>0</v>
      </c>
      <c r="AN51" s="58" t="s">
        <v>394</v>
      </c>
      <c r="AO51" s="58">
        <v>80.185000000000002</v>
      </c>
      <c r="AP51" s="96" t="s">
        <v>394</v>
      </c>
      <c r="AQ51" s="58">
        <v>106.91</v>
      </c>
      <c r="AR51" s="96" t="s">
        <v>394</v>
      </c>
      <c r="AS51" s="58">
        <v>134.6</v>
      </c>
      <c r="AT51" s="96" t="s">
        <v>394</v>
      </c>
      <c r="AU51" s="58">
        <f t="shared" si="0"/>
        <v>1044.998</v>
      </c>
      <c r="AV51" s="97">
        <v>0.42756</v>
      </c>
      <c r="AW51" s="93" t="s">
        <v>395</v>
      </c>
      <c r="AX51" s="93" t="s">
        <v>396</v>
      </c>
      <c r="AY51" s="93">
        <v>1</v>
      </c>
      <c r="AZ51" s="93" t="s">
        <v>397</v>
      </c>
    </row>
    <row r="52" spans="1:52" ht="31.5" x14ac:dyDescent="0.25">
      <c r="A52" s="4">
        <v>42</v>
      </c>
      <c r="B52" s="28">
        <v>34142</v>
      </c>
      <c r="C52" s="89" t="s">
        <v>382</v>
      </c>
      <c r="D52" s="58" t="s">
        <v>383</v>
      </c>
      <c r="E52" s="58" t="s">
        <v>384</v>
      </c>
      <c r="F52" s="89" t="s">
        <v>385</v>
      </c>
      <c r="G52" s="90" t="s">
        <v>386</v>
      </c>
      <c r="H52" s="91" t="s">
        <v>387</v>
      </c>
      <c r="I52" s="92">
        <v>2</v>
      </c>
      <c r="J52" s="93" t="s">
        <v>388</v>
      </c>
      <c r="K52" s="4">
        <v>89</v>
      </c>
      <c r="L52" s="4">
        <v>7.5</v>
      </c>
      <c r="M52" s="4" t="s">
        <v>389</v>
      </c>
      <c r="N52" s="4" t="s">
        <v>101</v>
      </c>
      <c r="O52" s="4" t="s">
        <v>102</v>
      </c>
      <c r="P52" s="4" t="s">
        <v>101</v>
      </c>
      <c r="Q52" s="94" t="s">
        <v>101</v>
      </c>
      <c r="R52" s="58" t="s">
        <v>390</v>
      </c>
      <c r="S52" s="28">
        <v>0</v>
      </c>
      <c r="T52" s="28">
        <v>0</v>
      </c>
      <c r="U52" s="91">
        <v>1311.16</v>
      </c>
      <c r="V52" s="91">
        <v>1360.1</v>
      </c>
      <c r="W52" s="58">
        <v>335.7</v>
      </c>
      <c r="X52" s="58" t="s">
        <v>394</v>
      </c>
      <c r="Y52" s="58">
        <v>254.78</v>
      </c>
      <c r="Z52" s="58" t="s">
        <v>394</v>
      </c>
      <c r="AA52" s="58">
        <v>253.67</v>
      </c>
      <c r="AB52" s="58" t="s">
        <v>394</v>
      </c>
      <c r="AC52" s="58">
        <v>182.30199999999999</v>
      </c>
      <c r="AD52" s="58" t="s">
        <v>398</v>
      </c>
      <c r="AE52" s="58">
        <v>42.72</v>
      </c>
      <c r="AF52" s="58" t="s">
        <v>394</v>
      </c>
      <c r="AG52" s="58">
        <v>0</v>
      </c>
      <c r="AH52" s="58" t="s">
        <v>394</v>
      </c>
      <c r="AI52" s="58">
        <v>0</v>
      </c>
      <c r="AJ52" s="58" t="s">
        <v>394</v>
      </c>
      <c r="AK52" s="58">
        <v>0</v>
      </c>
      <c r="AL52" s="58" t="s">
        <v>394</v>
      </c>
      <c r="AM52" s="58">
        <v>0</v>
      </c>
      <c r="AN52" s="58" t="s">
        <v>394</v>
      </c>
      <c r="AO52" s="58">
        <v>127.872</v>
      </c>
      <c r="AP52" s="96" t="s">
        <v>394</v>
      </c>
      <c r="AQ52" s="58">
        <v>170.05</v>
      </c>
      <c r="AR52" s="96" t="s">
        <v>394</v>
      </c>
      <c r="AS52" s="58">
        <v>212.7</v>
      </c>
      <c r="AT52" s="96" t="s">
        <v>394</v>
      </c>
      <c r="AU52" s="58">
        <f t="shared" si="0"/>
        <v>1579.7940000000001</v>
      </c>
      <c r="AV52" s="97">
        <v>0.71509999999999996</v>
      </c>
      <c r="AW52" s="93" t="s">
        <v>395</v>
      </c>
      <c r="AX52" s="93" t="s">
        <v>396</v>
      </c>
      <c r="AY52" s="93">
        <v>2</v>
      </c>
      <c r="AZ52" s="93" t="s">
        <v>397</v>
      </c>
    </row>
    <row r="53" spans="1:52" ht="31.5" x14ac:dyDescent="0.25">
      <c r="A53" s="4">
        <v>43</v>
      </c>
      <c r="B53" s="28">
        <v>34143</v>
      </c>
      <c r="C53" s="89" t="s">
        <v>382</v>
      </c>
      <c r="D53" s="58" t="s">
        <v>383</v>
      </c>
      <c r="E53" s="58" t="s">
        <v>384</v>
      </c>
      <c r="F53" s="89" t="s">
        <v>385</v>
      </c>
      <c r="G53" s="90" t="s">
        <v>386</v>
      </c>
      <c r="H53" s="91" t="s">
        <v>387</v>
      </c>
      <c r="I53" s="92">
        <v>3</v>
      </c>
      <c r="J53" s="93" t="s">
        <v>388</v>
      </c>
      <c r="K53" s="4">
        <v>89</v>
      </c>
      <c r="L53" s="4">
        <v>7.5</v>
      </c>
      <c r="M53" s="4" t="s">
        <v>389</v>
      </c>
      <c r="N53" s="4" t="s">
        <v>101</v>
      </c>
      <c r="O53" s="4" t="s">
        <v>102</v>
      </c>
      <c r="P53" s="4" t="s">
        <v>101</v>
      </c>
      <c r="Q53" s="94" t="s">
        <v>101</v>
      </c>
      <c r="R53" s="58" t="s">
        <v>390</v>
      </c>
      <c r="S53" s="28">
        <v>0</v>
      </c>
      <c r="T53" s="28">
        <v>0</v>
      </c>
      <c r="U53" s="91">
        <v>1350.27</v>
      </c>
      <c r="V53" s="91">
        <v>1418.83</v>
      </c>
      <c r="W53" s="58">
        <v>333.25</v>
      </c>
      <c r="X53" s="58" t="s">
        <v>394</v>
      </c>
      <c r="Y53" s="58">
        <v>254.69</v>
      </c>
      <c r="Z53" s="58" t="s">
        <v>394</v>
      </c>
      <c r="AA53" s="58">
        <v>252.29</v>
      </c>
      <c r="AB53" s="58" t="s">
        <v>394</v>
      </c>
      <c r="AC53" s="58">
        <v>185.267</v>
      </c>
      <c r="AD53" s="58" t="s">
        <v>394</v>
      </c>
      <c r="AE53" s="58">
        <v>86.07</v>
      </c>
      <c r="AF53" s="58" t="s">
        <v>394</v>
      </c>
      <c r="AG53" s="58">
        <v>0</v>
      </c>
      <c r="AH53" s="58" t="s">
        <v>394</v>
      </c>
      <c r="AI53" s="58">
        <v>0</v>
      </c>
      <c r="AJ53" s="58" t="s">
        <v>394</v>
      </c>
      <c r="AK53" s="58">
        <v>0</v>
      </c>
      <c r="AL53" s="58" t="s">
        <v>394</v>
      </c>
      <c r="AM53" s="58">
        <v>0</v>
      </c>
      <c r="AN53" s="58" t="s">
        <v>394</v>
      </c>
      <c r="AO53" s="58">
        <v>150.30199999999999</v>
      </c>
      <c r="AP53" s="96" t="s">
        <v>394</v>
      </c>
      <c r="AQ53" s="58">
        <v>178.41</v>
      </c>
      <c r="AR53" s="96" t="s">
        <v>394</v>
      </c>
      <c r="AS53" s="58">
        <v>216.29</v>
      </c>
      <c r="AT53" s="96" t="s">
        <v>394</v>
      </c>
      <c r="AU53" s="58">
        <f t="shared" si="0"/>
        <v>1656.569</v>
      </c>
      <c r="AV53" s="97">
        <v>0.73106000000000004</v>
      </c>
      <c r="AW53" s="93" t="s">
        <v>395</v>
      </c>
      <c r="AX53" s="93" t="s">
        <v>396</v>
      </c>
      <c r="AY53" s="93">
        <v>3</v>
      </c>
      <c r="AZ53" s="93" t="s">
        <v>397</v>
      </c>
    </row>
    <row r="54" spans="1:52" ht="31.5" x14ac:dyDescent="0.25">
      <c r="A54" s="4">
        <v>44</v>
      </c>
      <c r="B54" s="28">
        <v>34144</v>
      </c>
      <c r="C54" s="89" t="s">
        <v>382</v>
      </c>
      <c r="D54" s="58" t="s">
        <v>383</v>
      </c>
      <c r="E54" s="58" t="s">
        <v>384</v>
      </c>
      <c r="F54" s="89" t="s">
        <v>385</v>
      </c>
      <c r="G54" s="90" t="s">
        <v>386</v>
      </c>
      <c r="H54" s="91" t="s">
        <v>387</v>
      </c>
      <c r="I54" s="92">
        <v>3</v>
      </c>
      <c r="J54" s="93" t="s">
        <v>388</v>
      </c>
      <c r="K54" s="4">
        <v>89</v>
      </c>
      <c r="L54" s="4">
        <v>7.5</v>
      </c>
      <c r="M54" s="4" t="s">
        <v>389</v>
      </c>
      <c r="N54" s="4" t="s">
        <v>101</v>
      </c>
      <c r="O54" s="4" t="s">
        <v>102</v>
      </c>
      <c r="P54" s="4" t="s">
        <v>101</v>
      </c>
      <c r="Q54" s="94" t="s">
        <v>101</v>
      </c>
      <c r="R54" s="58" t="s">
        <v>390</v>
      </c>
      <c r="S54" s="28">
        <v>0</v>
      </c>
      <c r="T54" s="28">
        <v>0</v>
      </c>
      <c r="U54" s="91">
        <v>1412.21</v>
      </c>
      <c r="V54" s="91">
        <v>1136.6500000000001</v>
      </c>
      <c r="W54" s="58">
        <v>316.33999999999997</v>
      </c>
      <c r="X54" s="58" t="s">
        <v>392</v>
      </c>
      <c r="Y54" s="58">
        <v>238.89</v>
      </c>
      <c r="Z54" s="58" t="s">
        <v>392</v>
      </c>
      <c r="AA54" s="58">
        <v>305.07</v>
      </c>
      <c r="AB54" s="58" t="s">
        <v>392</v>
      </c>
      <c r="AC54" s="58">
        <v>164.28</v>
      </c>
      <c r="AD54" s="58" t="s">
        <v>392</v>
      </c>
      <c r="AE54" s="58">
        <v>33.58</v>
      </c>
      <c r="AF54" s="58" t="s">
        <v>392</v>
      </c>
      <c r="AG54" s="58">
        <v>0</v>
      </c>
      <c r="AH54" s="58" t="s">
        <v>392</v>
      </c>
      <c r="AI54" s="58">
        <v>0</v>
      </c>
      <c r="AJ54" s="58" t="s">
        <v>392</v>
      </c>
      <c r="AK54" s="58">
        <v>0</v>
      </c>
      <c r="AL54" s="58" t="s">
        <v>392</v>
      </c>
      <c r="AM54" s="58">
        <v>0</v>
      </c>
      <c r="AN54" s="58" t="s">
        <v>392</v>
      </c>
      <c r="AO54" s="58">
        <v>174.33</v>
      </c>
      <c r="AP54" s="96" t="s">
        <v>392</v>
      </c>
      <c r="AQ54" s="58">
        <v>171.65</v>
      </c>
      <c r="AR54" s="96" t="s">
        <v>392</v>
      </c>
      <c r="AS54" s="58">
        <v>230.63</v>
      </c>
      <c r="AT54" s="96" t="s">
        <v>392</v>
      </c>
      <c r="AU54" s="58">
        <f t="shared" si="0"/>
        <v>1634.77</v>
      </c>
      <c r="AV54" s="97">
        <v>0.76400000000000001</v>
      </c>
      <c r="AW54" s="93" t="s">
        <v>395</v>
      </c>
      <c r="AX54" s="93" t="s">
        <v>396</v>
      </c>
      <c r="AY54" s="93">
        <v>3</v>
      </c>
      <c r="AZ54" s="93" t="s">
        <v>397</v>
      </c>
    </row>
    <row r="55" spans="1:52" ht="31.5" x14ac:dyDescent="0.25">
      <c r="A55" s="4">
        <v>45</v>
      </c>
      <c r="B55" s="28">
        <v>34145</v>
      </c>
      <c r="C55" s="89" t="s">
        <v>382</v>
      </c>
      <c r="D55" s="58" t="s">
        <v>383</v>
      </c>
      <c r="E55" s="58" t="s">
        <v>384</v>
      </c>
      <c r="F55" s="89" t="s">
        <v>385</v>
      </c>
      <c r="G55" s="90" t="s">
        <v>386</v>
      </c>
      <c r="H55" s="91" t="s">
        <v>387</v>
      </c>
      <c r="I55" s="92">
        <v>6</v>
      </c>
      <c r="J55" s="93" t="s">
        <v>388</v>
      </c>
      <c r="K55" s="4">
        <v>89</v>
      </c>
      <c r="L55" s="4">
        <v>7.5</v>
      </c>
      <c r="M55" s="4" t="s">
        <v>389</v>
      </c>
      <c r="N55" s="4" t="s">
        <v>101</v>
      </c>
      <c r="O55" s="4" t="s">
        <v>102</v>
      </c>
      <c r="P55" s="4" t="s">
        <v>101</v>
      </c>
      <c r="Q55" s="94" t="s">
        <v>101</v>
      </c>
      <c r="R55" s="58" t="s">
        <v>390</v>
      </c>
      <c r="S55" s="28">
        <v>0</v>
      </c>
      <c r="T55" s="28">
        <v>0</v>
      </c>
      <c r="U55" s="91">
        <v>2448.71</v>
      </c>
      <c r="V55" s="91">
        <v>2020.41</v>
      </c>
      <c r="W55" s="58">
        <v>587.27</v>
      </c>
      <c r="X55" s="58" t="s">
        <v>394</v>
      </c>
      <c r="Y55" s="58">
        <v>383</v>
      </c>
      <c r="Z55" s="58" t="s">
        <v>394</v>
      </c>
      <c r="AA55" s="58">
        <v>383</v>
      </c>
      <c r="AB55" s="58" t="s">
        <v>394</v>
      </c>
      <c r="AC55" s="58">
        <v>373.58</v>
      </c>
      <c r="AD55" s="58" t="s">
        <v>394</v>
      </c>
      <c r="AE55" s="58">
        <v>154.44999999999999</v>
      </c>
      <c r="AF55" s="58" t="s">
        <v>394</v>
      </c>
      <c r="AG55" s="58">
        <v>0</v>
      </c>
      <c r="AH55" s="58" t="s">
        <v>394</v>
      </c>
      <c r="AI55" s="58">
        <v>0</v>
      </c>
      <c r="AJ55" s="58" t="s">
        <v>394</v>
      </c>
      <c r="AK55" s="58">
        <v>0</v>
      </c>
      <c r="AL55" s="58" t="s">
        <v>394</v>
      </c>
      <c r="AM55" s="58">
        <v>0</v>
      </c>
      <c r="AN55" s="58" t="s">
        <v>394</v>
      </c>
      <c r="AO55" s="58">
        <v>245.64</v>
      </c>
      <c r="AP55" s="96" t="s">
        <v>394</v>
      </c>
      <c r="AQ55" s="58">
        <v>395.34</v>
      </c>
      <c r="AR55" s="96" t="s">
        <v>394</v>
      </c>
      <c r="AS55" s="58">
        <v>378.48</v>
      </c>
      <c r="AT55" s="96" t="s">
        <v>394</v>
      </c>
      <c r="AU55" s="58">
        <f t="shared" si="0"/>
        <v>2900.76</v>
      </c>
      <c r="AV55" s="97">
        <v>1.33371</v>
      </c>
      <c r="AW55" s="93" t="s">
        <v>395</v>
      </c>
      <c r="AX55" s="93" t="s">
        <v>396</v>
      </c>
      <c r="AY55" s="93">
        <v>6</v>
      </c>
      <c r="AZ55" s="93" t="s">
        <v>397</v>
      </c>
    </row>
    <row r="56" spans="1:52" ht="31.5" x14ac:dyDescent="0.25">
      <c r="A56" s="4">
        <v>46</v>
      </c>
      <c r="B56" s="28">
        <v>34146</v>
      </c>
      <c r="C56" s="89" t="s">
        <v>382</v>
      </c>
      <c r="D56" s="58" t="s">
        <v>383</v>
      </c>
      <c r="E56" s="58" t="s">
        <v>384</v>
      </c>
      <c r="F56" s="89" t="s">
        <v>385</v>
      </c>
      <c r="G56" s="90" t="s">
        <v>386</v>
      </c>
      <c r="H56" s="91" t="s">
        <v>387</v>
      </c>
      <c r="I56" s="92">
        <v>4</v>
      </c>
      <c r="J56" s="93" t="s">
        <v>388</v>
      </c>
      <c r="K56" s="4">
        <v>89</v>
      </c>
      <c r="L56" s="4">
        <v>7.5</v>
      </c>
      <c r="M56" s="4" t="s">
        <v>389</v>
      </c>
      <c r="N56" s="4" t="s">
        <v>101</v>
      </c>
      <c r="O56" s="4" t="s">
        <v>102</v>
      </c>
      <c r="P56" s="4" t="s">
        <v>101</v>
      </c>
      <c r="Q56" s="94" t="s">
        <v>101</v>
      </c>
      <c r="R56" s="58" t="s">
        <v>390</v>
      </c>
      <c r="S56" s="28">
        <v>0</v>
      </c>
      <c r="T56" s="28">
        <v>0</v>
      </c>
      <c r="U56" s="91">
        <v>1811.29</v>
      </c>
      <c r="V56" s="91">
        <v>2468.1999999999998</v>
      </c>
      <c r="W56" s="58">
        <v>350.68</v>
      </c>
      <c r="X56" s="58" t="s">
        <v>392</v>
      </c>
      <c r="Y56" s="58">
        <v>350.68</v>
      </c>
      <c r="Z56" s="58" t="s">
        <v>392</v>
      </c>
      <c r="AA56" s="58">
        <v>350.68</v>
      </c>
      <c r="AB56" s="58" t="s">
        <v>392</v>
      </c>
      <c r="AC56" s="58">
        <v>350.68</v>
      </c>
      <c r="AD56" s="58" t="s">
        <v>392</v>
      </c>
      <c r="AE56" s="58">
        <v>102.72</v>
      </c>
      <c r="AF56" s="58" t="s">
        <v>392</v>
      </c>
      <c r="AG56" s="58">
        <v>0</v>
      </c>
      <c r="AH56" s="58" t="s">
        <v>392</v>
      </c>
      <c r="AI56" s="58">
        <v>0</v>
      </c>
      <c r="AJ56" s="58" t="s">
        <v>392</v>
      </c>
      <c r="AK56" s="58">
        <v>0</v>
      </c>
      <c r="AL56" s="58" t="s">
        <v>392</v>
      </c>
      <c r="AM56" s="58">
        <v>0</v>
      </c>
      <c r="AN56" s="58" t="s">
        <v>392</v>
      </c>
      <c r="AO56" s="58">
        <v>321.16000000000003</v>
      </c>
      <c r="AP56" s="96" t="s">
        <v>392</v>
      </c>
      <c r="AQ56" s="58">
        <v>325.44</v>
      </c>
      <c r="AR56" s="96" t="s">
        <v>392</v>
      </c>
      <c r="AS56" s="58">
        <v>325.44</v>
      </c>
      <c r="AT56" s="96" t="s">
        <v>392</v>
      </c>
      <c r="AU56" s="58">
        <f t="shared" si="0"/>
        <v>2477.48</v>
      </c>
      <c r="AV56" s="97">
        <v>0.98292999999999997</v>
      </c>
      <c r="AW56" s="93" t="s">
        <v>395</v>
      </c>
      <c r="AX56" s="93" t="s">
        <v>396</v>
      </c>
      <c r="AY56" s="93">
        <v>4</v>
      </c>
      <c r="AZ56" s="93" t="s">
        <v>397</v>
      </c>
    </row>
    <row r="57" spans="1:52" ht="31.5" x14ac:dyDescent="0.25">
      <c r="A57" s="4">
        <v>47</v>
      </c>
      <c r="B57" s="28">
        <v>34147</v>
      </c>
      <c r="C57" s="89" t="s">
        <v>382</v>
      </c>
      <c r="D57" s="58" t="s">
        <v>383</v>
      </c>
      <c r="E57" s="58" t="s">
        <v>384</v>
      </c>
      <c r="F57" s="89" t="s">
        <v>385</v>
      </c>
      <c r="G57" s="90" t="s">
        <v>386</v>
      </c>
      <c r="H57" s="91" t="s">
        <v>387</v>
      </c>
      <c r="I57" s="92">
        <v>4</v>
      </c>
      <c r="J57" s="93" t="s">
        <v>388</v>
      </c>
      <c r="K57" s="4">
        <v>89</v>
      </c>
      <c r="L57" s="4">
        <v>7.5</v>
      </c>
      <c r="M57" s="4" t="s">
        <v>389</v>
      </c>
      <c r="N57" s="4" t="s">
        <v>101</v>
      </c>
      <c r="O57" s="4" t="s">
        <v>102</v>
      </c>
      <c r="P57" s="4" t="s">
        <v>101</v>
      </c>
      <c r="Q57" s="94" t="s">
        <v>101</v>
      </c>
      <c r="R57" s="58" t="s">
        <v>390</v>
      </c>
      <c r="S57" s="28">
        <v>0</v>
      </c>
      <c r="T57" s="28">
        <v>0</v>
      </c>
      <c r="U57" s="91">
        <v>3234.9</v>
      </c>
      <c r="V57" s="91">
        <v>3915.81</v>
      </c>
      <c r="W57" s="58">
        <v>562.12</v>
      </c>
      <c r="X57" s="58" t="s">
        <v>392</v>
      </c>
      <c r="Y57" s="58">
        <v>562.12</v>
      </c>
      <c r="Z57" s="58" t="s">
        <v>392</v>
      </c>
      <c r="AA57" s="58">
        <v>562.12</v>
      </c>
      <c r="AB57" s="58" t="s">
        <v>392</v>
      </c>
      <c r="AC57" s="58">
        <v>562.12</v>
      </c>
      <c r="AD57" s="58" t="s">
        <v>392</v>
      </c>
      <c r="AE57" s="108">
        <v>164.64000000000001</v>
      </c>
      <c r="AF57" s="58" t="s">
        <v>392</v>
      </c>
      <c r="AG57" s="58">
        <v>0</v>
      </c>
      <c r="AH57" s="58" t="s">
        <v>392</v>
      </c>
      <c r="AI57" s="58">
        <v>0</v>
      </c>
      <c r="AJ57" s="58" t="s">
        <v>392</v>
      </c>
      <c r="AK57" s="58">
        <v>0</v>
      </c>
      <c r="AL57" s="58" t="s">
        <v>392</v>
      </c>
      <c r="AM57" s="58">
        <v>0</v>
      </c>
      <c r="AN57" s="58" t="s">
        <v>392</v>
      </c>
      <c r="AO57" s="58">
        <v>488.8</v>
      </c>
      <c r="AP57" s="96" t="s">
        <v>392</v>
      </c>
      <c r="AQ57" s="58">
        <v>497.16</v>
      </c>
      <c r="AR57" s="96" t="s">
        <v>392</v>
      </c>
      <c r="AS57" s="58">
        <v>497.16</v>
      </c>
      <c r="AT57" s="96" t="s">
        <v>392</v>
      </c>
      <c r="AU57" s="58">
        <f t="shared" si="0"/>
        <v>3896.24</v>
      </c>
      <c r="AV57" s="97">
        <v>1.7554099999999999</v>
      </c>
      <c r="AW57" s="93" t="s">
        <v>395</v>
      </c>
      <c r="AX57" s="93" t="s">
        <v>396</v>
      </c>
      <c r="AY57" s="93">
        <v>4</v>
      </c>
      <c r="AZ57" s="93" t="s">
        <v>397</v>
      </c>
    </row>
    <row r="58" spans="1:52" ht="31.5" x14ac:dyDescent="0.25">
      <c r="A58" s="4">
        <v>48</v>
      </c>
      <c r="B58" s="28">
        <v>34148</v>
      </c>
      <c r="C58" s="89" t="s">
        <v>382</v>
      </c>
      <c r="D58" s="58" t="s">
        <v>383</v>
      </c>
      <c r="E58" s="58" t="s">
        <v>384</v>
      </c>
      <c r="F58" s="89" t="s">
        <v>385</v>
      </c>
      <c r="G58" s="90" t="s">
        <v>386</v>
      </c>
      <c r="H58" s="91" t="s">
        <v>387</v>
      </c>
      <c r="I58" s="92">
        <v>1</v>
      </c>
      <c r="J58" s="93" t="s">
        <v>388</v>
      </c>
      <c r="K58" s="4">
        <v>89</v>
      </c>
      <c r="L58" s="4">
        <v>7.5</v>
      </c>
      <c r="M58" s="4" t="s">
        <v>389</v>
      </c>
      <c r="N58" s="4" t="s">
        <v>101</v>
      </c>
      <c r="O58" s="4" t="s">
        <v>102</v>
      </c>
      <c r="P58" s="4" t="s">
        <v>101</v>
      </c>
      <c r="Q58" s="94" t="s">
        <v>101</v>
      </c>
      <c r="R58" s="58" t="s">
        <v>390</v>
      </c>
      <c r="S58" s="28">
        <v>0</v>
      </c>
      <c r="T58" s="28">
        <v>0</v>
      </c>
      <c r="U58" s="91">
        <v>989.53</v>
      </c>
      <c r="V58" s="91">
        <v>999.53</v>
      </c>
      <c r="W58" s="58">
        <v>268.79000000000002</v>
      </c>
      <c r="X58" s="58" t="s">
        <v>394</v>
      </c>
      <c r="Y58" s="58">
        <v>189.72</v>
      </c>
      <c r="Z58" s="58" t="s">
        <v>394</v>
      </c>
      <c r="AA58" s="58">
        <v>188.64</v>
      </c>
      <c r="AB58" s="58" t="s">
        <v>394</v>
      </c>
      <c r="AC58" s="58">
        <v>135.596</v>
      </c>
      <c r="AD58" s="58" t="s">
        <v>394</v>
      </c>
      <c r="AE58" s="58">
        <v>59.92</v>
      </c>
      <c r="AF58" s="58" t="s">
        <v>394</v>
      </c>
      <c r="AG58" s="58">
        <v>0</v>
      </c>
      <c r="AH58" s="58" t="s">
        <v>394</v>
      </c>
      <c r="AI58" s="58">
        <v>0</v>
      </c>
      <c r="AJ58" s="58" t="s">
        <v>394</v>
      </c>
      <c r="AK58" s="58">
        <v>0</v>
      </c>
      <c r="AL58" s="58" t="s">
        <v>394</v>
      </c>
      <c r="AM58" s="58">
        <v>0</v>
      </c>
      <c r="AN58" s="58" t="s">
        <v>394</v>
      </c>
      <c r="AO58" s="58">
        <v>96.405000000000001</v>
      </c>
      <c r="AP58" s="96" t="s">
        <v>394</v>
      </c>
      <c r="AQ58" s="58">
        <v>124.56</v>
      </c>
      <c r="AR58" s="96" t="s">
        <v>394</v>
      </c>
      <c r="AS58" s="58">
        <v>161.35</v>
      </c>
      <c r="AT58" s="96" t="s">
        <v>394</v>
      </c>
      <c r="AU58" s="58">
        <f t="shared" si="0"/>
        <v>1224.9809999999998</v>
      </c>
      <c r="AV58" s="97">
        <v>0.49878</v>
      </c>
      <c r="AW58" s="93" t="s">
        <v>395</v>
      </c>
      <c r="AX58" s="93" t="s">
        <v>396</v>
      </c>
      <c r="AY58" s="93">
        <v>1</v>
      </c>
      <c r="AZ58" s="93" t="s">
        <v>397</v>
      </c>
    </row>
    <row r="59" spans="1:52" ht="31.5" x14ac:dyDescent="0.25">
      <c r="A59" s="4">
        <v>49</v>
      </c>
      <c r="B59" s="28">
        <v>34149</v>
      </c>
      <c r="C59" s="89" t="s">
        <v>382</v>
      </c>
      <c r="D59" s="58" t="s">
        <v>383</v>
      </c>
      <c r="E59" s="58" t="s">
        <v>384</v>
      </c>
      <c r="F59" s="89" t="s">
        <v>385</v>
      </c>
      <c r="G59" s="90" t="s">
        <v>386</v>
      </c>
      <c r="H59" s="91" t="s">
        <v>387</v>
      </c>
      <c r="I59" s="92">
        <v>2</v>
      </c>
      <c r="J59" s="93" t="s">
        <v>388</v>
      </c>
      <c r="K59" s="4">
        <v>89</v>
      </c>
      <c r="L59" s="4">
        <v>7.5</v>
      </c>
      <c r="M59" s="4" t="s">
        <v>389</v>
      </c>
      <c r="N59" s="4" t="s">
        <v>101</v>
      </c>
      <c r="O59" s="4" t="s">
        <v>102</v>
      </c>
      <c r="P59" s="4" t="s">
        <v>101</v>
      </c>
      <c r="Q59" s="94" t="s">
        <v>101</v>
      </c>
      <c r="R59" s="58" t="s">
        <v>390</v>
      </c>
      <c r="S59" s="28">
        <v>0</v>
      </c>
      <c r="T59" s="28">
        <v>0</v>
      </c>
      <c r="U59" s="91">
        <v>1316.84</v>
      </c>
      <c r="V59" s="91">
        <v>1486.14</v>
      </c>
      <c r="W59" s="58">
        <v>333.32</v>
      </c>
      <c r="X59" s="58" t="s">
        <v>394</v>
      </c>
      <c r="Y59" s="58">
        <v>286.13</v>
      </c>
      <c r="Z59" s="58" t="s">
        <v>394</v>
      </c>
      <c r="AA59" s="58">
        <v>283.82</v>
      </c>
      <c r="AB59" s="58" t="s">
        <v>394</v>
      </c>
      <c r="AC59" s="58">
        <v>205.536</v>
      </c>
      <c r="AD59" s="58" t="s">
        <v>394</v>
      </c>
      <c r="AE59" s="58">
        <v>51.31</v>
      </c>
      <c r="AF59" s="58" t="s">
        <v>394</v>
      </c>
      <c r="AG59" s="58">
        <v>0</v>
      </c>
      <c r="AH59" s="58" t="s">
        <v>394</v>
      </c>
      <c r="AI59" s="58">
        <v>0</v>
      </c>
      <c r="AJ59" s="58" t="s">
        <v>394</v>
      </c>
      <c r="AK59" s="58">
        <v>0</v>
      </c>
      <c r="AL59" s="58" t="s">
        <v>394</v>
      </c>
      <c r="AM59" s="58">
        <v>0</v>
      </c>
      <c r="AN59" s="58" t="s">
        <v>394</v>
      </c>
      <c r="AO59" s="58">
        <v>133.376</v>
      </c>
      <c r="AP59" s="96" t="s">
        <v>394</v>
      </c>
      <c r="AQ59" s="58">
        <v>177.59</v>
      </c>
      <c r="AR59" s="96" t="s">
        <v>394</v>
      </c>
      <c r="AS59" s="58">
        <v>232.46</v>
      </c>
      <c r="AT59" s="96" t="s">
        <v>394</v>
      </c>
      <c r="AU59" s="58">
        <f t="shared" si="0"/>
        <v>1703.5419999999999</v>
      </c>
      <c r="AV59" s="97">
        <v>0.73109999999999997</v>
      </c>
      <c r="AW59" s="93" t="s">
        <v>399</v>
      </c>
      <c r="AX59" s="93" t="s">
        <v>396</v>
      </c>
      <c r="AY59" s="93">
        <v>2</v>
      </c>
      <c r="AZ59" s="93" t="s">
        <v>397</v>
      </c>
    </row>
    <row r="60" spans="1:52" ht="31.5" x14ac:dyDescent="0.25">
      <c r="A60" s="4">
        <v>50</v>
      </c>
      <c r="B60" s="28">
        <v>34150</v>
      </c>
      <c r="C60" s="89" t="s">
        <v>382</v>
      </c>
      <c r="D60" s="58" t="s">
        <v>383</v>
      </c>
      <c r="E60" s="58" t="s">
        <v>384</v>
      </c>
      <c r="F60" s="89" t="s">
        <v>385</v>
      </c>
      <c r="G60" s="90" t="s">
        <v>386</v>
      </c>
      <c r="H60" s="91" t="s">
        <v>387</v>
      </c>
      <c r="I60" s="92">
        <v>1</v>
      </c>
      <c r="J60" s="93" t="s">
        <v>388</v>
      </c>
      <c r="K60" s="4">
        <v>89</v>
      </c>
      <c r="L60" s="4">
        <v>7.5</v>
      </c>
      <c r="M60" s="4" t="s">
        <v>389</v>
      </c>
      <c r="N60" s="4" t="s">
        <v>101</v>
      </c>
      <c r="O60" s="4" t="s">
        <v>102</v>
      </c>
      <c r="P60" s="4" t="s">
        <v>101</v>
      </c>
      <c r="Q60" s="94" t="s">
        <v>101</v>
      </c>
      <c r="R60" s="58" t="s">
        <v>390</v>
      </c>
      <c r="S60" s="28">
        <v>0</v>
      </c>
      <c r="T60" s="28">
        <v>0</v>
      </c>
      <c r="U60" s="91">
        <v>856.63</v>
      </c>
      <c r="V60" s="91">
        <v>985.25</v>
      </c>
      <c r="W60" s="58">
        <v>205.5</v>
      </c>
      <c r="X60" s="58" t="s">
        <v>394</v>
      </c>
      <c r="Y60" s="58">
        <v>282.26</v>
      </c>
      <c r="Z60" s="58" t="s">
        <v>394</v>
      </c>
      <c r="AA60" s="58">
        <v>178.26</v>
      </c>
      <c r="AB60" s="58" t="s">
        <v>394</v>
      </c>
      <c r="AC60" s="58">
        <v>124.73399999999999</v>
      </c>
      <c r="AD60" s="58" t="s">
        <v>394</v>
      </c>
      <c r="AE60" s="58">
        <v>57.18</v>
      </c>
      <c r="AF60" s="58" t="s">
        <v>394</v>
      </c>
      <c r="AG60" s="58">
        <v>0</v>
      </c>
      <c r="AH60" s="58" t="s">
        <v>394</v>
      </c>
      <c r="AI60" s="58">
        <v>0</v>
      </c>
      <c r="AJ60" s="58" t="s">
        <v>394</v>
      </c>
      <c r="AK60" s="58">
        <v>0</v>
      </c>
      <c r="AL60" s="58" t="s">
        <v>394</v>
      </c>
      <c r="AM60" s="58">
        <v>0</v>
      </c>
      <c r="AN60" s="58" t="s">
        <v>394</v>
      </c>
      <c r="AO60" s="58">
        <v>89.947000000000003</v>
      </c>
      <c r="AP60" s="96" t="s">
        <v>394</v>
      </c>
      <c r="AQ60" s="58">
        <v>115.37</v>
      </c>
      <c r="AR60" s="96" t="s">
        <v>394</v>
      </c>
      <c r="AS60" s="58">
        <v>152.27000000000001</v>
      </c>
      <c r="AT60" s="96" t="s">
        <v>394</v>
      </c>
      <c r="AU60" s="58">
        <f t="shared" si="0"/>
        <v>1205.521</v>
      </c>
      <c r="AV60" s="97">
        <v>0.49878</v>
      </c>
      <c r="AW60" s="93" t="s">
        <v>395</v>
      </c>
      <c r="AX60" s="93" t="s">
        <v>396</v>
      </c>
      <c r="AY60" s="93">
        <v>1</v>
      </c>
      <c r="AZ60" s="93" t="s">
        <v>397</v>
      </c>
    </row>
    <row r="61" spans="1:52" ht="31.5" x14ac:dyDescent="0.25">
      <c r="A61" s="4">
        <v>51</v>
      </c>
      <c r="B61" s="28">
        <v>34151</v>
      </c>
      <c r="C61" s="89" t="s">
        <v>382</v>
      </c>
      <c r="D61" s="58" t="s">
        <v>383</v>
      </c>
      <c r="E61" s="58" t="s">
        <v>384</v>
      </c>
      <c r="F61" s="89" t="s">
        <v>385</v>
      </c>
      <c r="G61" s="90" t="s">
        <v>386</v>
      </c>
      <c r="H61" s="91" t="s">
        <v>387</v>
      </c>
      <c r="I61" s="92">
        <v>1</v>
      </c>
      <c r="J61" s="93" t="s">
        <v>388</v>
      </c>
      <c r="K61" s="4">
        <v>89</v>
      </c>
      <c r="L61" s="4">
        <v>7.5</v>
      </c>
      <c r="M61" s="4" t="s">
        <v>389</v>
      </c>
      <c r="N61" s="4" t="s">
        <v>101</v>
      </c>
      <c r="O61" s="4" t="s">
        <v>102</v>
      </c>
      <c r="P61" s="4" t="s">
        <v>101</v>
      </c>
      <c r="Q61" s="94" t="s">
        <v>101</v>
      </c>
      <c r="R61" s="58" t="s">
        <v>390</v>
      </c>
      <c r="S61" s="28">
        <v>0</v>
      </c>
      <c r="T61" s="28">
        <v>0</v>
      </c>
      <c r="U61" s="91">
        <v>667.25</v>
      </c>
      <c r="V61" s="91">
        <v>649.94000000000005</v>
      </c>
      <c r="W61" s="58">
        <v>165.71</v>
      </c>
      <c r="X61" s="58" t="s">
        <v>394</v>
      </c>
      <c r="Y61" s="58">
        <v>105.26</v>
      </c>
      <c r="Z61" s="58" t="s">
        <v>394</v>
      </c>
      <c r="AA61" s="58">
        <v>104.91</v>
      </c>
      <c r="AB61" s="58" t="s">
        <v>394</v>
      </c>
      <c r="AC61" s="58">
        <v>102.414</v>
      </c>
      <c r="AD61" s="58" t="s">
        <v>394</v>
      </c>
      <c r="AE61" s="58">
        <v>37.19</v>
      </c>
      <c r="AF61" s="58" t="s">
        <v>394</v>
      </c>
      <c r="AG61" s="58">
        <v>0</v>
      </c>
      <c r="AH61" s="58" t="s">
        <v>394</v>
      </c>
      <c r="AI61" s="58">
        <v>0</v>
      </c>
      <c r="AJ61" s="58" t="s">
        <v>394</v>
      </c>
      <c r="AK61" s="58">
        <v>0</v>
      </c>
      <c r="AL61" s="58" t="s">
        <v>394</v>
      </c>
      <c r="AM61" s="58">
        <v>0</v>
      </c>
      <c r="AN61" s="58" t="s">
        <v>394</v>
      </c>
      <c r="AO61" s="58">
        <v>62.466999999999999</v>
      </c>
      <c r="AP61" s="96" t="s">
        <v>394</v>
      </c>
      <c r="AQ61" s="58">
        <v>81.040000000000006</v>
      </c>
      <c r="AR61" s="96" t="s">
        <v>394</v>
      </c>
      <c r="AS61" s="58">
        <v>104.51</v>
      </c>
      <c r="AT61" s="96" t="s">
        <v>394</v>
      </c>
      <c r="AU61" s="58">
        <f t="shared" si="0"/>
        <v>763.50099999999986</v>
      </c>
      <c r="AV61" s="97">
        <v>0.33560000000000001</v>
      </c>
      <c r="AW61" s="93" t="s">
        <v>395</v>
      </c>
      <c r="AX61" s="93" t="s">
        <v>396</v>
      </c>
      <c r="AY61" s="93">
        <v>1</v>
      </c>
      <c r="AZ61" s="93" t="s">
        <v>397</v>
      </c>
    </row>
    <row r="62" spans="1:52" ht="31.5" x14ac:dyDescent="0.25">
      <c r="A62" s="4">
        <v>52</v>
      </c>
      <c r="B62" s="28">
        <v>34152</v>
      </c>
      <c r="C62" s="89" t="s">
        <v>382</v>
      </c>
      <c r="D62" s="58" t="s">
        <v>383</v>
      </c>
      <c r="E62" s="58" t="s">
        <v>384</v>
      </c>
      <c r="F62" s="89" t="s">
        <v>385</v>
      </c>
      <c r="G62" s="90" t="s">
        <v>386</v>
      </c>
      <c r="H62" s="91" t="s">
        <v>387</v>
      </c>
      <c r="I62" s="92">
        <v>3</v>
      </c>
      <c r="J62" s="93" t="s">
        <v>388</v>
      </c>
      <c r="K62" s="4">
        <v>89</v>
      </c>
      <c r="L62" s="4">
        <v>7.5</v>
      </c>
      <c r="M62" s="4" t="s">
        <v>389</v>
      </c>
      <c r="N62" s="4" t="s">
        <v>101</v>
      </c>
      <c r="O62" s="4" t="s">
        <v>102</v>
      </c>
      <c r="P62" s="4" t="s">
        <v>101</v>
      </c>
      <c r="Q62" s="94" t="s">
        <v>101</v>
      </c>
      <c r="R62" s="58" t="s">
        <v>390</v>
      </c>
      <c r="S62" s="28">
        <v>0</v>
      </c>
      <c r="T62" s="28">
        <v>0</v>
      </c>
      <c r="U62" s="91">
        <v>1798.37</v>
      </c>
      <c r="V62" s="91">
        <v>2096.25</v>
      </c>
      <c r="W62" s="58">
        <v>559.14</v>
      </c>
      <c r="X62" s="58" t="s">
        <v>394</v>
      </c>
      <c r="Y62" s="58">
        <v>474.16</v>
      </c>
      <c r="Z62" s="58" t="s">
        <v>394</v>
      </c>
      <c r="AA62" s="58">
        <v>420.98</v>
      </c>
      <c r="AB62" s="58" t="s">
        <v>394</v>
      </c>
      <c r="AC62" s="58">
        <v>288.202</v>
      </c>
      <c r="AD62" s="58" t="s">
        <v>394</v>
      </c>
      <c r="AE62" s="58">
        <v>126.65</v>
      </c>
      <c r="AF62" s="58" t="s">
        <v>394</v>
      </c>
      <c r="AG62" s="58">
        <v>0</v>
      </c>
      <c r="AH62" s="58" t="s">
        <v>394</v>
      </c>
      <c r="AI62" s="58">
        <v>0</v>
      </c>
      <c r="AJ62" s="58" t="s">
        <v>394</v>
      </c>
      <c r="AK62" s="58">
        <v>0</v>
      </c>
      <c r="AL62" s="58" t="s">
        <v>394</v>
      </c>
      <c r="AM62" s="58">
        <v>0</v>
      </c>
      <c r="AN62" s="58" t="s">
        <v>394</v>
      </c>
      <c r="AO62" s="58">
        <v>203.578</v>
      </c>
      <c r="AP62" s="96" t="s">
        <v>394</v>
      </c>
      <c r="AQ62" s="58">
        <v>267.56</v>
      </c>
      <c r="AR62" s="96" t="s">
        <v>394</v>
      </c>
      <c r="AS62" s="58">
        <v>351.66</v>
      </c>
      <c r="AT62" s="96" t="s">
        <v>394</v>
      </c>
      <c r="AU62" s="58">
        <f t="shared" si="0"/>
        <v>2691.93</v>
      </c>
      <c r="AV62" s="97">
        <v>1.00492</v>
      </c>
      <c r="AW62" s="93" t="s">
        <v>395</v>
      </c>
      <c r="AX62" s="93" t="s">
        <v>396</v>
      </c>
      <c r="AY62" s="93">
        <v>3</v>
      </c>
      <c r="AZ62" s="93" t="s">
        <v>397</v>
      </c>
    </row>
    <row r="63" spans="1:52" ht="31.5" x14ac:dyDescent="0.25">
      <c r="A63" s="4">
        <v>53</v>
      </c>
      <c r="B63" s="28">
        <v>34153</v>
      </c>
      <c r="C63" s="89" t="s">
        <v>382</v>
      </c>
      <c r="D63" s="58" t="s">
        <v>383</v>
      </c>
      <c r="E63" s="58" t="s">
        <v>384</v>
      </c>
      <c r="F63" s="89" t="s">
        <v>385</v>
      </c>
      <c r="G63" s="90" t="s">
        <v>386</v>
      </c>
      <c r="H63" s="91" t="s">
        <v>387</v>
      </c>
      <c r="I63" s="92">
        <v>1</v>
      </c>
      <c r="J63" s="93" t="s">
        <v>388</v>
      </c>
      <c r="K63" s="4">
        <v>89</v>
      </c>
      <c r="L63" s="4">
        <v>7.5</v>
      </c>
      <c r="M63" s="4" t="s">
        <v>389</v>
      </c>
      <c r="N63" s="4" t="s">
        <v>101</v>
      </c>
      <c r="O63" s="4" t="s">
        <v>102</v>
      </c>
      <c r="P63" s="4" t="s">
        <v>101</v>
      </c>
      <c r="Q63" s="94" t="s">
        <v>101</v>
      </c>
      <c r="R63" s="58" t="s">
        <v>390</v>
      </c>
      <c r="S63" s="28">
        <v>0</v>
      </c>
      <c r="T63" s="28">
        <v>0</v>
      </c>
      <c r="U63" s="91">
        <v>826.6</v>
      </c>
      <c r="V63" s="91">
        <v>819.08</v>
      </c>
      <c r="W63" s="58">
        <v>212.31</v>
      </c>
      <c r="X63" s="58" t="s">
        <v>394</v>
      </c>
      <c r="Y63" s="58">
        <v>163.66</v>
      </c>
      <c r="Z63" s="58" t="s">
        <v>394</v>
      </c>
      <c r="AA63" s="58">
        <v>163.33000000000001</v>
      </c>
      <c r="AB63" s="58" t="s">
        <v>394</v>
      </c>
      <c r="AC63" s="58">
        <v>120.428</v>
      </c>
      <c r="AD63" s="58" t="s">
        <v>394</v>
      </c>
      <c r="AE63" s="58">
        <v>53.98</v>
      </c>
      <c r="AF63" s="58" t="s">
        <v>394</v>
      </c>
      <c r="AG63" s="58">
        <v>0</v>
      </c>
      <c r="AH63" s="58" t="s">
        <v>394</v>
      </c>
      <c r="AI63" s="58">
        <v>0</v>
      </c>
      <c r="AJ63" s="58" t="s">
        <v>394</v>
      </c>
      <c r="AK63" s="58">
        <v>0</v>
      </c>
      <c r="AL63" s="58" t="s">
        <v>394</v>
      </c>
      <c r="AM63" s="58">
        <v>0</v>
      </c>
      <c r="AN63" s="58" t="s">
        <v>394</v>
      </c>
      <c r="AO63" s="58">
        <v>84.471000000000004</v>
      </c>
      <c r="AP63" s="96" t="s">
        <v>394</v>
      </c>
      <c r="AQ63" s="58">
        <v>102.95</v>
      </c>
      <c r="AR63" s="96" t="s">
        <v>394</v>
      </c>
      <c r="AS63" s="58">
        <v>133.49</v>
      </c>
      <c r="AT63" s="96" t="s">
        <v>394</v>
      </c>
      <c r="AU63" s="58">
        <f t="shared" si="0"/>
        <v>1034.6190000000001</v>
      </c>
      <c r="AV63" s="97">
        <v>0.35528999999999999</v>
      </c>
      <c r="AW63" s="93" t="s">
        <v>395</v>
      </c>
      <c r="AX63" s="93" t="s">
        <v>396</v>
      </c>
      <c r="AY63" s="93">
        <v>1</v>
      </c>
      <c r="AZ63" s="93" t="s">
        <v>397</v>
      </c>
    </row>
    <row r="64" spans="1:52" ht="31.5" x14ac:dyDescent="0.25">
      <c r="A64" s="4">
        <v>54</v>
      </c>
      <c r="B64" s="28">
        <v>34154</v>
      </c>
      <c r="C64" s="89" t="s">
        <v>382</v>
      </c>
      <c r="D64" s="58" t="s">
        <v>383</v>
      </c>
      <c r="E64" s="58" t="s">
        <v>384</v>
      </c>
      <c r="F64" s="89" t="s">
        <v>385</v>
      </c>
      <c r="G64" s="90" t="s">
        <v>386</v>
      </c>
      <c r="H64" s="91" t="s">
        <v>387</v>
      </c>
      <c r="I64" s="92">
        <v>1</v>
      </c>
      <c r="J64" s="93" t="s">
        <v>388</v>
      </c>
      <c r="K64" s="4">
        <v>89</v>
      </c>
      <c r="L64" s="4">
        <v>7.5</v>
      </c>
      <c r="M64" s="4" t="s">
        <v>389</v>
      </c>
      <c r="N64" s="4" t="s">
        <v>101</v>
      </c>
      <c r="O64" s="4" t="s">
        <v>102</v>
      </c>
      <c r="P64" s="4" t="s">
        <v>101</v>
      </c>
      <c r="Q64" s="94" t="s">
        <v>101</v>
      </c>
      <c r="R64" s="58" t="s">
        <v>390</v>
      </c>
      <c r="S64" s="28">
        <v>0</v>
      </c>
      <c r="T64" s="28">
        <v>0</v>
      </c>
      <c r="U64" s="91">
        <v>877.49</v>
      </c>
      <c r="V64" s="91">
        <v>732.61</v>
      </c>
      <c r="W64" s="58">
        <v>204.6</v>
      </c>
      <c r="X64" s="58" t="s">
        <v>394</v>
      </c>
      <c r="Y64" s="58">
        <v>147.12</v>
      </c>
      <c r="Z64" s="58" t="s">
        <v>394</v>
      </c>
      <c r="AA64" s="58">
        <v>142.54</v>
      </c>
      <c r="AB64" s="58" t="s">
        <v>394</v>
      </c>
      <c r="AC64" s="58">
        <v>99.91</v>
      </c>
      <c r="AD64" s="58" t="s">
        <v>394</v>
      </c>
      <c r="AE64" s="58">
        <v>35.47</v>
      </c>
      <c r="AF64" s="58" t="s">
        <v>394</v>
      </c>
      <c r="AG64" s="58">
        <v>0</v>
      </c>
      <c r="AH64" s="58" t="s">
        <v>394</v>
      </c>
      <c r="AI64" s="58">
        <v>0</v>
      </c>
      <c r="AJ64" s="58" t="s">
        <v>394</v>
      </c>
      <c r="AK64" s="58">
        <v>0</v>
      </c>
      <c r="AL64" s="58" t="s">
        <v>394</v>
      </c>
      <c r="AM64" s="58">
        <v>0</v>
      </c>
      <c r="AN64" s="58" t="s">
        <v>394</v>
      </c>
      <c r="AO64" s="58">
        <v>73.337000000000003</v>
      </c>
      <c r="AP64" s="96" t="s">
        <v>394</v>
      </c>
      <c r="AQ64" s="58">
        <v>95.19</v>
      </c>
      <c r="AR64" s="96" t="s">
        <v>394</v>
      </c>
      <c r="AS64" s="58">
        <v>126.48</v>
      </c>
      <c r="AT64" s="96" t="s">
        <v>394</v>
      </c>
      <c r="AU64" s="58">
        <f t="shared" si="0"/>
        <v>924.64699999999993</v>
      </c>
      <c r="AV64" s="97">
        <v>0.38128000000000001</v>
      </c>
      <c r="AW64" s="93" t="s">
        <v>395</v>
      </c>
      <c r="AX64" s="93" t="s">
        <v>396</v>
      </c>
      <c r="AY64" s="93">
        <v>1</v>
      </c>
      <c r="AZ64" s="93" t="s">
        <v>397</v>
      </c>
    </row>
    <row r="65" spans="1:52" ht="31.5" x14ac:dyDescent="0.25">
      <c r="A65" s="4">
        <v>55</v>
      </c>
      <c r="B65" s="28">
        <v>34155</v>
      </c>
      <c r="C65" s="89" t="s">
        <v>382</v>
      </c>
      <c r="D65" s="58" t="s">
        <v>383</v>
      </c>
      <c r="E65" s="58" t="s">
        <v>384</v>
      </c>
      <c r="F65" s="89" t="s">
        <v>385</v>
      </c>
      <c r="G65" s="90" t="s">
        <v>386</v>
      </c>
      <c r="H65" s="91" t="s">
        <v>387</v>
      </c>
      <c r="I65" s="92">
        <v>2</v>
      </c>
      <c r="J65" s="93" t="s">
        <v>388</v>
      </c>
      <c r="K65" s="4">
        <v>89</v>
      </c>
      <c r="L65" s="4">
        <v>7.5</v>
      </c>
      <c r="M65" s="4" t="s">
        <v>389</v>
      </c>
      <c r="N65" s="4" t="s">
        <v>101</v>
      </c>
      <c r="O65" s="4" t="s">
        <v>102</v>
      </c>
      <c r="P65" s="4" t="s">
        <v>101</v>
      </c>
      <c r="Q65" s="94" t="s">
        <v>101</v>
      </c>
      <c r="R65" s="58" t="s">
        <v>390</v>
      </c>
      <c r="S65" s="28">
        <v>0</v>
      </c>
      <c r="T65" s="28">
        <v>0</v>
      </c>
      <c r="U65" s="91">
        <v>1306.0899999999999</v>
      </c>
      <c r="V65" s="91">
        <v>1404.92</v>
      </c>
      <c r="W65" s="58">
        <v>354.01</v>
      </c>
      <c r="X65" s="58" t="s">
        <v>394</v>
      </c>
      <c r="Y65" s="58">
        <v>283.83</v>
      </c>
      <c r="Z65" s="58" t="s">
        <v>394</v>
      </c>
      <c r="AA65" s="58">
        <v>283.38</v>
      </c>
      <c r="AB65" s="58" t="s">
        <v>394</v>
      </c>
      <c r="AC65" s="58">
        <v>196.64699999999999</v>
      </c>
      <c r="AD65" s="58" t="s">
        <v>394</v>
      </c>
      <c r="AE65" s="58">
        <v>82.54</v>
      </c>
      <c r="AF65" s="58" t="s">
        <v>394</v>
      </c>
      <c r="AG65" s="58">
        <v>0</v>
      </c>
      <c r="AH65" s="58" t="s">
        <v>394</v>
      </c>
      <c r="AI65" s="58">
        <v>0</v>
      </c>
      <c r="AJ65" s="58" t="s">
        <v>394</v>
      </c>
      <c r="AK65" s="58">
        <v>0</v>
      </c>
      <c r="AL65" s="58" t="s">
        <v>394</v>
      </c>
      <c r="AM65" s="58">
        <v>0</v>
      </c>
      <c r="AN65" s="58" t="s">
        <v>394</v>
      </c>
      <c r="AO65" s="58">
        <v>140.83600000000001</v>
      </c>
      <c r="AP65" s="96" t="s">
        <v>394</v>
      </c>
      <c r="AQ65" s="58">
        <v>178.48</v>
      </c>
      <c r="AR65" s="96" t="s">
        <v>394</v>
      </c>
      <c r="AS65" s="58">
        <v>227.46</v>
      </c>
      <c r="AT65" s="96" t="s">
        <v>394</v>
      </c>
      <c r="AU65" s="58">
        <f t="shared" si="0"/>
        <v>1747.183</v>
      </c>
      <c r="AV65" s="97">
        <v>0.73106000000000004</v>
      </c>
      <c r="AW65" s="93" t="s">
        <v>395</v>
      </c>
      <c r="AX65" s="93" t="s">
        <v>396</v>
      </c>
      <c r="AY65" s="93">
        <v>2</v>
      </c>
      <c r="AZ65" s="93" t="s">
        <v>397</v>
      </c>
    </row>
    <row r="66" spans="1:52" ht="31.5" x14ac:dyDescent="0.25">
      <c r="A66" s="4">
        <v>56</v>
      </c>
      <c r="B66" s="28">
        <v>34156</v>
      </c>
      <c r="C66" s="89" t="s">
        <v>382</v>
      </c>
      <c r="D66" s="58" t="s">
        <v>383</v>
      </c>
      <c r="E66" s="58" t="s">
        <v>384</v>
      </c>
      <c r="F66" s="89" t="s">
        <v>385</v>
      </c>
      <c r="G66" s="90" t="s">
        <v>386</v>
      </c>
      <c r="H66" s="91" t="s">
        <v>387</v>
      </c>
      <c r="I66" s="92">
        <v>1</v>
      </c>
      <c r="J66" s="93" t="s">
        <v>388</v>
      </c>
      <c r="K66" s="4">
        <v>89</v>
      </c>
      <c r="L66" s="4">
        <v>7.5</v>
      </c>
      <c r="M66" s="4" t="s">
        <v>389</v>
      </c>
      <c r="N66" s="4" t="s">
        <v>101</v>
      </c>
      <c r="O66" s="4" t="s">
        <v>102</v>
      </c>
      <c r="P66" s="4" t="s">
        <v>101</v>
      </c>
      <c r="Q66" s="94" t="s">
        <v>101</v>
      </c>
      <c r="R66" s="58" t="s">
        <v>390</v>
      </c>
      <c r="S66" s="28">
        <v>0</v>
      </c>
      <c r="T66" s="28">
        <v>0</v>
      </c>
      <c r="U66" s="91">
        <v>786.57</v>
      </c>
      <c r="V66" s="91">
        <v>784.19</v>
      </c>
      <c r="W66" s="58">
        <v>170.77</v>
      </c>
      <c r="X66" s="58" t="s">
        <v>394</v>
      </c>
      <c r="Y66" s="58">
        <v>123.86</v>
      </c>
      <c r="Z66" s="58" t="s">
        <v>394</v>
      </c>
      <c r="AA66" s="58">
        <v>123.8</v>
      </c>
      <c r="AB66" s="58" t="s">
        <v>394</v>
      </c>
      <c r="AC66" s="58">
        <v>113.643</v>
      </c>
      <c r="AD66" s="58" t="s">
        <v>394</v>
      </c>
      <c r="AE66" s="58">
        <v>58.23</v>
      </c>
      <c r="AF66" s="58" t="s">
        <v>394</v>
      </c>
      <c r="AG66" s="58">
        <v>0</v>
      </c>
      <c r="AH66" s="58" t="s">
        <v>394</v>
      </c>
      <c r="AI66" s="58">
        <v>0</v>
      </c>
      <c r="AJ66" s="58" t="s">
        <v>394</v>
      </c>
      <c r="AK66" s="58">
        <v>0</v>
      </c>
      <c r="AL66" s="58" t="s">
        <v>394</v>
      </c>
      <c r="AM66" s="58">
        <v>0</v>
      </c>
      <c r="AN66" s="58" t="s">
        <v>394</v>
      </c>
      <c r="AO66" s="58">
        <v>79.412999999999997</v>
      </c>
      <c r="AP66" s="96" t="s">
        <v>394</v>
      </c>
      <c r="AQ66" s="58">
        <v>96.49</v>
      </c>
      <c r="AR66" s="96" t="s">
        <v>394</v>
      </c>
      <c r="AS66" s="58">
        <v>121.29</v>
      </c>
      <c r="AT66" s="96" t="s">
        <v>394</v>
      </c>
      <c r="AU66" s="58">
        <f t="shared" si="0"/>
        <v>887.49599999999998</v>
      </c>
      <c r="AV66" s="97">
        <v>0.34920000000000001</v>
      </c>
      <c r="AW66" s="93" t="s">
        <v>395</v>
      </c>
      <c r="AX66" s="93" t="s">
        <v>396</v>
      </c>
      <c r="AY66" s="93">
        <v>1</v>
      </c>
      <c r="AZ66" s="93" t="s">
        <v>397</v>
      </c>
    </row>
    <row r="67" spans="1:52" ht="31.5" x14ac:dyDescent="0.25">
      <c r="A67" s="4">
        <v>57</v>
      </c>
      <c r="B67" s="28">
        <v>34157</v>
      </c>
      <c r="C67" s="89" t="s">
        <v>382</v>
      </c>
      <c r="D67" s="58" t="s">
        <v>383</v>
      </c>
      <c r="E67" s="58" t="s">
        <v>384</v>
      </c>
      <c r="F67" s="89" t="s">
        <v>385</v>
      </c>
      <c r="G67" s="90" t="s">
        <v>386</v>
      </c>
      <c r="H67" s="91" t="s">
        <v>387</v>
      </c>
      <c r="I67" s="92">
        <v>2</v>
      </c>
      <c r="J67" s="93" t="s">
        <v>388</v>
      </c>
      <c r="K67" s="4">
        <v>89</v>
      </c>
      <c r="L67" s="4">
        <v>7.5</v>
      </c>
      <c r="M67" s="4" t="s">
        <v>389</v>
      </c>
      <c r="N67" s="4" t="s">
        <v>101</v>
      </c>
      <c r="O67" s="4" t="s">
        <v>102</v>
      </c>
      <c r="P67" s="4" t="s">
        <v>101</v>
      </c>
      <c r="Q67" s="94" t="s">
        <v>101</v>
      </c>
      <c r="R67" s="58" t="s">
        <v>390</v>
      </c>
      <c r="S67" s="28">
        <v>0</v>
      </c>
      <c r="T67" s="28">
        <v>0</v>
      </c>
      <c r="U67" s="91">
        <v>919.9</v>
      </c>
      <c r="V67" s="91">
        <v>976.97</v>
      </c>
      <c r="W67" s="58">
        <v>257.07</v>
      </c>
      <c r="X67" s="58" t="s">
        <v>394</v>
      </c>
      <c r="Y67" s="58">
        <v>198.52</v>
      </c>
      <c r="Z67" s="58" t="s">
        <v>394</v>
      </c>
      <c r="AA67" s="58">
        <v>198.18</v>
      </c>
      <c r="AB67" s="58" t="s">
        <v>394</v>
      </c>
      <c r="AC67" s="58">
        <v>144.905</v>
      </c>
      <c r="AD67" s="58" t="s">
        <v>394</v>
      </c>
      <c r="AE67" s="58">
        <v>67.58</v>
      </c>
      <c r="AF67" s="58" t="s">
        <v>394</v>
      </c>
      <c r="AG67" s="58">
        <v>0</v>
      </c>
      <c r="AH67" s="58" t="s">
        <v>394</v>
      </c>
      <c r="AI67" s="58">
        <v>0</v>
      </c>
      <c r="AJ67" s="58" t="s">
        <v>394</v>
      </c>
      <c r="AK67" s="58">
        <v>0</v>
      </c>
      <c r="AL67" s="58" t="s">
        <v>394</v>
      </c>
      <c r="AM67" s="58">
        <v>0</v>
      </c>
      <c r="AN67" s="58" t="s">
        <v>394</v>
      </c>
      <c r="AO67" s="58">
        <v>106.414</v>
      </c>
      <c r="AP67" s="96" t="s">
        <v>394</v>
      </c>
      <c r="AQ67" s="58">
        <v>123.64</v>
      </c>
      <c r="AR67" s="96" t="s">
        <v>394</v>
      </c>
      <c r="AS67" s="58">
        <v>160.15</v>
      </c>
      <c r="AT67" s="96" t="s">
        <v>394</v>
      </c>
      <c r="AU67" s="58">
        <f t="shared" si="0"/>
        <v>1256.4590000000001</v>
      </c>
      <c r="AV67" s="97">
        <v>0.49878</v>
      </c>
      <c r="AW67" s="93" t="s">
        <v>395</v>
      </c>
      <c r="AX67" s="93" t="s">
        <v>396</v>
      </c>
      <c r="AY67" s="93">
        <v>2</v>
      </c>
      <c r="AZ67" s="93" t="s">
        <v>397</v>
      </c>
    </row>
    <row r="68" spans="1:52" ht="31.5" x14ac:dyDescent="0.25">
      <c r="A68" s="4">
        <v>58</v>
      </c>
      <c r="B68" s="28">
        <v>34158</v>
      </c>
      <c r="C68" s="89" t="s">
        <v>382</v>
      </c>
      <c r="D68" s="58" t="s">
        <v>383</v>
      </c>
      <c r="E68" s="58" t="s">
        <v>384</v>
      </c>
      <c r="F68" s="89" t="s">
        <v>385</v>
      </c>
      <c r="G68" s="90" t="s">
        <v>386</v>
      </c>
      <c r="H68" s="91" t="s">
        <v>387</v>
      </c>
      <c r="I68" s="92">
        <v>3</v>
      </c>
      <c r="J68" s="93" t="s">
        <v>388</v>
      </c>
      <c r="K68" s="4">
        <v>89</v>
      </c>
      <c r="L68" s="4">
        <v>7.5</v>
      </c>
      <c r="M68" s="4" t="s">
        <v>389</v>
      </c>
      <c r="N68" s="4" t="s">
        <v>101</v>
      </c>
      <c r="O68" s="4" t="s">
        <v>102</v>
      </c>
      <c r="P68" s="4" t="s">
        <v>101</v>
      </c>
      <c r="Q68" s="94" t="s">
        <v>101</v>
      </c>
      <c r="R68" s="58" t="s">
        <v>390</v>
      </c>
      <c r="S68" s="28">
        <v>0</v>
      </c>
      <c r="T68" s="28">
        <v>0</v>
      </c>
      <c r="U68" s="91">
        <v>1528.05</v>
      </c>
      <c r="V68" s="91">
        <v>1474.35</v>
      </c>
      <c r="W68" s="58">
        <v>352.97</v>
      </c>
      <c r="X68" s="58" t="s">
        <v>394</v>
      </c>
      <c r="Y68" s="58">
        <v>275.81</v>
      </c>
      <c r="Z68" s="58" t="s">
        <v>394</v>
      </c>
      <c r="AA68" s="58">
        <v>272.68</v>
      </c>
      <c r="AB68" s="58" t="s">
        <v>394</v>
      </c>
      <c r="AC68" s="58">
        <v>196.16499999999999</v>
      </c>
      <c r="AD68" s="58" t="s">
        <v>394</v>
      </c>
      <c r="AE68" s="58">
        <v>91.53</v>
      </c>
      <c r="AF68" s="58" t="s">
        <v>394</v>
      </c>
      <c r="AG68" s="58">
        <v>0</v>
      </c>
      <c r="AH68" s="58" t="s">
        <v>394</v>
      </c>
      <c r="AI68" s="58">
        <v>0</v>
      </c>
      <c r="AJ68" s="58" t="s">
        <v>394</v>
      </c>
      <c r="AK68" s="58">
        <v>0</v>
      </c>
      <c r="AL68" s="58" t="s">
        <v>394</v>
      </c>
      <c r="AM68" s="58">
        <v>0</v>
      </c>
      <c r="AN68" s="58" t="s">
        <v>394</v>
      </c>
      <c r="AO68" s="58">
        <v>155.66499999999999</v>
      </c>
      <c r="AP68" s="96" t="s">
        <v>394</v>
      </c>
      <c r="AQ68" s="58">
        <v>181.71</v>
      </c>
      <c r="AR68" s="96" t="s">
        <v>394</v>
      </c>
      <c r="AS68" s="58">
        <v>228.37</v>
      </c>
      <c r="AT68" s="96" t="s">
        <v>394</v>
      </c>
      <c r="AU68" s="58">
        <f t="shared" si="0"/>
        <v>1754.9</v>
      </c>
      <c r="AV68" s="97">
        <v>0.73106000000000004</v>
      </c>
      <c r="AW68" s="93" t="s">
        <v>395</v>
      </c>
      <c r="AX68" s="93" t="s">
        <v>396</v>
      </c>
      <c r="AY68" s="93">
        <v>3</v>
      </c>
      <c r="AZ68" s="93" t="s">
        <v>397</v>
      </c>
    </row>
    <row r="69" spans="1:52" ht="31.5" x14ac:dyDescent="0.25">
      <c r="A69" s="4">
        <v>59</v>
      </c>
      <c r="B69" s="28">
        <v>34159</v>
      </c>
      <c r="C69" s="89" t="s">
        <v>382</v>
      </c>
      <c r="D69" s="58" t="s">
        <v>383</v>
      </c>
      <c r="E69" s="58" t="s">
        <v>384</v>
      </c>
      <c r="F69" s="89" t="s">
        <v>385</v>
      </c>
      <c r="G69" s="90" t="s">
        <v>386</v>
      </c>
      <c r="H69" s="91" t="s">
        <v>387</v>
      </c>
      <c r="I69" s="92">
        <v>1</v>
      </c>
      <c r="J69" s="93" t="s">
        <v>388</v>
      </c>
      <c r="K69" s="4">
        <v>89</v>
      </c>
      <c r="L69" s="4">
        <v>7.5</v>
      </c>
      <c r="M69" s="4" t="s">
        <v>389</v>
      </c>
      <c r="N69" s="4" t="s">
        <v>101</v>
      </c>
      <c r="O69" s="4" t="s">
        <v>102</v>
      </c>
      <c r="P69" s="4" t="s">
        <v>101</v>
      </c>
      <c r="Q69" s="94" t="s">
        <v>101</v>
      </c>
      <c r="R69" s="58" t="s">
        <v>390</v>
      </c>
      <c r="S69" s="28">
        <v>0</v>
      </c>
      <c r="T69" s="28">
        <v>0</v>
      </c>
      <c r="U69" s="91">
        <v>837.13</v>
      </c>
      <c r="V69" s="91">
        <v>789.95</v>
      </c>
      <c r="W69" s="58">
        <v>182.91</v>
      </c>
      <c r="X69" s="58" t="s">
        <v>394</v>
      </c>
      <c r="Y69" s="58">
        <v>148.30000000000001</v>
      </c>
      <c r="Z69" s="58" t="s">
        <v>394</v>
      </c>
      <c r="AA69" s="58">
        <v>144.6</v>
      </c>
      <c r="AB69" s="58" t="s">
        <v>394</v>
      </c>
      <c r="AC69" s="58">
        <v>105.199</v>
      </c>
      <c r="AD69" s="58" t="s">
        <v>398</v>
      </c>
      <c r="AE69" s="58">
        <v>47.06</v>
      </c>
      <c r="AF69" s="58" t="s">
        <v>394</v>
      </c>
      <c r="AG69" s="58">
        <v>0</v>
      </c>
      <c r="AH69" s="58" t="s">
        <v>394</v>
      </c>
      <c r="AI69" s="58">
        <v>0</v>
      </c>
      <c r="AJ69" s="58" t="s">
        <v>394</v>
      </c>
      <c r="AK69" s="58">
        <v>0</v>
      </c>
      <c r="AL69" s="58" t="s">
        <v>394</v>
      </c>
      <c r="AM69" s="58">
        <v>0</v>
      </c>
      <c r="AN69" s="58" t="s">
        <v>394</v>
      </c>
      <c r="AO69" s="58">
        <v>72.471000000000004</v>
      </c>
      <c r="AP69" s="96" t="s">
        <v>394</v>
      </c>
      <c r="AQ69" s="58">
        <v>90.3</v>
      </c>
      <c r="AR69" s="96" t="s">
        <v>394</v>
      </c>
      <c r="AS69" s="58">
        <v>120.5</v>
      </c>
      <c r="AT69" s="96" t="s">
        <v>394</v>
      </c>
      <c r="AU69" s="58">
        <f t="shared" si="0"/>
        <v>911.33999999999992</v>
      </c>
      <c r="AV69" s="97">
        <v>0.35727999999999999</v>
      </c>
      <c r="AW69" s="93" t="s">
        <v>395</v>
      </c>
      <c r="AX69" s="93" t="s">
        <v>396</v>
      </c>
      <c r="AY69" s="93">
        <v>1</v>
      </c>
      <c r="AZ69" s="93" t="s">
        <v>397</v>
      </c>
    </row>
    <row r="70" spans="1:52" ht="31.5" x14ac:dyDescent="0.25">
      <c r="A70" s="4">
        <v>60</v>
      </c>
      <c r="B70" s="28">
        <v>34160</v>
      </c>
      <c r="C70" s="89" t="s">
        <v>382</v>
      </c>
      <c r="D70" s="58" t="s">
        <v>383</v>
      </c>
      <c r="E70" s="58" t="s">
        <v>384</v>
      </c>
      <c r="F70" s="89" t="s">
        <v>385</v>
      </c>
      <c r="G70" s="90" t="s">
        <v>386</v>
      </c>
      <c r="H70" s="91" t="s">
        <v>387</v>
      </c>
      <c r="I70" s="92">
        <v>2</v>
      </c>
      <c r="J70" s="93" t="s">
        <v>388</v>
      </c>
      <c r="K70" s="4">
        <v>89</v>
      </c>
      <c r="L70" s="4">
        <v>7.5</v>
      </c>
      <c r="M70" s="4" t="s">
        <v>389</v>
      </c>
      <c r="N70" s="4" t="s">
        <v>101</v>
      </c>
      <c r="O70" s="4" t="s">
        <v>102</v>
      </c>
      <c r="P70" s="4" t="s">
        <v>101</v>
      </c>
      <c r="Q70" s="94" t="s">
        <v>101</v>
      </c>
      <c r="R70" s="58" t="s">
        <v>390</v>
      </c>
      <c r="S70" s="28">
        <v>0</v>
      </c>
      <c r="T70" s="28">
        <v>0</v>
      </c>
      <c r="U70" s="91">
        <v>1305.79</v>
      </c>
      <c r="V70" s="91">
        <v>1492.66</v>
      </c>
      <c r="W70" s="58">
        <v>388.81</v>
      </c>
      <c r="X70" s="58" t="s">
        <v>394</v>
      </c>
      <c r="Y70" s="58">
        <v>312.99</v>
      </c>
      <c r="Z70" s="58" t="s">
        <v>394</v>
      </c>
      <c r="AA70" s="58">
        <v>312.88</v>
      </c>
      <c r="AB70" s="58" t="s">
        <v>394</v>
      </c>
      <c r="AC70" s="58">
        <v>218.88399999999999</v>
      </c>
      <c r="AD70" s="58" t="s">
        <v>398</v>
      </c>
      <c r="AE70" s="58">
        <v>82.93</v>
      </c>
      <c r="AF70" s="58" t="s">
        <v>394</v>
      </c>
      <c r="AG70" s="58">
        <v>0</v>
      </c>
      <c r="AH70" s="58" t="s">
        <v>394</v>
      </c>
      <c r="AI70" s="58">
        <v>0</v>
      </c>
      <c r="AJ70" s="58" t="s">
        <v>394</v>
      </c>
      <c r="AK70" s="58">
        <v>0</v>
      </c>
      <c r="AL70" s="58" t="s">
        <v>394</v>
      </c>
      <c r="AM70" s="58">
        <v>0</v>
      </c>
      <c r="AN70" s="58" t="s">
        <v>394</v>
      </c>
      <c r="AO70" s="58">
        <v>131.898</v>
      </c>
      <c r="AP70" s="96" t="s">
        <v>394</v>
      </c>
      <c r="AQ70" s="58">
        <v>183.4</v>
      </c>
      <c r="AR70" s="96" t="s">
        <v>394</v>
      </c>
      <c r="AS70" s="58">
        <v>240.06</v>
      </c>
      <c r="AT70" s="96" t="s">
        <v>394</v>
      </c>
      <c r="AU70" s="58">
        <f t="shared" si="0"/>
        <v>1871.8519999999999</v>
      </c>
      <c r="AV70" s="97">
        <v>0.73106000000000004</v>
      </c>
      <c r="AW70" s="93" t="s">
        <v>395</v>
      </c>
      <c r="AX70" s="93" t="s">
        <v>396</v>
      </c>
      <c r="AY70" s="93">
        <v>2</v>
      </c>
      <c r="AZ70" s="93" t="s">
        <v>397</v>
      </c>
    </row>
    <row r="71" spans="1:52" ht="31.5" x14ac:dyDescent="0.25">
      <c r="A71" s="4">
        <v>61</v>
      </c>
      <c r="B71" s="28">
        <v>34161</v>
      </c>
      <c r="C71" s="89" t="s">
        <v>382</v>
      </c>
      <c r="D71" s="58" t="s">
        <v>383</v>
      </c>
      <c r="E71" s="58" t="s">
        <v>384</v>
      </c>
      <c r="F71" s="89" t="s">
        <v>385</v>
      </c>
      <c r="G71" s="90" t="s">
        <v>386</v>
      </c>
      <c r="H71" s="91" t="s">
        <v>387</v>
      </c>
      <c r="I71" s="92">
        <v>5</v>
      </c>
      <c r="J71" s="93" t="s">
        <v>388</v>
      </c>
      <c r="K71" s="4">
        <v>89</v>
      </c>
      <c r="L71" s="4">
        <v>7.5</v>
      </c>
      <c r="M71" s="4" t="s">
        <v>389</v>
      </c>
      <c r="N71" s="4" t="s">
        <v>101</v>
      </c>
      <c r="O71" s="4" t="s">
        <v>102</v>
      </c>
      <c r="P71" s="4" t="s">
        <v>101</v>
      </c>
      <c r="Q71" s="94" t="s">
        <v>101</v>
      </c>
      <c r="R71" s="58" t="s">
        <v>390</v>
      </c>
      <c r="S71" s="28">
        <v>0</v>
      </c>
      <c r="T71" s="28">
        <v>0</v>
      </c>
      <c r="U71" s="91">
        <v>2336.25</v>
      </c>
      <c r="V71" s="91">
        <v>3403.51</v>
      </c>
      <c r="W71" s="24">
        <v>473</v>
      </c>
      <c r="X71" s="58" t="s">
        <v>392</v>
      </c>
      <c r="Y71" s="58">
        <v>473</v>
      </c>
      <c r="Z71" s="58" t="s">
        <v>392</v>
      </c>
      <c r="AA71" s="58">
        <v>473</v>
      </c>
      <c r="AB71" s="58" t="s">
        <v>392</v>
      </c>
      <c r="AC71" s="58">
        <v>473</v>
      </c>
      <c r="AD71" s="58" t="s">
        <v>392</v>
      </c>
      <c r="AE71" s="58">
        <v>143.70999999999998</v>
      </c>
      <c r="AF71" s="58" t="s">
        <v>392</v>
      </c>
      <c r="AG71" s="58">
        <v>0</v>
      </c>
      <c r="AH71" s="58" t="s">
        <v>392</v>
      </c>
      <c r="AI71" s="58">
        <v>0</v>
      </c>
      <c r="AJ71" s="58" t="s">
        <v>392</v>
      </c>
      <c r="AK71" s="58">
        <v>0</v>
      </c>
      <c r="AL71" s="58" t="s">
        <v>392</v>
      </c>
      <c r="AM71" s="58">
        <v>0</v>
      </c>
      <c r="AN71" s="58" t="s">
        <v>392</v>
      </c>
      <c r="AO71" s="58">
        <v>452.68</v>
      </c>
      <c r="AP71" s="96" t="s">
        <v>392</v>
      </c>
      <c r="AQ71" s="58">
        <v>452.68</v>
      </c>
      <c r="AR71" s="96" t="s">
        <v>392</v>
      </c>
      <c r="AS71" s="58">
        <v>452.68</v>
      </c>
      <c r="AT71" s="96" t="s">
        <v>392</v>
      </c>
      <c r="AU71" s="58">
        <f t="shared" si="0"/>
        <v>3393.7499999999995</v>
      </c>
      <c r="AV71" s="97">
        <v>1.25922</v>
      </c>
      <c r="AW71" s="93" t="s">
        <v>395</v>
      </c>
      <c r="AX71" s="93" t="s">
        <v>396</v>
      </c>
      <c r="AY71" s="93">
        <v>5</v>
      </c>
      <c r="AZ71" s="93" t="s">
        <v>397</v>
      </c>
    </row>
    <row r="72" spans="1:52" ht="31.5" x14ac:dyDescent="0.25">
      <c r="A72" s="4">
        <v>62</v>
      </c>
      <c r="B72" s="28">
        <v>34162</v>
      </c>
      <c r="C72" s="89" t="s">
        <v>382</v>
      </c>
      <c r="D72" s="58" t="s">
        <v>383</v>
      </c>
      <c r="E72" s="58" t="s">
        <v>384</v>
      </c>
      <c r="F72" s="89" t="s">
        <v>385</v>
      </c>
      <c r="G72" s="90" t="s">
        <v>386</v>
      </c>
      <c r="H72" s="91" t="s">
        <v>387</v>
      </c>
      <c r="I72" s="92">
        <v>2</v>
      </c>
      <c r="J72" s="93" t="s">
        <v>388</v>
      </c>
      <c r="K72" s="4">
        <v>89</v>
      </c>
      <c r="L72" s="4">
        <v>7.5</v>
      </c>
      <c r="M72" s="4" t="s">
        <v>389</v>
      </c>
      <c r="N72" s="4" t="s">
        <v>101</v>
      </c>
      <c r="O72" s="4" t="s">
        <v>102</v>
      </c>
      <c r="P72" s="4" t="s">
        <v>101</v>
      </c>
      <c r="Q72" s="94" t="s">
        <v>101</v>
      </c>
      <c r="R72" s="58" t="s">
        <v>390</v>
      </c>
      <c r="S72" s="28">
        <v>0</v>
      </c>
      <c r="T72" s="28">
        <v>0</v>
      </c>
      <c r="U72" s="91">
        <v>1688.66</v>
      </c>
      <c r="V72" s="91">
        <v>1469.16</v>
      </c>
      <c r="W72" s="58">
        <v>401.17</v>
      </c>
      <c r="X72" s="58" t="s">
        <v>394</v>
      </c>
      <c r="Y72" s="58">
        <v>312.68</v>
      </c>
      <c r="Z72" s="58" t="s">
        <v>394</v>
      </c>
      <c r="AA72" s="58">
        <v>294.57</v>
      </c>
      <c r="AB72" s="58" t="s">
        <v>394</v>
      </c>
      <c r="AC72" s="58">
        <v>206.27500000000001</v>
      </c>
      <c r="AD72" s="58" t="s">
        <v>398</v>
      </c>
      <c r="AE72" s="58">
        <v>94.17</v>
      </c>
      <c r="AF72" s="58" t="s">
        <v>394</v>
      </c>
      <c r="AG72" s="58">
        <v>0</v>
      </c>
      <c r="AH72" s="58" t="s">
        <v>394</v>
      </c>
      <c r="AI72" s="58">
        <v>0</v>
      </c>
      <c r="AJ72" s="58" t="s">
        <v>394</v>
      </c>
      <c r="AK72" s="58">
        <v>0</v>
      </c>
      <c r="AL72" s="58" t="s">
        <v>394</v>
      </c>
      <c r="AM72" s="58">
        <v>0</v>
      </c>
      <c r="AN72" s="58" t="s">
        <v>394</v>
      </c>
      <c r="AO72" s="58">
        <v>187.333</v>
      </c>
      <c r="AP72" s="96" t="s">
        <v>394</v>
      </c>
      <c r="AQ72" s="58">
        <v>212.45699999999999</v>
      </c>
      <c r="AR72" s="96" t="s">
        <v>394</v>
      </c>
      <c r="AS72" s="58">
        <v>254.786</v>
      </c>
      <c r="AT72" s="96" t="s">
        <v>394</v>
      </c>
      <c r="AU72" s="58">
        <f t="shared" si="0"/>
        <v>1963.4410000000003</v>
      </c>
      <c r="AV72" s="97">
        <v>0.83452999999999999</v>
      </c>
      <c r="AW72" s="93" t="s">
        <v>395</v>
      </c>
      <c r="AX72" s="93" t="s">
        <v>396</v>
      </c>
      <c r="AY72" s="93">
        <v>2</v>
      </c>
      <c r="AZ72" s="93" t="s">
        <v>397</v>
      </c>
    </row>
    <row r="73" spans="1:52" ht="31.5" x14ac:dyDescent="0.25">
      <c r="A73" s="4">
        <v>63</v>
      </c>
      <c r="B73" s="28">
        <v>34163</v>
      </c>
      <c r="C73" s="89" t="s">
        <v>382</v>
      </c>
      <c r="D73" s="58" t="s">
        <v>383</v>
      </c>
      <c r="E73" s="58" t="s">
        <v>384</v>
      </c>
      <c r="F73" s="89" t="s">
        <v>385</v>
      </c>
      <c r="G73" s="90" t="s">
        <v>386</v>
      </c>
      <c r="H73" s="91" t="s">
        <v>387</v>
      </c>
      <c r="I73" s="92">
        <v>5</v>
      </c>
      <c r="J73" s="93" t="s">
        <v>388</v>
      </c>
      <c r="K73" s="4">
        <v>89</v>
      </c>
      <c r="L73" s="4">
        <v>7.5</v>
      </c>
      <c r="M73" s="4" t="s">
        <v>389</v>
      </c>
      <c r="N73" s="4" t="s">
        <v>101</v>
      </c>
      <c r="O73" s="4" t="s">
        <v>102</v>
      </c>
      <c r="P73" s="4" t="s">
        <v>101</v>
      </c>
      <c r="Q73" s="94" t="s">
        <v>101</v>
      </c>
      <c r="R73" s="58" t="s">
        <v>390</v>
      </c>
      <c r="S73" s="28">
        <v>0</v>
      </c>
      <c r="T73" s="28">
        <v>0</v>
      </c>
      <c r="U73" s="91">
        <v>1449.82</v>
      </c>
      <c r="V73" s="91">
        <v>2090.5100000000002</v>
      </c>
      <c r="W73" s="58">
        <v>343.54</v>
      </c>
      <c r="X73" s="58" t="s">
        <v>394</v>
      </c>
      <c r="Y73" s="58">
        <v>297.86</v>
      </c>
      <c r="Z73" s="58" t="s">
        <v>394</v>
      </c>
      <c r="AA73" s="58">
        <v>253.08</v>
      </c>
      <c r="AB73" s="58" t="s">
        <v>394</v>
      </c>
      <c r="AC73" s="58">
        <v>173.45699999999999</v>
      </c>
      <c r="AD73" s="58" t="s">
        <v>398</v>
      </c>
      <c r="AE73" s="58">
        <v>80.56</v>
      </c>
      <c r="AF73" s="58" t="s">
        <v>394</v>
      </c>
      <c r="AG73" s="58">
        <v>0</v>
      </c>
      <c r="AH73" s="58" t="s">
        <v>394</v>
      </c>
      <c r="AI73" s="58">
        <v>0</v>
      </c>
      <c r="AJ73" s="58" t="s">
        <v>394</v>
      </c>
      <c r="AK73" s="58">
        <v>0</v>
      </c>
      <c r="AL73" s="58" t="s">
        <v>394</v>
      </c>
      <c r="AM73" s="58">
        <v>0</v>
      </c>
      <c r="AN73" s="58" t="s">
        <v>394</v>
      </c>
      <c r="AO73" s="58">
        <v>160.84700000000001</v>
      </c>
      <c r="AP73" s="96" t="s">
        <v>394</v>
      </c>
      <c r="AQ73" s="58">
        <v>177.88</v>
      </c>
      <c r="AR73" s="96" t="s">
        <v>394</v>
      </c>
      <c r="AS73" s="58">
        <v>223.346</v>
      </c>
      <c r="AT73" s="96" t="s">
        <v>394</v>
      </c>
      <c r="AU73" s="58">
        <f t="shared" si="0"/>
        <v>1710.5700000000002</v>
      </c>
      <c r="AV73" s="97">
        <v>0.72009999999999996</v>
      </c>
      <c r="AW73" s="93" t="s">
        <v>395</v>
      </c>
      <c r="AX73" s="93" t="s">
        <v>396</v>
      </c>
      <c r="AY73" s="93">
        <v>5</v>
      </c>
      <c r="AZ73" s="93" t="s">
        <v>397</v>
      </c>
    </row>
    <row r="74" spans="1:52" ht="31.5" x14ac:dyDescent="0.25">
      <c r="A74" s="4">
        <v>64</v>
      </c>
      <c r="B74" s="28">
        <v>34164</v>
      </c>
      <c r="C74" s="89" t="s">
        <v>382</v>
      </c>
      <c r="D74" s="58" t="s">
        <v>383</v>
      </c>
      <c r="E74" s="58" t="s">
        <v>384</v>
      </c>
      <c r="F74" s="89" t="s">
        <v>385</v>
      </c>
      <c r="G74" s="90" t="s">
        <v>386</v>
      </c>
      <c r="H74" s="91" t="s">
        <v>387</v>
      </c>
      <c r="I74" s="92">
        <v>2</v>
      </c>
      <c r="J74" s="93" t="s">
        <v>388</v>
      </c>
      <c r="K74" s="4">
        <v>89</v>
      </c>
      <c r="L74" s="4">
        <v>7.5</v>
      </c>
      <c r="M74" s="4" t="s">
        <v>389</v>
      </c>
      <c r="N74" s="4" t="s">
        <v>101</v>
      </c>
      <c r="O74" s="4" t="s">
        <v>102</v>
      </c>
      <c r="P74" s="4" t="s">
        <v>101</v>
      </c>
      <c r="Q74" s="94" t="s">
        <v>101</v>
      </c>
      <c r="R74" s="58" t="s">
        <v>390</v>
      </c>
      <c r="S74" s="28">
        <v>0</v>
      </c>
      <c r="T74" s="28">
        <v>0</v>
      </c>
      <c r="U74" s="91">
        <v>2121.5100000000002</v>
      </c>
      <c r="V74" s="91">
        <v>2081.5500000000002</v>
      </c>
      <c r="W74" s="58">
        <v>542.84</v>
      </c>
      <c r="X74" s="58" t="s">
        <v>394</v>
      </c>
      <c r="Y74" s="58">
        <v>406.59</v>
      </c>
      <c r="Z74" s="58" t="s">
        <v>394</v>
      </c>
      <c r="AA74" s="58">
        <v>406.51</v>
      </c>
      <c r="AB74" s="58" t="s">
        <v>394</v>
      </c>
      <c r="AC74" s="58">
        <v>548.96199999999999</v>
      </c>
      <c r="AD74" s="58" t="s">
        <v>398</v>
      </c>
      <c r="AE74" s="58">
        <v>144.18</v>
      </c>
      <c r="AF74" s="58" t="s">
        <v>394</v>
      </c>
      <c r="AG74" s="58">
        <v>0</v>
      </c>
      <c r="AH74" s="58" t="s">
        <v>394</v>
      </c>
      <c r="AI74" s="58">
        <v>0</v>
      </c>
      <c r="AJ74" s="58" t="s">
        <v>394</v>
      </c>
      <c r="AK74" s="58">
        <v>0</v>
      </c>
      <c r="AL74" s="58" t="s">
        <v>394</v>
      </c>
      <c r="AM74" s="58">
        <v>0</v>
      </c>
      <c r="AN74" s="58" t="s">
        <v>394</v>
      </c>
      <c r="AO74" s="95">
        <v>231.47</v>
      </c>
      <c r="AP74" s="109" t="s">
        <v>394</v>
      </c>
      <c r="AQ74" s="95">
        <v>263.37</v>
      </c>
      <c r="AR74" s="109" t="s">
        <v>394</v>
      </c>
      <c r="AS74" s="95">
        <v>319.74</v>
      </c>
      <c r="AT74" s="109" t="s">
        <v>394</v>
      </c>
      <c r="AU74" s="58">
        <f t="shared" si="0"/>
        <v>2863.6619999999994</v>
      </c>
      <c r="AV74" s="97">
        <v>1.11053</v>
      </c>
      <c r="AW74" s="93" t="s">
        <v>395</v>
      </c>
      <c r="AX74" s="93" t="s">
        <v>396</v>
      </c>
      <c r="AY74" s="93">
        <v>2</v>
      </c>
      <c r="AZ74" s="93" t="s">
        <v>397</v>
      </c>
    </row>
    <row r="75" spans="1:52" ht="31.5" x14ac:dyDescent="0.25">
      <c r="A75" s="4">
        <v>65</v>
      </c>
      <c r="B75" s="28">
        <v>34165</v>
      </c>
      <c r="C75" s="89" t="s">
        <v>382</v>
      </c>
      <c r="D75" s="58" t="s">
        <v>383</v>
      </c>
      <c r="E75" s="58" t="s">
        <v>384</v>
      </c>
      <c r="F75" s="89" t="s">
        <v>385</v>
      </c>
      <c r="G75" s="90" t="s">
        <v>386</v>
      </c>
      <c r="H75" s="91" t="s">
        <v>387</v>
      </c>
      <c r="I75" s="92">
        <v>2</v>
      </c>
      <c r="J75" s="93" t="s">
        <v>388</v>
      </c>
      <c r="K75" s="4">
        <v>89</v>
      </c>
      <c r="L75" s="4">
        <v>7.5</v>
      </c>
      <c r="M75" s="4" t="s">
        <v>389</v>
      </c>
      <c r="N75" s="4" t="s">
        <v>101</v>
      </c>
      <c r="O75" s="4" t="s">
        <v>102</v>
      </c>
      <c r="P75" s="4" t="s">
        <v>101</v>
      </c>
      <c r="Q75" s="94" t="s">
        <v>101</v>
      </c>
      <c r="R75" s="58" t="s">
        <v>390</v>
      </c>
      <c r="S75" s="28">
        <v>0</v>
      </c>
      <c r="T75" s="28">
        <v>0</v>
      </c>
      <c r="U75" s="91">
        <v>1787.69</v>
      </c>
      <c r="V75" s="91">
        <v>1724.53</v>
      </c>
      <c r="W75" s="58">
        <v>445.22</v>
      </c>
      <c r="X75" s="58" t="s">
        <v>394</v>
      </c>
      <c r="Y75" s="58">
        <v>329.82</v>
      </c>
      <c r="Z75" s="58" t="s">
        <v>394</v>
      </c>
      <c r="AA75" s="58">
        <v>329.6</v>
      </c>
      <c r="AB75" s="58" t="s">
        <v>394</v>
      </c>
      <c r="AC75" s="58">
        <v>241.137</v>
      </c>
      <c r="AD75" s="58" t="s">
        <v>398</v>
      </c>
      <c r="AE75" s="58">
        <v>107.83</v>
      </c>
      <c r="AF75" s="58" t="s">
        <v>394</v>
      </c>
      <c r="AG75" s="58">
        <v>0</v>
      </c>
      <c r="AH75" s="58" t="s">
        <v>394</v>
      </c>
      <c r="AI75" s="58">
        <v>0</v>
      </c>
      <c r="AJ75" s="58" t="s">
        <v>394</v>
      </c>
      <c r="AK75" s="58">
        <v>0</v>
      </c>
      <c r="AL75" s="58" t="s">
        <v>394</v>
      </c>
      <c r="AM75" s="58">
        <v>0</v>
      </c>
      <c r="AN75" s="58" t="s">
        <v>394</v>
      </c>
      <c r="AO75" s="58">
        <v>184.35400000000001</v>
      </c>
      <c r="AP75" s="96" t="s">
        <v>394</v>
      </c>
      <c r="AQ75" s="58">
        <v>207.2</v>
      </c>
      <c r="AR75" s="96" t="s">
        <v>394</v>
      </c>
      <c r="AS75" s="58">
        <v>263.96100000000001</v>
      </c>
      <c r="AT75" s="96" t="s">
        <v>394</v>
      </c>
      <c r="AU75" s="58">
        <f t="shared" si="0"/>
        <v>2109.1219999999998</v>
      </c>
      <c r="AV75" s="97">
        <v>0.93586000000000003</v>
      </c>
      <c r="AW75" s="93" t="s">
        <v>395</v>
      </c>
      <c r="AX75" s="93" t="s">
        <v>396</v>
      </c>
      <c r="AY75" s="93">
        <v>2</v>
      </c>
      <c r="AZ75" s="93" t="s">
        <v>397</v>
      </c>
    </row>
    <row r="76" spans="1:52" ht="31.5" x14ac:dyDescent="0.25">
      <c r="A76" s="4">
        <v>66</v>
      </c>
      <c r="B76" s="28">
        <v>34166</v>
      </c>
      <c r="C76" s="89" t="s">
        <v>382</v>
      </c>
      <c r="D76" s="58" t="s">
        <v>383</v>
      </c>
      <c r="E76" s="58" t="s">
        <v>384</v>
      </c>
      <c r="F76" s="89" t="s">
        <v>385</v>
      </c>
      <c r="G76" s="90" t="s">
        <v>386</v>
      </c>
      <c r="H76" s="91" t="s">
        <v>387</v>
      </c>
      <c r="I76" s="92">
        <v>2</v>
      </c>
      <c r="J76" s="93" t="s">
        <v>388</v>
      </c>
      <c r="K76" s="4">
        <v>89</v>
      </c>
      <c r="L76" s="4">
        <v>7.5</v>
      </c>
      <c r="M76" s="4" t="s">
        <v>389</v>
      </c>
      <c r="N76" s="4" t="s">
        <v>101</v>
      </c>
      <c r="O76" s="4" t="s">
        <v>102</v>
      </c>
      <c r="P76" s="4" t="s">
        <v>101</v>
      </c>
      <c r="Q76" s="94" t="s">
        <v>101</v>
      </c>
      <c r="R76" s="58" t="s">
        <v>390</v>
      </c>
      <c r="S76" s="28">
        <v>0</v>
      </c>
      <c r="T76" s="28">
        <v>0</v>
      </c>
      <c r="U76" s="91">
        <v>1652.09</v>
      </c>
      <c r="V76" s="91">
        <v>1645.31</v>
      </c>
      <c r="W76" s="58">
        <v>441.43</v>
      </c>
      <c r="X76" s="58" t="s">
        <v>394</v>
      </c>
      <c r="Y76" s="58">
        <v>349.72</v>
      </c>
      <c r="Z76" s="58" t="s">
        <v>394</v>
      </c>
      <c r="AA76" s="58">
        <v>344.6</v>
      </c>
      <c r="AB76" s="58" t="s">
        <v>394</v>
      </c>
      <c r="AC76" s="58">
        <v>251.422</v>
      </c>
      <c r="AD76" s="58" t="s">
        <v>398</v>
      </c>
      <c r="AE76" s="58">
        <v>121.8</v>
      </c>
      <c r="AF76" s="58" t="s">
        <v>394</v>
      </c>
      <c r="AG76" s="58">
        <v>0</v>
      </c>
      <c r="AH76" s="58" t="s">
        <v>394</v>
      </c>
      <c r="AI76" s="58">
        <v>0</v>
      </c>
      <c r="AJ76" s="58" t="s">
        <v>394</v>
      </c>
      <c r="AK76" s="58">
        <v>0</v>
      </c>
      <c r="AL76" s="58" t="s">
        <v>394</v>
      </c>
      <c r="AM76" s="58">
        <v>0</v>
      </c>
      <c r="AN76" s="58" t="s">
        <v>394</v>
      </c>
      <c r="AO76" s="58">
        <v>190.55</v>
      </c>
      <c r="AP76" s="96" t="s">
        <v>394</v>
      </c>
      <c r="AQ76" s="58">
        <v>210.13499999999999</v>
      </c>
      <c r="AR76" s="96" t="s">
        <v>394</v>
      </c>
      <c r="AS76" s="58">
        <v>277.54500000000002</v>
      </c>
      <c r="AT76" s="96" t="s">
        <v>394</v>
      </c>
      <c r="AU76" s="58">
        <f t="shared" ref="AU76:AU100" si="1">W76+Y76+AA76+AC76+AE76+AO76+AQ76+AS76</f>
        <v>2187.2019999999998</v>
      </c>
      <c r="AV76" s="97">
        <v>0.80462999999999996</v>
      </c>
      <c r="AW76" s="93" t="s">
        <v>395</v>
      </c>
      <c r="AX76" s="93" t="s">
        <v>396</v>
      </c>
      <c r="AY76" s="93">
        <v>2</v>
      </c>
      <c r="AZ76" s="93" t="s">
        <v>397</v>
      </c>
    </row>
    <row r="77" spans="1:52" ht="31.5" x14ac:dyDescent="0.25">
      <c r="A77" s="4">
        <v>67</v>
      </c>
      <c r="B77" s="28">
        <v>34167</v>
      </c>
      <c r="C77" s="89" t="s">
        <v>382</v>
      </c>
      <c r="D77" s="58" t="s">
        <v>383</v>
      </c>
      <c r="E77" s="58" t="s">
        <v>384</v>
      </c>
      <c r="F77" s="89" t="s">
        <v>385</v>
      </c>
      <c r="G77" s="90" t="s">
        <v>386</v>
      </c>
      <c r="H77" s="91" t="s">
        <v>387</v>
      </c>
      <c r="I77" s="92">
        <v>2</v>
      </c>
      <c r="J77" s="93" t="s">
        <v>388</v>
      </c>
      <c r="K77" s="4">
        <v>89</v>
      </c>
      <c r="L77" s="4">
        <v>7.5</v>
      </c>
      <c r="M77" s="4" t="s">
        <v>389</v>
      </c>
      <c r="N77" s="4" t="s">
        <v>101</v>
      </c>
      <c r="O77" s="4" t="s">
        <v>102</v>
      </c>
      <c r="P77" s="4" t="s">
        <v>101</v>
      </c>
      <c r="Q77" s="94" t="s">
        <v>101</v>
      </c>
      <c r="R77" s="58" t="s">
        <v>390</v>
      </c>
      <c r="S77" s="28">
        <v>0</v>
      </c>
      <c r="T77" s="28">
        <v>0</v>
      </c>
      <c r="U77" s="91">
        <v>1769.04</v>
      </c>
      <c r="V77" s="58">
        <v>1956.84</v>
      </c>
      <c r="W77" s="58">
        <v>266.44</v>
      </c>
      <c r="X77" s="58" t="s">
        <v>392</v>
      </c>
      <c r="Y77" s="58">
        <v>266.44</v>
      </c>
      <c r="Z77" s="58" t="s">
        <v>392</v>
      </c>
      <c r="AA77" s="58">
        <v>266.44</v>
      </c>
      <c r="AB77" s="58" t="s">
        <v>392</v>
      </c>
      <c r="AC77" s="58">
        <v>265.33999999999997</v>
      </c>
      <c r="AD77" s="58" t="s">
        <v>392</v>
      </c>
      <c r="AE77" s="58">
        <v>81.02</v>
      </c>
      <c r="AF77" s="58" t="s">
        <v>392</v>
      </c>
      <c r="AG77" s="58">
        <v>0</v>
      </c>
      <c r="AH77" s="58" t="s">
        <v>392</v>
      </c>
      <c r="AI77" s="58">
        <v>0</v>
      </c>
      <c r="AJ77" s="58" t="s">
        <v>392</v>
      </c>
      <c r="AK77" s="58">
        <v>0</v>
      </c>
      <c r="AL77" s="58" t="s">
        <v>392</v>
      </c>
      <c r="AM77" s="58">
        <v>0</v>
      </c>
      <c r="AN77" s="58" t="s">
        <v>392</v>
      </c>
      <c r="AO77" s="58">
        <v>244.3</v>
      </c>
      <c r="AP77" s="96" t="s">
        <v>392</v>
      </c>
      <c r="AQ77" s="58">
        <v>244.3</v>
      </c>
      <c r="AR77" s="96" t="s">
        <v>392</v>
      </c>
      <c r="AS77" s="58">
        <v>244.96</v>
      </c>
      <c r="AT77" s="96" t="s">
        <v>392</v>
      </c>
      <c r="AU77" s="58">
        <f t="shared" si="1"/>
        <v>1879.2399999999998</v>
      </c>
      <c r="AV77" s="97">
        <v>0.95579000000000003</v>
      </c>
      <c r="AW77" s="93" t="s">
        <v>395</v>
      </c>
      <c r="AX77" s="93" t="s">
        <v>396</v>
      </c>
      <c r="AY77" s="93">
        <v>2</v>
      </c>
      <c r="AZ77" s="93" t="s">
        <v>397</v>
      </c>
    </row>
    <row r="78" spans="1:52" ht="31.5" x14ac:dyDescent="0.25">
      <c r="A78" s="4">
        <v>68</v>
      </c>
      <c r="B78" s="28">
        <v>34168</v>
      </c>
      <c r="C78" s="89" t="s">
        <v>382</v>
      </c>
      <c r="D78" s="58" t="s">
        <v>383</v>
      </c>
      <c r="E78" s="58" t="s">
        <v>384</v>
      </c>
      <c r="F78" s="89" t="s">
        <v>385</v>
      </c>
      <c r="G78" s="90" t="s">
        <v>386</v>
      </c>
      <c r="H78" s="91" t="s">
        <v>387</v>
      </c>
      <c r="I78" s="92">
        <v>2</v>
      </c>
      <c r="J78" s="93" t="s">
        <v>388</v>
      </c>
      <c r="K78" s="4">
        <v>89</v>
      </c>
      <c r="L78" s="4">
        <v>7.5</v>
      </c>
      <c r="M78" s="4" t="s">
        <v>389</v>
      </c>
      <c r="N78" s="4" t="s">
        <v>101</v>
      </c>
      <c r="O78" s="4" t="s">
        <v>102</v>
      </c>
      <c r="P78" s="4" t="s">
        <v>101</v>
      </c>
      <c r="Q78" s="94" t="s">
        <v>101</v>
      </c>
      <c r="R78" s="58" t="s">
        <v>390</v>
      </c>
      <c r="S78" s="28">
        <v>0</v>
      </c>
      <c r="T78" s="28">
        <v>0</v>
      </c>
      <c r="U78" s="91">
        <v>1454.43</v>
      </c>
      <c r="V78" s="91">
        <v>1378.62</v>
      </c>
      <c r="W78" s="58">
        <v>352.26</v>
      </c>
      <c r="X78" s="58" t="s">
        <v>394</v>
      </c>
      <c r="Y78" s="58">
        <v>276.64999999999998</v>
      </c>
      <c r="Z78" s="58" t="s">
        <v>394</v>
      </c>
      <c r="AA78" s="58">
        <v>267.83999999999997</v>
      </c>
      <c r="AB78" s="58"/>
      <c r="AC78" s="58">
        <v>196.56100000000001</v>
      </c>
      <c r="AD78" s="58" t="s">
        <v>398</v>
      </c>
      <c r="AE78" s="58">
        <v>83.36</v>
      </c>
      <c r="AF78" s="58" t="s">
        <v>394</v>
      </c>
      <c r="AG78" s="58">
        <v>0</v>
      </c>
      <c r="AH78" s="58" t="s">
        <v>394</v>
      </c>
      <c r="AI78" s="58">
        <v>0</v>
      </c>
      <c r="AJ78" s="58" t="s">
        <v>394</v>
      </c>
      <c r="AK78" s="58">
        <v>0</v>
      </c>
      <c r="AL78" s="58" t="s">
        <v>394</v>
      </c>
      <c r="AM78" s="58">
        <v>0</v>
      </c>
      <c r="AN78" s="58" t="s">
        <v>394</v>
      </c>
      <c r="AO78" s="58">
        <v>134.876</v>
      </c>
      <c r="AP78" s="96" t="s">
        <v>394</v>
      </c>
      <c r="AQ78" s="58">
        <v>180.83</v>
      </c>
      <c r="AR78" s="96" t="s">
        <v>394</v>
      </c>
      <c r="AS78" s="58">
        <v>228.96</v>
      </c>
      <c r="AT78" s="96" t="s">
        <v>394</v>
      </c>
      <c r="AU78" s="58">
        <f t="shared" si="1"/>
        <v>1721.3369999999998</v>
      </c>
      <c r="AV78" s="97">
        <v>0.73107</v>
      </c>
      <c r="AW78" s="93" t="s">
        <v>395</v>
      </c>
      <c r="AX78" s="93" t="s">
        <v>396</v>
      </c>
      <c r="AY78" s="93">
        <v>2</v>
      </c>
      <c r="AZ78" s="93" t="s">
        <v>397</v>
      </c>
    </row>
    <row r="79" spans="1:52" ht="31.5" x14ac:dyDescent="0.25">
      <c r="A79" s="4">
        <v>69</v>
      </c>
      <c r="B79" s="28">
        <v>34169</v>
      </c>
      <c r="C79" s="89" t="s">
        <v>382</v>
      </c>
      <c r="D79" s="99" t="s">
        <v>400</v>
      </c>
      <c r="E79" s="58" t="s">
        <v>384</v>
      </c>
      <c r="F79" s="89" t="s">
        <v>385</v>
      </c>
      <c r="G79" s="90" t="s">
        <v>386</v>
      </c>
      <c r="H79" s="91" t="s">
        <v>387</v>
      </c>
      <c r="I79" s="92">
        <v>1</v>
      </c>
      <c r="J79" s="93" t="s">
        <v>388</v>
      </c>
      <c r="K79" s="4">
        <v>89</v>
      </c>
      <c r="L79" s="4">
        <v>7.5</v>
      </c>
      <c r="M79" s="4" t="s">
        <v>389</v>
      </c>
      <c r="N79" s="4" t="s">
        <v>101</v>
      </c>
      <c r="O79" s="4" t="s">
        <v>102</v>
      </c>
      <c r="P79" s="4" t="s">
        <v>101</v>
      </c>
      <c r="Q79" s="94" t="s">
        <v>101</v>
      </c>
      <c r="R79" s="58" t="s">
        <v>390</v>
      </c>
      <c r="S79" s="28">
        <v>0</v>
      </c>
      <c r="T79" s="28">
        <v>0</v>
      </c>
      <c r="U79" s="91">
        <v>3361.05</v>
      </c>
      <c r="V79" s="91">
        <v>3713.56</v>
      </c>
      <c r="W79" s="58">
        <v>857.46</v>
      </c>
      <c r="X79" s="58" t="s">
        <v>394</v>
      </c>
      <c r="Y79" s="58">
        <v>612.29999999999995</v>
      </c>
      <c r="Z79" s="58" t="s">
        <v>394</v>
      </c>
      <c r="AA79" s="58">
        <v>611.22</v>
      </c>
      <c r="AB79" s="58" t="s">
        <v>394</v>
      </c>
      <c r="AC79" s="58">
        <v>446.69</v>
      </c>
      <c r="AD79" s="58" t="s">
        <v>398</v>
      </c>
      <c r="AE79" s="58">
        <v>847.49</v>
      </c>
      <c r="AF79" s="58" t="s">
        <v>394</v>
      </c>
      <c r="AG79" s="58">
        <v>0</v>
      </c>
      <c r="AH79" s="58" t="s">
        <v>394</v>
      </c>
      <c r="AI79" s="58">
        <v>0</v>
      </c>
      <c r="AJ79" s="58" t="s">
        <v>394</v>
      </c>
      <c r="AK79" s="58">
        <v>0</v>
      </c>
      <c r="AL79" s="58" t="s">
        <v>394</v>
      </c>
      <c r="AM79" s="58">
        <v>0</v>
      </c>
      <c r="AN79" s="58" t="s">
        <v>394</v>
      </c>
      <c r="AO79" s="58">
        <v>342.32600000000002</v>
      </c>
      <c r="AP79" s="96" t="s">
        <v>394</v>
      </c>
      <c r="AQ79" s="58">
        <v>414.029</v>
      </c>
      <c r="AR79" s="96" t="s">
        <v>394</v>
      </c>
      <c r="AS79" s="58">
        <v>503.86500000000001</v>
      </c>
      <c r="AT79" s="96" t="s">
        <v>394</v>
      </c>
      <c r="AU79" s="58">
        <f t="shared" si="1"/>
        <v>4635.3799999999992</v>
      </c>
      <c r="AV79" s="97">
        <v>1.5569999999999999</v>
      </c>
      <c r="AW79" s="93" t="s">
        <v>399</v>
      </c>
      <c r="AX79" s="93" t="s">
        <v>401</v>
      </c>
      <c r="AY79" s="93">
        <v>1</v>
      </c>
      <c r="AZ79" s="93" t="s">
        <v>397</v>
      </c>
    </row>
    <row r="80" spans="1:52" ht="31.5" x14ac:dyDescent="0.25">
      <c r="A80" s="4">
        <v>70</v>
      </c>
      <c r="B80" s="28">
        <v>34170</v>
      </c>
      <c r="C80" s="89" t="s">
        <v>382</v>
      </c>
      <c r="D80" s="58" t="s">
        <v>383</v>
      </c>
      <c r="E80" s="58" t="s">
        <v>384</v>
      </c>
      <c r="F80" s="89" t="s">
        <v>385</v>
      </c>
      <c r="G80" s="90" t="s">
        <v>386</v>
      </c>
      <c r="H80" s="91" t="s">
        <v>387</v>
      </c>
      <c r="I80" s="92">
        <v>3</v>
      </c>
      <c r="J80" s="93" t="s">
        <v>388</v>
      </c>
      <c r="K80" s="4">
        <v>89</v>
      </c>
      <c r="L80" s="4">
        <v>7.5</v>
      </c>
      <c r="M80" s="4" t="s">
        <v>389</v>
      </c>
      <c r="N80" s="4" t="s">
        <v>101</v>
      </c>
      <c r="O80" s="4" t="s">
        <v>102</v>
      </c>
      <c r="P80" s="4" t="s">
        <v>101</v>
      </c>
      <c r="Q80" s="94" t="s">
        <v>101</v>
      </c>
      <c r="R80" s="58" t="s">
        <v>390</v>
      </c>
      <c r="S80" s="28">
        <v>0</v>
      </c>
      <c r="T80" s="28">
        <v>0</v>
      </c>
      <c r="U80" s="91">
        <v>1865.28</v>
      </c>
      <c r="V80" s="91">
        <v>1517.32</v>
      </c>
      <c r="W80" s="58">
        <v>506.15</v>
      </c>
      <c r="X80" s="58" t="s">
        <v>394</v>
      </c>
      <c r="Y80" s="58">
        <v>382.5</v>
      </c>
      <c r="Z80" s="58" t="s">
        <v>394</v>
      </c>
      <c r="AA80" s="58">
        <v>381.17</v>
      </c>
      <c r="AB80" s="58" t="s">
        <v>394</v>
      </c>
      <c r="AC80" s="58">
        <v>263.286</v>
      </c>
      <c r="AD80" s="58" t="s">
        <v>394</v>
      </c>
      <c r="AE80" s="58">
        <v>102.13</v>
      </c>
      <c r="AF80" s="58" t="s">
        <v>394</v>
      </c>
      <c r="AG80" s="58">
        <v>0</v>
      </c>
      <c r="AH80" s="58" t="s">
        <v>394</v>
      </c>
      <c r="AI80" s="58">
        <v>0</v>
      </c>
      <c r="AJ80" s="58" t="s">
        <v>394</v>
      </c>
      <c r="AK80" s="58">
        <v>0</v>
      </c>
      <c r="AL80" s="58" t="s">
        <v>394</v>
      </c>
      <c r="AM80" s="58">
        <v>0</v>
      </c>
      <c r="AN80" s="58" t="s">
        <v>394</v>
      </c>
      <c r="AO80" s="58">
        <v>251</v>
      </c>
      <c r="AP80" s="96" t="s">
        <v>394</v>
      </c>
      <c r="AQ80" s="58">
        <v>217.21</v>
      </c>
      <c r="AR80" s="96" t="s">
        <v>394</v>
      </c>
      <c r="AS80" s="58">
        <v>258.33999999999997</v>
      </c>
      <c r="AT80" s="96" t="s">
        <v>394</v>
      </c>
      <c r="AU80" s="58">
        <f t="shared" si="1"/>
        <v>2361.7860000000001</v>
      </c>
      <c r="AV80" s="97">
        <v>1.00492</v>
      </c>
      <c r="AW80" s="93" t="s">
        <v>395</v>
      </c>
      <c r="AX80" s="93" t="s">
        <v>396</v>
      </c>
      <c r="AY80" s="93">
        <v>3</v>
      </c>
      <c r="AZ80" s="93" t="s">
        <v>397</v>
      </c>
    </row>
    <row r="81" spans="1:52" ht="31.5" x14ac:dyDescent="0.25">
      <c r="A81" s="4">
        <v>71</v>
      </c>
      <c r="B81" s="28">
        <v>34171</v>
      </c>
      <c r="C81" s="89" t="s">
        <v>382</v>
      </c>
      <c r="D81" s="99" t="s">
        <v>400</v>
      </c>
      <c r="E81" s="58" t="s">
        <v>384</v>
      </c>
      <c r="F81" s="89" t="s">
        <v>385</v>
      </c>
      <c r="G81" s="90" t="s">
        <v>386</v>
      </c>
      <c r="H81" s="91" t="s">
        <v>387</v>
      </c>
      <c r="I81" s="92">
        <v>1</v>
      </c>
      <c r="J81" s="93" t="s">
        <v>388</v>
      </c>
      <c r="K81" s="4">
        <v>89</v>
      </c>
      <c r="L81" s="4">
        <v>7.5</v>
      </c>
      <c r="M81" s="4" t="s">
        <v>389</v>
      </c>
      <c r="N81" s="4" t="s">
        <v>101</v>
      </c>
      <c r="O81" s="4" t="s">
        <v>102</v>
      </c>
      <c r="P81" s="4" t="s">
        <v>101</v>
      </c>
      <c r="Q81" s="94" t="s">
        <v>101</v>
      </c>
      <c r="R81" s="58" t="s">
        <v>390</v>
      </c>
      <c r="S81" s="28">
        <v>0</v>
      </c>
      <c r="T81" s="28">
        <v>0</v>
      </c>
      <c r="U81" s="91">
        <v>1992.56</v>
      </c>
      <c r="V81" s="91">
        <v>2058.25</v>
      </c>
      <c r="W81" s="58">
        <v>573.14</v>
      </c>
      <c r="X81" s="58" t="s">
        <v>394</v>
      </c>
      <c r="Y81" s="58">
        <v>465.46</v>
      </c>
      <c r="Z81" s="58" t="s">
        <v>394</v>
      </c>
      <c r="AA81" s="58">
        <v>417.64</v>
      </c>
      <c r="AB81" s="58" t="s">
        <v>394</v>
      </c>
      <c r="AC81" s="58">
        <v>305.7</v>
      </c>
      <c r="AD81" s="58" t="s">
        <v>398</v>
      </c>
      <c r="AE81" s="58">
        <v>171.25</v>
      </c>
      <c r="AF81" s="58" t="s">
        <v>394</v>
      </c>
      <c r="AG81" s="58">
        <v>0</v>
      </c>
      <c r="AH81" s="58" t="s">
        <v>394</v>
      </c>
      <c r="AI81" s="58">
        <v>0</v>
      </c>
      <c r="AJ81" s="58" t="s">
        <v>394</v>
      </c>
      <c r="AK81" s="58">
        <v>0</v>
      </c>
      <c r="AL81" s="58" t="s">
        <v>394</v>
      </c>
      <c r="AM81" s="58">
        <v>0</v>
      </c>
      <c r="AN81" s="58" t="s">
        <v>394</v>
      </c>
      <c r="AO81" s="58">
        <v>281.67500000000001</v>
      </c>
      <c r="AP81" s="96" t="s">
        <v>394</v>
      </c>
      <c r="AQ81" s="58">
        <v>290.36</v>
      </c>
      <c r="AR81" s="96" t="s">
        <v>394</v>
      </c>
      <c r="AS81" s="58">
        <v>310.47000000000003</v>
      </c>
      <c r="AT81" s="96" t="s">
        <v>394</v>
      </c>
      <c r="AU81" s="58">
        <f t="shared" si="1"/>
        <v>2815.6949999999997</v>
      </c>
      <c r="AV81" s="97">
        <v>1.08</v>
      </c>
      <c r="AW81" s="93" t="s">
        <v>399</v>
      </c>
      <c r="AX81" s="93" t="s">
        <v>401</v>
      </c>
      <c r="AY81" s="93">
        <v>1</v>
      </c>
      <c r="AZ81" s="93" t="s">
        <v>397</v>
      </c>
    </row>
    <row r="82" spans="1:52" ht="31.5" x14ac:dyDescent="0.25">
      <c r="A82" s="4">
        <v>72</v>
      </c>
      <c r="B82" s="28">
        <v>34172</v>
      </c>
      <c r="C82" s="89" t="s">
        <v>382</v>
      </c>
      <c r="D82" s="99" t="s">
        <v>400</v>
      </c>
      <c r="E82" s="58" t="s">
        <v>384</v>
      </c>
      <c r="F82" s="89" t="s">
        <v>385</v>
      </c>
      <c r="G82" s="90" t="s">
        <v>386</v>
      </c>
      <c r="H82" s="91" t="s">
        <v>387</v>
      </c>
      <c r="I82" s="92">
        <v>1</v>
      </c>
      <c r="J82" s="93" t="s">
        <v>388</v>
      </c>
      <c r="K82" s="4">
        <v>89</v>
      </c>
      <c r="L82" s="4">
        <v>7.5</v>
      </c>
      <c r="M82" s="4" t="s">
        <v>389</v>
      </c>
      <c r="N82" s="4" t="s">
        <v>101</v>
      </c>
      <c r="O82" s="4" t="s">
        <v>102</v>
      </c>
      <c r="P82" s="4" t="s">
        <v>101</v>
      </c>
      <c r="Q82" s="94" t="s">
        <v>101</v>
      </c>
      <c r="R82" s="58" t="s">
        <v>390</v>
      </c>
      <c r="S82" s="28">
        <v>0</v>
      </c>
      <c r="T82" s="28">
        <v>0</v>
      </c>
      <c r="U82" s="91">
        <v>2454.5</v>
      </c>
      <c r="V82" s="91">
        <v>2833.96</v>
      </c>
      <c r="W82" s="58">
        <v>929.31</v>
      </c>
      <c r="X82" s="58" t="s">
        <v>394</v>
      </c>
      <c r="Y82" s="58">
        <v>577.07000000000005</v>
      </c>
      <c r="Z82" s="58" t="s">
        <v>394</v>
      </c>
      <c r="AA82" s="58">
        <v>568.65</v>
      </c>
      <c r="AB82" s="58" t="s">
        <v>394</v>
      </c>
      <c r="AC82" s="58">
        <v>355.12</v>
      </c>
      <c r="AD82" s="58" t="s">
        <v>398</v>
      </c>
      <c r="AE82" s="58">
        <v>227.25</v>
      </c>
      <c r="AF82" s="58" t="s">
        <v>394</v>
      </c>
      <c r="AG82" s="58">
        <v>0</v>
      </c>
      <c r="AH82" s="58" t="s">
        <v>394</v>
      </c>
      <c r="AI82" s="58">
        <v>0</v>
      </c>
      <c r="AJ82" s="58" t="s">
        <v>394</v>
      </c>
      <c r="AK82" s="58">
        <v>0</v>
      </c>
      <c r="AL82" s="58" t="s">
        <v>394</v>
      </c>
      <c r="AM82" s="58">
        <v>0</v>
      </c>
      <c r="AN82" s="58" t="s">
        <v>394</v>
      </c>
      <c r="AO82" s="58">
        <v>356.72</v>
      </c>
      <c r="AP82" s="96" t="s">
        <v>394</v>
      </c>
      <c r="AQ82" s="58">
        <v>406.88200000000001</v>
      </c>
      <c r="AR82" s="96" t="s">
        <v>394</v>
      </c>
      <c r="AS82" s="58">
        <v>521.03</v>
      </c>
      <c r="AT82" s="96" t="s">
        <v>394</v>
      </c>
      <c r="AU82" s="58">
        <f t="shared" si="1"/>
        <v>3942.0320000000002</v>
      </c>
      <c r="AV82" s="97">
        <v>1.5569999999999999</v>
      </c>
      <c r="AW82" s="93" t="s">
        <v>399</v>
      </c>
      <c r="AX82" s="93" t="s">
        <v>401</v>
      </c>
      <c r="AY82" s="93">
        <v>1</v>
      </c>
      <c r="AZ82" s="93" t="s">
        <v>397</v>
      </c>
    </row>
    <row r="83" spans="1:52" ht="31.5" x14ac:dyDescent="0.25">
      <c r="A83" s="4">
        <v>73</v>
      </c>
      <c r="B83" s="28">
        <v>34173</v>
      </c>
      <c r="C83" s="89" t="s">
        <v>382</v>
      </c>
      <c r="D83" s="58" t="s">
        <v>383</v>
      </c>
      <c r="E83" s="58" t="s">
        <v>384</v>
      </c>
      <c r="F83" s="89" t="s">
        <v>385</v>
      </c>
      <c r="G83" s="90" t="s">
        <v>386</v>
      </c>
      <c r="H83" s="91" t="s">
        <v>387</v>
      </c>
      <c r="I83" s="92">
        <v>1</v>
      </c>
      <c r="J83" s="93" t="s">
        <v>388</v>
      </c>
      <c r="K83" s="4">
        <v>89</v>
      </c>
      <c r="L83" s="4">
        <v>7.5</v>
      </c>
      <c r="M83" s="4" t="s">
        <v>389</v>
      </c>
      <c r="N83" s="4" t="s">
        <v>101</v>
      </c>
      <c r="O83" s="4" t="s">
        <v>102</v>
      </c>
      <c r="P83" s="4" t="s">
        <v>101</v>
      </c>
      <c r="Q83" s="94" t="s">
        <v>101</v>
      </c>
      <c r="R83" s="58" t="s">
        <v>390</v>
      </c>
      <c r="S83" s="28">
        <v>0</v>
      </c>
      <c r="T83" s="28">
        <v>0</v>
      </c>
      <c r="U83" s="91">
        <v>510.68</v>
      </c>
      <c r="V83" s="91">
        <v>542.64</v>
      </c>
      <c r="W83" s="58">
        <v>142.58000000000001</v>
      </c>
      <c r="X83" s="58" t="s">
        <v>394</v>
      </c>
      <c r="Y83" s="58">
        <v>110.79</v>
      </c>
      <c r="Z83" s="58" t="s">
        <v>394</v>
      </c>
      <c r="AA83" s="58">
        <v>108.27</v>
      </c>
      <c r="AB83" s="58" t="s">
        <v>394</v>
      </c>
      <c r="AC83" s="58">
        <v>77.397000000000006</v>
      </c>
      <c r="AD83" s="58" t="s">
        <v>398</v>
      </c>
      <c r="AE83" s="58">
        <v>45.27</v>
      </c>
      <c r="AF83" s="58" t="s">
        <v>394</v>
      </c>
      <c r="AG83" s="58">
        <v>0</v>
      </c>
      <c r="AH83" s="58" t="s">
        <v>394</v>
      </c>
      <c r="AI83" s="58">
        <v>0</v>
      </c>
      <c r="AJ83" s="58" t="s">
        <v>394</v>
      </c>
      <c r="AK83" s="58">
        <v>0</v>
      </c>
      <c r="AL83" s="58" t="s">
        <v>394</v>
      </c>
      <c r="AM83" s="58">
        <v>0</v>
      </c>
      <c r="AN83" s="58" t="s">
        <v>394</v>
      </c>
      <c r="AO83" s="58">
        <v>77.59</v>
      </c>
      <c r="AP83" s="96" t="s">
        <v>394</v>
      </c>
      <c r="AQ83" s="58">
        <v>92.77</v>
      </c>
      <c r="AR83" s="96" t="s">
        <v>394</v>
      </c>
      <c r="AS83" s="58">
        <v>95.81</v>
      </c>
      <c r="AT83" s="96" t="s">
        <v>394</v>
      </c>
      <c r="AU83" s="58">
        <f t="shared" si="1"/>
        <v>750.47699999999986</v>
      </c>
      <c r="AV83" s="97">
        <v>0.32832</v>
      </c>
      <c r="AW83" s="93" t="s">
        <v>395</v>
      </c>
      <c r="AX83" s="93" t="s">
        <v>396</v>
      </c>
      <c r="AY83" s="93">
        <v>1</v>
      </c>
      <c r="AZ83" s="93" t="s">
        <v>397</v>
      </c>
    </row>
    <row r="84" spans="1:52" ht="31.5" x14ac:dyDescent="0.25">
      <c r="A84" s="4">
        <v>74</v>
      </c>
      <c r="B84" s="28">
        <v>34174</v>
      </c>
      <c r="C84" s="89" t="s">
        <v>382</v>
      </c>
      <c r="D84" s="58" t="s">
        <v>383</v>
      </c>
      <c r="E84" s="58" t="s">
        <v>384</v>
      </c>
      <c r="F84" s="89" t="s">
        <v>385</v>
      </c>
      <c r="G84" s="90" t="s">
        <v>386</v>
      </c>
      <c r="H84" s="91" t="s">
        <v>387</v>
      </c>
      <c r="I84" s="92">
        <v>1</v>
      </c>
      <c r="J84" s="93" t="s">
        <v>388</v>
      </c>
      <c r="K84" s="4">
        <v>89</v>
      </c>
      <c r="L84" s="4">
        <v>7.5</v>
      </c>
      <c r="M84" s="4" t="s">
        <v>389</v>
      </c>
      <c r="N84" s="4" t="s">
        <v>101</v>
      </c>
      <c r="O84" s="4" t="s">
        <v>102</v>
      </c>
      <c r="P84" s="4" t="s">
        <v>101</v>
      </c>
      <c r="Q84" s="94" t="s">
        <v>101</v>
      </c>
      <c r="R84" s="58" t="s">
        <v>390</v>
      </c>
      <c r="S84" s="28">
        <v>0</v>
      </c>
      <c r="T84" s="28">
        <v>0</v>
      </c>
      <c r="U84" s="91">
        <v>637.67999999999995</v>
      </c>
      <c r="V84" s="91">
        <v>861.1</v>
      </c>
      <c r="W84" s="58">
        <v>143.96</v>
      </c>
      <c r="X84" s="58" t="s">
        <v>394</v>
      </c>
      <c r="Y84" s="58">
        <v>92.05</v>
      </c>
      <c r="Z84" s="58" t="s">
        <v>394</v>
      </c>
      <c r="AA84" s="58">
        <v>92</v>
      </c>
      <c r="AB84" s="58" t="s">
        <v>394</v>
      </c>
      <c r="AC84" s="58">
        <v>77.991</v>
      </c>
      <c r="AD84" s="58" t="s">
        <v>398</v>
      </c>
      <c r="AE84" s="58">
        <v>32.340000000000003</v>
      </c>
      <c r="AF84" s="58" t="s">
        <v>394</v>
      </c>
      <c r="AG84" s="58">
        <v>0</v>
      </c>
      <c r="AH84" s="58" t="s">
        <v>394</v>
      </c>
      <c r="AI84" s="58">
        <v>0</v>
      </c>
      <c r="AJ84" s="58" t="s">
        <v>394</v>
      </c>
      <c r="AK84" s="58">
        <v>0</v>
      </c>
      <c r="AL84" s="58" t="s">
        <v>394</v>
      </c>
      <c r="AM84" s="58">
        <v>0</v>
      </c>
      <c r="AN84" s="58" t="s">
        <v>394</v>
      </c>
      <c r="AO84" s="58">
        <v>70.569999999999993</v>
      </c>
      <c r="AP84" s="96" t="s">
        <v>394</v>
      </c>
      <c r="AQ84" s="58">
        <v>85.23</v>
      </c>
      <c r="AR84" s="96" t="s">
        <v>394</v>
      </c>
      <c r="AS84" s="58">
        <v>104.28</v>
      </c>
      <c r="AT84" s="96" t="s">
        <v>394</v>
      </c>
      <c r="AU84" s="58">
        <f t="shared" si="1"/>
        <v>698.42099999999994</v>
      </c>
      <c r="AV84" s="97">
        <v>0.34698000000000001</v>
      </c>
      <c r="AW84" s="93" t="s">
        <v>395</v>
      </c>
      <c r="AX84" s="93" t="s">
        <v>396</v>
      </c>
      <c r="AY84" s="93">
        <v>1</v>
      </c>
      <c r="AZ84" s="93" t="s">
        <v>397</v>
      </c>
    </row>
    <row r="85" spans="1:52" ht="31.5" x14ac:dyDescent="0.25">
      <c r="A85" s="4">
        <v>75</v>
      </c>
      <c r="B85" s="28">
        <v>34175</v>
      </c>
      <c r="C85" s="89" t="s">
        <v>382</v>
      </c>
      <c r="D85" s="58" t="s">
        <v>383</v>
      </c>
      <c r="E85" s="58" t="s">
        <v>384</v>
      </c>
      <c r="F85" s="89" t="s">
        <v>385</v>
      </c>
      <c r="G85" s="90" t="s">
        <v>386</v>
      </c>
      <c r="H85" s="91" t="s">
        <v>387</v>
      </c>
      <c r="I85" s="92">
        <v>1</v>
      </c>
      <c r="J85" s="93" t="s">
        <v>388</v>
      </c>
      <c r="K85" s="4">
        <v>89</v>
      </c>
      <c r="L85" s="4">
        <v>7.5</v>
      </c>
      <c r="M85" s="4" t="s">
        <v>389</v>
      </c>
      <c r="N85" s="4" t="s">
        <v>101</v>
      </c>
      <c r="O85" s="4" t="s">
        <v>102</v>
      </c>
      <c r="P85" s="4" t="s">
        <v>101</v>
      </c>
      <c r="Q85" s="94" t="s">
        <v>101</v>
      </c>
      <c r="R85" s="58" t="s">
        <v>390</v>
      </c>
      <c r="S85" s="28">
        <v>0</v>
      </c>
      <c r="T85" s="28">
        <v>0</v>
      </c>
      <c r="U85" s="91">
        <v>1103.01</v>
      </c>
      <c r="V85" s="91">
        <v>1003.68</v>
      </c>
      <c r="W85" s="58">
        <v>232.86</v>
      </c>
      <c r="X85" s="58" t="s">
        <v>394</v>
      </c>
      <c r="Y85" s="58">
        <v>179.85</v>
      </c>
      <c r="Z85" s="58" t="s">
        <v>394</v>
      </c>
      <c r="AA85" s="58">
        <v>177.13</v>
      </c>
      <c r="AB85" s="58" t="s">
        <v>394</v>
      </c>
      <c r="AC85" s="58">
        <v>121.521</v>
      </c>
      <c r="AD85" s="58" t="s">
        <v>398</v>
      </c>
      <c r="AE85" s="58">
        <v>51.41</v>
      </c>
      <c r="AF85" s="58" t="s">
        <v>394</v>
      </c>
      <c r="AG85" s="58">
        <v>0</v>
      </c>
      <c r="AH85" s="58" t="s">
        <v>394</v>
      </c>
      <c r="AI85" s="58">
        <v>0</v>
      </c>
      <c r="AJ85" s="58" t="s">
        <v>394</v>
      </c>
      <c r="AK85" s="58">
        <v>0</v>
      </c>
      <c r="AL85" s="58" t="s">
        <v>394</v>
      </c>
      <c r="AM85" s="58">
        <v>0</v>
      </c>
      <c r="AN85" s="58" t="s">
        <v>394</v>
      </c>
      <c r="AO85" s="58">
        <v>84.71</v>
      </c>
      <c r="AP85" s="96" t="s">
        <v>394</v>
      </c>
      <c r="AQ85" s="58">
        <v>110.39</v>
      </c>
      <c r="AR85" s="96" t="s">
        <v>394</v>
      </c>
      <c r="AS85" s="58">
        <v>142.03</v>
      </c>
      <c r="AT85" s="96" t="s">
        <v>394</v>
      </c>
      <c r="AU85" s="58">
        <f t="shared" si="1"/>
        <v>1099.9010000000001</v>
      </c>
      <c r="AV85" s="97">
        <v>0.49878</v>
      </c>
      <c r="AW85" s="93" t="s">
        <v>395</v>
      </c>
      <c r="AX85" s="93" t="s">
        <v>396</v>
      </c>
      <c r="AY85" s="93">
        <v>1</v>
      </c>
      <c r="AZ85" s="93" t="s">
        <v>397</v>
      </c>
    </row>
    <row r="86" spans="1:52" ht="31.5" x14ac:dyDescent="0.25">
      <c r="A86" s="4">
        <v>76</v>
      </c>
      <c r="B86" s="28">
        <v>34176</v>
      </c>
      <c r="C86" s="89" t="s">
        <v>382</v>
      </c>
      <c r="D86" s="58" t="s">
        <v>383</v>
      </c>
      <c r="E86" s="58" t="s">
        <v>384</v>
      </c>
      <c r="F86" s="89" t="s">
        <v>385</v>
      </c>
      <c r="G86" s="90" t="s">
        <v>386</v>
      </c>
      <c r="H86" s="91" t="s">
        <v>387</v>
      </c>
      <c r="I86" s="92">
        <v>5</v>
      </c>
      <c r="J86" s="93" t="s">
        <v>388</v>
      </c>
      <c r="K86" s="4">
        <v>89</v>
      </c>
      <c r="L86" s="4">
        <v>7.5</v>
      </c>
      <c r="M86" s="4" t="s">
        <v>389</v>
      </c>
      <c r="N86" s="4" t="s">
        <v>101</v>
      </c>
      <c r="O86" s="4" t="s">
        <v>102</v>
      </c>
      <c r="P86" s="4" t="s">
        <v>101</v>
      </c>
      <c r="Q86" s="94" t="s">
        <v>101</v>
      </c>
      <c r="R86" s="58" t="s">
        <v>390</v>
      </c>
      <c r="S86" s="28">
        <v>0</v>
      </c>
      <c r="T86" s="28">
        <v>0</v>
      </c>
      <c r="U86" s="91">
        <v>3580.17</v>
      </c>
      <c r="V86" s="91">
        <v>4075.54</v>
      </c>
      <c r="W86" s="58">
        <v>621.40000000000009</v>
      </c>
      <c r="X86" s="58" t="s">
        <v>392</v>
      </c>
      <c r="Y86" s="58">
        <v>621.40000000000009</v>
      </c>
      <c r="Z86" s="58" t="s">
        <v>392</v>
      </c>
      <c r="AA86" s="58">
        <v>621.40000000000009</v>
      </c>
      <c r="AB86" s="58" t="s">
        <v>392</v>
      </c>
      <c r="AC86" s="58">
        <v>621.4</v>
      </c>
      <c r="AD86" s="58" t="s">
        <v>392</v>
      </c>
      <c r="AE86" s="58">
        <v>182.57999999999998</v>
      </c>
      <c r="AF86" s="58" t="s">
        <v>392</v>
      </c>
      <c r="AG86" s="58">
        <v>0</v>
      </c>
      <c r="AH86" s="58" t="s">
        <v>392</v>
      </c>
      <c r="AI86" s="58">
        <v>0</v>
      </c>
      <c r="AJ86" s="58" t="s">
        <v>392</v>
      </c>
      <c r="AK86" s="58">
        <v>0</v>
      </c>
      <c r="AL86" s="58" t="s">
        <v>392</v>
      </c>
      <c r="AM86" s="58">
        <v>0</v>
      </c>
      <c r="AN86" s="58" t="s">
        <v>392</v>
      </c>
      <c r="AO86" s="58">
        <v>528.6</v>
      </c>
      <c r="AP86" s="96" t="s">
        <v>392</v>
      </c>
      <c r="AQ86" s="58">
        <v>549.29999999999995</v>
      </c>
      <c r="AR86" s="96" t="s">
        <v>392</v>
      </c>
      <c r="AS86" s="58">
        <v>538.95000000000005</v>
      </c>
      <c r="AT86" s="96" t="s">
        <v>392</v>
      </c>
      <c r="AU86" s="58">
        <f t="shared" si="1"/>
        <v>4285.03</v>
      </c>
      <c r="AV86" s="97">
        <v>2.0024799999999998</v>
      </c>
      <c r="AW86" s="93" t="s">
        <v>395</v>
      </c>
      <c r="AX86" s="93" t="s">
        <v>396</v>
      </c>
      <c r="AY86" s="93">
        <v>5</v>
      </c>
      <c r="AZ86" s="93" t="s">
        <v>397</v>
      </c>
    </row>
    <row r="87" spans="1:52" ht="31.5" x14ac:dyDescent="0.25">
      <c r="A87" s="4">
        <v>77</v>
      </c>
      <c r="B87" s="28">
        <v>34177</v>
      </c>
      <c r="C87" s="89" t="s">
        <v>382</v>
      </c>
      <c r="D87" s="58" t="s">
        <v>383</v>
      </c>
      <c r="E87" s="58" t="s">
        <v>384</v>
      </c>
      <c r="F87" s="89" t="s">
        <v>385</v>
      </c>
      <c r="G87" s="90" t="s">
        <v>386</v>
      </c>
      <c r="H87" s="91" t="s">
        <v>387</v>
      </c>
      <c r="I87" s="92">
        <v>1</v>
      </c>
      <c r="J87" s="93" t="s">
        <v>388</v>
      </c>
      <c r="K87" s="4">
        <v>89</v>
      </c>
      <c r="L87" s="4">
        <v>7.5</v>
      </c>
      <c r="M87" s="4" t="s">
        <v>389</v>
      </c>
      <c r="N87" s="4" t="s">
        <v>101</v>
      </c>
      <c r="O87" s="4" t="s">
        <v>102</v>
      </c>
      <c r="P87" s="4" t="s">
        <v>101</v>
      </c>
      <c r="Q87" s="94" t="s">
        <v>101</v>
      </c>
      <c r="R87" s="58" t="s">
        <v>390</v>
      </c>
      <c r="S87" s="28">
        <v>0</v>
      </c>
      <c r="T87" s="28">
        <v>0</v>
      </c>
      <c r="U87" s="91">
        <v>1168.98</v>
      </c>
      <c r="V87" s="91">
        <v>1017.66</v>
      </c>
      <c r="W87" s="58">
        <v>225.61</v>
      </c>
      <c r="X87" s="58" t="s">
        <v>394</v>
      </c>
      <c r="Y87" s="58">
        <v>190.26</v>
      </c>
      <c r="Z87" s="58" t="s">
        <v>394</v>
      </c>
      <c r="AA87" s="58">
        <v>178.18</v>
      </c>
      <c r="AB87" s="58" t="s">
        <v>394</v>
      </c>
      <c r="AC87" s="58">
        <v>127.721</v>
      </c>
      <c r="AD87" s="58" t="s">
        <v>398</v>
      </c>
      <c r="AE87" s="58">
        <v>46.7</v>
      </c>
      <c r="AF87" s="58" t="s">
        <v>394</v>
      </c>
      <c r="AG87" s="58">
        <v>0</v>
      </c>
      <c r="AH87" s="58" t="s">
        <v>394</v>
      </c>
      <c r="AI87" s="58">
        <v>0</v>
      </c>
      <c r="AJ87" s="58" t="s">
        <v>394</v>
      </c>
      <c r="AK87" s="58">
        <v>0</v>
      </c>
      <c r="AL87" s="58" t="s">
        <v>394</v>
      </c>
      <c r="AM87" s="58">
        <v>0</v>
      </c>
      <c r="AN87" s="58" t="s">
        <v>394</v>
      </c>
      <c r="AO87" s="58">
        <v>90.29</v>
      </c>
      <c r="AP87" s="96" t="s">
        <v>394</v>
      </c>
      <c r="AQ87" s="58">
        <v>116.84</v>
      </c>
      <c r="AR87" s="96" t="s">
        <v>394</v>
      </c>
      <c r="AS87" s="58">
        <v>153.06</v>
      </c>
      <c r="AT87" s="96" t="s">
        <v>394</v>
      </c>
      <c r="AU87" s="58">
        <f t="shared" si="1"/>
        <v>1128.6610000000001</v>
      </c>
      <c r="AV87" s="97">
        <v>0.49878</v>
      </c>
      <c r="AW87" s="93" t="s">
        <v>395</v>
      </c>
      <c r="AX87" s="93" t="s">
        <v>396</v>
      </c>
      <c r="AY87" s="93">
        <v>1</v>
      </c>
      <c r="AZ87" s="93" t="s">
        <v>397</v>
      </c>
    </row>
    <row r="88" spans="1:52" ht="31.5" x14ac:dyDescent="0.25">
      <c r="A88" s="4">
        <v>78</v>
      </c>
      <c r="B88" s="28">
        <v>34178</v>
      </c>
      <c r="C88" s="89" t="s">
        <v>382</v>
      </c>
      <c r="D88" s="58" t="s">
        <v>383</v>
      </c>
      <c r="E88" s="58" t="s">
        <v>384</v>
      </c>
      <c r="F88" s="89" t="s">
        <v>385</v>
      </c>
      <c r="G88" s="90" t="s">
        <v>386</v>
      </c>
      <c r="H88" s="91" t="s">
        <v>387</v>
      </c>
      <c r="I88" s="92">
        <v>3</v>
      </c>
      <c r="J88" s="93" t="s">
        <v>388</v>
      </c>
      <c r="K88" s="4">
        <v>89</v>
      </c>
      <c r="L88" s="4">
        <v>7.5</v>
      </c>
      <c r="M88" s="4" t="s">
        <v>389</v>
      </c>
      <c r="N88" s="4" t="s">
        <v>101</v>
      </c>
      <c r="O88" s="4" t="s">
        <v>102</v>
      </c>
      <c r="P88" s="4" t="s">
        <v>101</v>
      </c>
      <c r="Q88" s="94" t="s">
        <v>101</v>
      </c>
      <c r="R88" s="58" t="s">
        <v>390</v>
      </c>
      <c r="S88" s="28">
        <v>0</v>
      </c>
      <c r="T88" s="28">
        <v>0</v>
      </c>
      <c r="U88" s="91">
        <v>1353.8</v>
      </c>
      <c r="V88" s="91">
        <v>1608.29</v>
      </c>
      <c r="W88" s="58">
        <v>226.25</v>
      </c>
      <c r="X88" s="58" t="s">
        <v>392</v>
      </c>
      <c r="Y88" s="58">
        <v>226.25</v>
      </c>
      <c r="Z88" s="58" t="s">
        <v>392</v>
      </c>
      <c r="AA88" s="58">
        <v>226.25</v>
      </c>
      <c r="AB88" s="58" t="s">
        <v>392</v>
      </c>
      <c r="AC88" s="58">
        <v>226.25</v>
      </c>
      <c r="AD88" s="58" t="s">
        <v>393</v>
      </c>
      <c r="AE88" s="58">
        <v>66.490000000000009</v>
      </c>
      <c r="AF88" s="58" t="s">
        <v>392</v>
      </c>
      <c r="AG88" s="58">
        <v>0</v>
      </c>
      <c r="AH88" s="58" t="s">
        <v>392</v>
      </c>
      <c r="AI88" s="58">
        <v>0</v>
      </c>
      <c r="AJ88" s="58" t="s">
        <v>392</v>
      </c>
      <c r="AK88" s="58">
        <v>0</v>
      </c>
      <c r="AL88" s="58" t="s">
        <v>392</v>
      </c>
      <c r="AM88" s="58">
        <v>0</v>
      </c>
      <c r="AN88" s="58" t="s">
        <v>392</v>
      </c>
      <c r="AO88" s="58">
        <v>199.31</v>
      </c>
      <c r="AP88" s="96" t="s">
        <v>392</v>
      </c>
      <c r="AQ88" s="58">
        <v>199.29</v>
      </c>
      <c r="AR88" s="96" t="s">
        <v>392</v>
      </c>
      <c r="AS88" s="58">
        <v>199.29</v>
      </c>
      <c r="AT88" s="96" t="s">
        <v>392</v>
      </c>
      <c r="AU88" s="58">
        <f t="shared" si="1"/>
        <v>1569.3799999999999</v>
      </c>
      <c r="AV88" s="97">
        <v>0.73106000000000004</v>
      </c>
      <c r="AW88" s="93" t="s">
        <v>395</v>
      </c>
      <c r="AX88" s="93" t="s">
        <v>396</v>
      </c>
      <c r="AY88" s="93">
        <v>3</v>
      </c>
      <c r="AZ88" s="93" t="s">
        <v>397</v>
      </c>
    </row>
    <row r="89" spans="1:52" ht="31.5" x14ac:dyDescent="0.25">
      <c r="A89" s="4">
        <v>79</v>
      </c>
      <c r="B89" s="28">
        <v>34179</v>
      </c>
      <c r="C89" s="89" t="s">
        <v>382</v>
      </c>
      <c r="D89" s="58" t="s">
        <v>383</v>
      </c>
      <c r="E89" s="58" t="s">
        <v>384</v>
      </c>
      <c r="F89" s="89" t="s">
        <v>385</v>
      </c>
      <c r="G89" s="90" t="s">
        <v>386</v>
      </c>
      <c r="H89" s="91" t="s">
        <v>387</v>
      </c>
      <c r="I89" s="92">
        <v>1</v>
      </c>
      <c r="J89" s="93" t="s">
        <v>388</v>
      </c>
      <c r="K89" s="4">
        <v>89</v>
      </c>
      <c r="L89" s="4">
        <v>7.5</v>
      </c>
      <c r="M89" s="4" t="s">
        <v>389</v>
      </c>
      <c r="N89" s="4" t="s">
        <v>101</v>
      </c>
      <c r="O89" s="4" t="s">
        <v>102</v>
      </c>
      <c r="P89" s="4" t="s">
        <v>101</v>
      </c>
      <c r="Q89" s="94" t="s">
        <v>101</v>
      </c>
      <c r="R89" s="58" t="s">
        <v>390</v>
      </c>
      <c r="S89" s="28">
        <v>0</v>
      </c>
      <c r="T89" s="28">
        <v>0</v>
      </c>
      <c r="U89" s="91">
        <v>897.76</v>
      </c>
      <c r="V89" s="91">
        <v>894.27</v>
      </c>
      <c r="W89" s="58">
        <v>170.24</v>
      </c>
      <c r="X89" s="58" t="s">
        <v>394</v>
      </c>
      <c r="Y89" s="58">
        <v>158.86000000000001</v>
      </c>
      <c r="Z89" s="58" t="s">
        <v>394</v>
      </c>
      <c r="AA89" s="58">
        <v>149.04</v>
      </c>
      <c r="AB89" s="58" t="s">
        <v>394</v>
      </c>
      <c r="AC89" s="58">
        <v>99.96</v>
      </c>
      <c r="AD89" s="58" t="s">
        <v>402</v>
      </c>
      <c r="AE89" s="58">
        <v>41</v>
      </c>
      <c r="AF89" s="58" t="s">
        <v>394</v>
      </c>
      <c r="AG89" s="58">
        <v>0</v>
      </c>
      <c r="AH89" s="58" t="s">
        <v>394</v>
      </c>
      <c r="AI89" s="58">
        <v>0</v>
      </c>
      <c r="AJ89" s="58" t="s">
        <v>394</v>
      </c>
      <c r="AK89" s="58">
        <v>0</v>
      </c>
      <c r="AL89" s="58" t="s">
        <v>394</v>
      </c>
      <c r="AM89" s="58">
        <v>0</v>
      </c>
      <c r="AN89" s="58" t="s">
        <v>394</v>
      </c>
      <c r="AO89" s="58">
        <v>110.26600000000001</v>
      </c>
      <c r="AP89" s="96" t="s">
        <v>394</v>
      </c>
      <c r="AQ89" s="58">
        <v>97.71</v>
      </c>
      <c r="AR89" s="96" t="s">
        <v>394</v>
      </c>
      <c r="AS89" s="58">
        <v>117.28</v>
      </c>
      <c r="AT89" s="96" t="s">
        <v>394</v>
      </c>
      <c r="AU89" s="58">
        <f t="shared" si="1"/>
        <v>944.35599999999999</v>
      </c>
      <c r="AV89" s="97">
        <v>0.40600999999999998</v>
      </c>
      <c r="AW89" s="93" t="s">
        <v>395</v>
      </c>
      <c r="AX89" s="93" t="s">
        <v>396</v>
      </c>
      <c r="AY89" s="93">
        <v>1</v>
      </c>
      <c r="AZ89" s="93" t="s">
        <v>397</v>
      </c>
    </row>
    <row r="90" spans="1:52" ht="31.5" x14ac:dyDescent="0.25">
      <c r="A90" s="4">
        <v>80</v>
      </c>
      <c r="B90" s="28">
        <v>34180</v>
      </c>
      <c r="C90" s="89" t="s">
        <v>382</v>
      </c>
      <c r="D90" s="58" t="s">
        <v>383</v>
      </c>
      <c r="E90" s="58" t="s">
        <v>384</v>
      </c>
      <c r="F90" s="89" t="s">
        <v>385</v>
      </c>
      <c r="G90" s="90" t="s">
        <v>386</v>
      </c>
      <c r="H90" s="91" t="s">
        <v>387</v>
      </c>
      <c r="I90" s="92">
        <v>3</v>
      </c>
      <c r="J90" s="93" t="s">
        <v>388</v>
      </c>
      <c r="K90" s="4">
        <v>89</v>
      </c>
      <c r="L90" s="4">
        <v>7.5</v>
      </c>
      <c r="M90" s="4" t="s">
        <v>389</v>
      </c>
      <c r="N90" s="4" t="s">
        <v>101</v>
      </c>
      <c r="O90" s="4" t="s">
        <v>102</v>
      </c>
      <c r="P90" s="4" t="s">
        <v>101</v>
      </c>
      <c r="Q90" s="94" t="s">
        <v>101</v>
      </c>
      <c r="R90" s="58" t="s">
        <v>390</v>
      </c>
      <c r="S90" s="28">
        <v>0</v>
      </c>
      <c r="T90" s="28">
        <v>0</v>
      </c>
      <c r="U90" s="91">
        <v>2133.9</v>
      </c>
      <c r="V90" s="91">
        <v>3214.74</v>
      </c>
      <c r="W90" s="95">
        <v>350.89</v>
      </c>
      <c r="X90" s="58" t="s">
        <v>392</v>
      </c>
      <c r="Y90" s="58">
        <v>457.25</v>
      </c>
      <c r="Z90" s="58" t="s">
        <v>394</v>
      </c>
      <c r="AA90" s="58">
        <v>457</v>
      </c>
      <c r="AB90" s="58" t="s">
        <v>394</v>
      </c>
      <c r="AC90" s="58">
        <v>348.26</v>
      </c>
      <c r="AD90" s="58" t="s">
        <v>398</v>
      </c>
      <c r="AE90" s="58">
        <v>146.28</v>
      </c>
      <c r="AF90" s="58" t="s">
        <v>394</v>
      </c>
      <c r="AG90" s="58">
        <v>0</v>
      </c>
      <c r="AH90" s="58" t="s">
        <v>394</v>
      </c>
      <c r="AI90" s="58">
        <v>0</v>
      </c>
      <c r="AJ90" s="58" t="s">
        <v>394</v>
      </c>
      <c r="AK90" s="58">
        <v>0</v>
      </c>
      <c r="AL90" s="58" t="s">
        <v>394</v>
      </c>
      <c r="AM90" s="58">
        <v>0</v>
      </c>
      <c r="AN90" s="58" t="s">
        <v>394</v>
      </c>
      <c r="AO90" s="58">
        <v>246.995</v>
      </c>
      <c r="AP90" s="96" t="s">
        <v>394</v>
      </c>
      <c r="AQ90" s="58">
        <v>350.73</v>
      </c>
      <c r="AR90" s="96" t="s">
        <v>394</v>
      </c>
      <c r="AS90" s="58">
        <v>403.2</v>
      </c>
      <c r="AT90" s="96" t="s">
        <v>394</v>
      </c>
      <c r="AU90" s="58">
        <f t="shared" si="1"/>
        <v>2760.6049999999996</v>
      </c>
      <c r="AV90" s="97">
        <v>1.18262</v>
      </c>
      <c r="AW90" s="93" t="s">
        <v>395</v>
      </c>
      <c r="AX90" s="93" t="s">
        <v>396</v>
      </c>
      <c r="AY90" s="93">
        <v>3</v>
      </c>
      <c r="AZ90" s="93" t="s">
        <v>397</v>
      </c>
    </row>
    <row r="91" spans="1:52" ht="31.5" x14ac:dyDescent="0.25">
      <c r="A91" s="4">
        <v>81</v>
      </c>
      <c r="B91" s="28">
        <v>34181</v>
      </c>
      <c r="C91" s="89" t="s">
        <v>382</v>
      </c>
      <c r="D91" s="58" t="s">
        <v>383</v>
      </c>
      <c r="E91" s="58" t="s">
        <v>384</v>
      </c>
      <c r="F91" s="89" t="s">
        <v>385</v>
      </c>
      <c r="G91" s="90" t="s">
        <v>386</v>
      </c>
      <c r="H91" s="91" t="s">
        <v>387</v>
      </c>
      <c r="I91" s="92">
        <v>2</v>
      </c>
      <c r="J91" s="93" t="s">
        <v>388</v>
      </c>
      <c r="K91" s="4">
        <v>89</v>
      </c>
      <c r="L91" s="4">
        <v>7.5</v>
      </c>
      <c r="M91" s="4" t="s">
        <v>389</v>
      </c>
      <c r="N91" s="4" t="s">
        <v>101</v>
      </c>
      <c r="O91" s="4" t="s">
        <v>102</v>
      </c>
      <c r="P91" s="4" t="s">
        <v>101</v>
      </c>
      <c r="Q91" s="94" t="s">
        <v>101</v>
      </c>
      <c r="R91" s="58" t="s">
        <v>390</v>
      </c>
      <c r="S91" s="28">
        <v>0</v>
      </c>
      <c r="T91" s="28">
        <v>0</v>
      </c>
      <c r="U91" s="91">
        <v>2388.0100000000002</v>
      </c>
      <c r="V91" s="91">
        <v>2279.04</v>
      </c>
      <c r="W91" s="58">
        <v>608.65</v>
      </c>
      <c r="X91" s="58" t="s">
        <v>394</v>
      </c>
      <c r="Y91" s="58">
        <v>450.29</v>
      </c>
      <c r="Z91" s="58" t="s">
        <v>394</v>
      </c>
      <c r="AA91" s="58">
        <v>450</v>
      </c>
      <c r="AB91" s="58" t="s">
        <v>394</v>
      </c>
      <c r="AC91" s="58">
        <v>324.96199999999999</v>
      </c>
      <c r="AD91" s="58" t="s">
        <v>398</v>
      </c>
      <c r="AE91" s="58">
        <v>112.33</v>
      </c>
      <c r="AF91" s="58" t="s">
        <v>394</v>
      </c>
      <c r="AG91" s="58">
        <v>0</v>
      </c>
      <c r="AH91" s="58" t="s">
        <v>394</v>
      </c>
      <c r="AI91" s="58">
        <v>0</v>
      </c>
      <c r="AJ91" s="58" t="s">
        <v>394</v>
      </c>
      <c r="AK91" s="58">
        <v>0</v>
      </c>
      <c r="AL91" s="58" t="s">
        <v>394</v>
      </c>
      <c r="AM91" s="58">
        <v>0</v>
      </c>
      <c r="AN91" s="58" t="s">
        <v>394</v>
      </c>
      <c r="AO91" s="58">
        <v>214.292</v>
      </c>
      <c r="AP91" s="96" t="s">
        <v>394</v>
      </c>
      <c r="AQ91" s="58">
        <v>294.49</v>
      </c>
      <c r="AR91" s="96" t="s">
        <v>394</v>
      </c>
      <c r="AS91" s="58">
        <v>367.76</v>
      </c>
      <c r="AT91" s="96" t="s">
        <v>394</v>
      </c>
      <c r="AU91" s="58">
        <f t="shared" si="1"/>
        <v>2822.7740000000003</v>
      </c>
      <c r="AV91" s="97">
        <v>1.1954</v>
      </c>
      <c r="AW91" s="93" t="s">
        <v>399</v>
      </c>
      <c r="AX91" s="93" t="s">
        <v>396</v>
      </c>
      <c r="AY91" s="93">
        <v>2</v>
      </c>
      <c r="AZ91" s="93" t="s">
        <v>397</v>
      </c>
    </row>
    <row r="92" spans="1:52" ht="31.5" x14ac:dyDescent="0.25">
      <c r="A92" s="4">
        <v>82</v>
      </c>
      <c r="B92" s="28">
        <v>34182</v>
      </c>
      <c r="C92" s="89" t="s">
        <v>382</v>
      </c>
      <c r="D92" s="58" t="s">
        <v>383</v>
      </c>
      <c r="E92" s="58" t="s">
        <v>384</v>
      </c>
      <c r="F92" s="89" t="s">
        <v>385</v>
      </c>
      <c r="G92" s="90" t="s">
        <v>386</v>
      </c>
      <c r="H92" s="91" t="s">
        <v>387</v>
      </c>
      <c r="I92" s="92">
        <v>2</v>
      </c>
      <c r="J92" s="93" t="s">
        <v>388</v>
      </c>
      <c r="K92" s="4">
        <v>89</v>
      </c>
      <c r="L92" s="4">
        <v>7.5</v>
      </c>
      <c r="M92" s="4" t="s">
        <v>389</v>
      </c>
      <c r="N92" s="4" t="s">
        <v>101</v>
      </c>
      <c r="O92" s="4" t="s">
        <v>102</v>
      </c>
      <c r="P92" s="4" t="s">
        <v>101</v>
      </c>
      <c r="Q92" s="94" t="s">
        <v>101</v>
      </c>
      <c r="R92" s="58" t="s">
        <v>390</v>
      </c>
      <c r="S92" s="28">
        <v>0</v>
      </c>
      <c r="T92" s="28">
        <v>0</v>
      </c>
      <c r="U92" s="91">
        <v>1301.6199999999999</v>
      </c>
      <c r="V92" s="91">
        <v>1886.19</v>
      </c>
      <c r="W92" s="58">
        <v>347.41</v>
      </c>
      <c r="X92" s="58" t="s">
        <v>394</v>
      </c>
      <c r="Y92" s="58">
        <v>284.10000000000002</v>
      </c>
      <c r="Z92" s="58" t="s">
        <v>394</v>
      </c>
      <c r="AA92" s="58">
        <v>280.16000000000003</v>
      </c>
      <c r="AB92" s="58" t="s">
        <v>394</v>
      </c>
      <c r="AC92" s="58">
        <v>226.79300000000001</v>
      </c>
      <c r="AD92" s="58" t="s">
        <v>398</v>
      </c>
      <c r="AE92" s="58">
        <v>96.82</v>
      </c>
      <c r="AF92" s="58" t="s">
        <v>394</v>
      </c>
      <c r="AG92" s="58">
        <v>0</v>
      </c>
      <c r="AH92" s="58" t="s">
        <v>394</v>
      </c>
      <c r="AI92" s="58">
        <v>0</v>
      </c>
      <c r="AJ92" s="58" t="s">
        <v>394</v>
      </c>
      <c r="AK92" s="58">
        <v>0</v>
      </c>
      <c r="AL92" s="58" t="s">
        <v>394</v>
      </c>
      <c r="AM92" s="58">
        <v>0</v>
      </c>
      <c r="AN92" s="58" t="s">
        <v>394</v>
      </c>
      <c r="AO92" s="58">
        <v>135.459</v>
      </c>
      <c r="AP92" s="96" t="s">
        <v>394</v>
      </c>
      <c r="AQ92" s="58">
        <v>183.24</v>
      </c>
      <c r="AR92" s="96" t="s">
        <v>394</v>
      </c>
      <c r="AS92" s="58">
        <v>242.24</v>
      </c>
      <c r="AT92" s="96" t="s">
        <v>394</v>
      </c>
      <c r="AU92" s="58">
        <f t="shared" si="1"/>
        <v>1796.2220000000002</v>
      </c>
      <c r="AV92" s="97">
        <v>0.73106000000000004</v>
      </c>
      <c r="AW92" s="93" t="s">
        <v>395</v>
      </c>
      <c r="AX92" s="93" t="s">
        <v>396</v>
      </c>
      <c r="AY92" s="93">
        <v>2</v>
      </c>
      <c r="AZ92" s="93" t="s">
        <v>397</v>
      </c>
    </row>
    <row r="93" spans="1:52" ht="31.5" x14ac:dyDescent="0.25">
      <c r="A93" s="4">
        <v>83</v>
      </c>
      <c r="B93" s="28">
        <v>34183</v>
      </c>
      <c r="C93" s="89" t="s">
        <v>382</v>
      </c>
      <c r="D93" s="58" t="s">
        <v>383</v>
      </c>
      <c r="E93" s="58" t="s">
        <v>384</v>
      </c>
      <c r="F93" s="89" t="s">
        <v>385</v>
      </c>
      <c r="G93" s="90" t="s">
        <v>386</v>
      </c>
      <c r="H93" s="91" t="s">
        <v>387</v>
      </c>
      <c r="I93" s="92">
        <v>1</v>
      </c>
      <c r="J93" s="93" t="s">
        <v>388</v>
      </c>
      <c r="K93" s="4">
        <v>89</v>
      </c>
      <c r="L93" s="4">
        <v>7.5</v>
      </c>
      <c r="M93" s="4" t="s">
        <v>389</v>
      </c>
      <c r="N93" s="4" t="s">
        <v>101</v>
      </c>
      <c r="O93" s="4" t="s">
        <v>102</v>
      </c>
      <c r="P93" s="4" t="s">
        <v>101</v>
      </c>
      <c r="Q93" s="94" t="s">
        <v>101</v>
      </c>
      <c r="R93" s="58" t="s">
        <v>390</v>
      </c>
      <c r="S93" s="28">
        <v>0</v>
      </c>
      <c r="T93" s="28">
        <v>0</v>
      </c>
      <c r="U93" s="91">
        <v>634.49</v>
      </c>
      <c r="V93" s="91">
        <v>673.24</v>
      </c>
      <c r="W93" s="58">
        <v>197.56</v>
      </c>
      <c r="X93" s="58" t="s">
        <v>394</v>
      </c>
      <c r="Y93" s="58">
        <v>142.09</v>
      </c>
      <c r="Z93" s="58" t="s">
        <v>394</v>
      </c>
      <c r="AA93" s="58">
        <v>137.44</v>
      </c>
      <c r="AB93" s="58" t="s">
        <v>394</v>
      </c>
      <c r="AC93" s="58">
        <v>92.850999999999999</v>
      </c>
      <c r="AD93" s="58" t="s">
        <v>398</v>
      </c>
      <c r="AE93" s="58">
        <v>46.64</v>
      </c>
      <c r="AF93" s="58" t="s">
        <v>394</v>
      </c>
      <c r="AG93" s="58">
        <v>0</v>
      </c>
      <c r="AH93" s="58" t="s">
        <v>394</v>
      </c>
      <c r="AI93" s="58">
        <v>0</v>
      </c>
      <c r="AJ93" s="58" t="s">
        <v>394</v>
      </c>
      <c r="AK93" s="58">
        <v>0</v>
      </c>
      <c r="AL93" s="58" t="s">
        <v>394</v>
      </c>
      <c r="AM93" s="58">
        <v>0</v>
      </c>
      <c r="AN93" s="58" t="s">
        <v>394</v>
      </c>
      <c r="AO93" s="58">
        <v>67.45</v>
      </c>
      <c r="AP93" s="96" t="s">
        <v>394</v>
      </c>
      <c r="AQ93" s="58">
        <v>80.86</v>
      </c>
      <c r="AR93" s="96" t="s">
        <v>394</v>
      </c>
      <c r="AS93" s="58">
        <v>112.18</v>
      </c>
      <c r="AT93" s="96" t="s">
        <v>394</v>
      </c>
      <c r="AU93" s="58">
        <f t="shared" si="1"/>
        <v>877.07100000000014</v>
      </c>
      <c r="AV93" s="97">
        <v>0.33662999999999998</v>
      </c>
      <c r="AW93" s="93" t="s">
        <v>395</v>
      </c>
      <c r="AX93" s="93" t="s">
        <v>396</v>
      </c>
      <c r="AY93" s="93">
        <v>1</v>
      </c>
      <c r="AZ93" s="93" t="s">
        <v>397</v>
      </c>
    </row>
    <row r="94" spans="1:52" ht="31.5" x14ac:dyDescent="0.25">
      <c r="A94" s="4">
        <v>84</v>
      </c>
      <c r="B94" s="28">
        <v>34184</v>
      </c>
      <c r="C94" s="89" t="s">
        <v>382</v>
      </c>
      <c r="D94" s="58" t="s">
        <v>383</v>
      </c>
      <c r="E94" s="58" t="s">
        <v>384</v>
      </c>
      <c r="F94" s="89" t="s">
        <v>385</v>
      </c>
      <c r="G94" s="90" t="s">
        <v>386</v>
      </c>
      <c r="H94" s="91" t="s">
        <v>387</v>
      </c>
      <c r="I94" s="92">
        <v>2</v>
      </c>
      <c r="J94" s="93" t="s">
        <v>388</v>
      </c>
      <c r="K94" s="4">
        <v>89</v>
      </c>
      <c r="L94" s="4">
        <v>7.5</v>
      </c>
      <c r="M94" s="4" t="s">
        <v>389</v>
      </c>
      <c r="N94" s="4" t="s">
        <v>101</v>
      </c>
      <c r="O94" s="4" t="s">
        <v>102</v>
      </c>
      <c r="P94" s="4" t="s">
        <v>101</v>
      </c>
      <c r="Q94" s="94" t="s">
        <v>101</v>
      </c>
      <c r="R94" s="58" t="s">
        <v>390</v>
      </c>
      <c r="S94" s="28">
        <v>0</v>
      </c>
      <c r="T94" s="28">
        <v>0</v>
      </c>
      <c r="U94" s="91">
        <v>1674.39</v>
      </c>
      <c r="V94" s="91">
        <v>1688.22</v>
      </c>
      <c r="W94" s="95">
        <v>296.66000000000003</v>
      </c>
      <c r="X94" s="58" t="s">
        <v>392</v>
      </c>
      <c r="Y94" s="58">
        <v>296.66000000000003</v>
      </c>
      <c r="Z94" s="58" t="s">
        <v>392</v>
      </c>
      <c r="AA94" s="58">
        <v>296.66000000000003</v>
      </c>
      <c r="AB94" s="58" t="s">
        <v>392</v>
      </c>
      <c r="AC94" s="58">
        <v>296.66000000000003</v>
      </c>
      <c r="AD94" s="58" t="s">
        <v>392</v>
      </c>
      <c r="AE94" s="58">
        <v>48.78</v>
      </c>
      <c r="AF94" s="58" t="s">
        <v>392</v>
      </c>
      <c r="AG94" s="58">
        <v>0</v>
      </c>
      <c r="AH94" s="58" t="s">
        <v>392</v>
      </c>
      <c r="AI94" s="58">
        <v>0</v>
      </c>
      <c r="AJ94" s="58" t="s">
        <v>392</v>
      </c>
      <c r="AK94" s="58">
        <v>0</v>
      </c>
      <c r="AL94" s="58" t="s">
        <v>392</v>
      </c>
      <c r="AM94" s="58">
        <v>0</v>
      </c>
      <c r="AN94" s="58" t="s">
        <v>392</v>
      </c>
      <c r="AO94" s="58">
        <v>188.92599999999999</v>
      </c>
      <c r="AP94" s="96" t="s">
        <v>394</v>
      </c>
      <c r="AQ94" s="58">
        <v>238.77</v>
      </c>
      <c r="AR94" s="96" t="s">
        <v>394</v>
      </c>
      <c r="AS94" s="58">
        <v>310.66000000000003</v>
      </c>
      <c r="AT94" s="96" t="s">
        <v>394</v>
      </c>
      <c r="AU94" s="58">
        <f t="shared" si="1"/>
        <v>1973.7760000000001</v>
      </c>
      <c r="AV94" s="97">
        <v>0.93378000000000005</v>
      </c>
      <c r="AW94" s="93" t="s">
        <v>395</v>
      </c>
      <c r="AX94" s="93" t="s">
        <v>396</v>
      </c>
      <c r="AY94" s="93">
        <v>2</v>
      </c>
      <c r="AZ94" s="93" t="s">
        <v>397</v>
      </c>
    </row>
    <row r="95" spans="1:52" ht="31.5" x14ac:dyDescent="0.25">
      <c r="A95" s="4">
        <v>85</v>
      </c>
      <c r="B95" s="28">
        <v>34185</v>
      </c>
      <c r="C95" s="89" t="s">
        <v>382</v>
      </c>
      <c r="D95" s="58" t="s">
        <v>383</v>
      </c>
      <c r="E95" s="58" t="s">
        <v>384</v>
      </c>
      <c r="F95" s="89" t="s">
        <v>385</v>
      </c>
      <c r="G95" s="90" t="s">
        <v>386</v>
      </c>
      <c r="H95" s="91" t="s">
        <v>387</v>
      </c>
      <c r="I95" s="92">
        <v>1</v>
      </c>
      <c r="J95" s="93" t="s">
        <v>388</v>
      </c>
      <c r="K95" s="4">
        <v>89</v>
      </c>
      <c r="L95" s="4">
        <v>7.5</v>
      </c>
      <c r="M95" s="4" t="s">
        <v>389</v>
      </c>
      <c r="N95" s="4" t="s">
        <v>101</v>
      </c>
      <c r="O95" s="4" t="s">
        <v>102</v>
      </c>
      <c r="P95" s="4" t="s">
        <v>101</v>
      </c>
      <c r="Q95" s="94" t="s">
        <v>101</v>
      </c>
      <c r="R95" s="58" t="s">
        <v>390</v>
      </c>
      <c r="S95" s="28">
        <v>0</v>
      </c>
      <c r="T95" s="28">
        <v>0</v>
      </c>
      <c r="U95" s="91">
        <v>546.09</v>
      </c>
      <c r="V95" s="91">
        <v>545.29</v>
      </c>
      <c r="W95" s="58">
        <v>166.85</v>
      </c>
      <c r="X95" s="58" t="s">
        <v>394</v>
      </c>
      <c r="Y95" s="58">
        <v>131.01</v>
      </c>
      <c r="Z95" s="58" t="s">
        <v>394</v>
      </c>
      <c r="AA95" s="58">
        <v>130.35</v>
      </c>
      <c r="AB95" s="58" t="s">
        <v>394</v>
      </c>
      <c r="AC95" s="58">
        <v>87.724999999999994</v>
      </c>
      <c r="AD95" s="58" t="s">
        <v>398</v>
      </c>
      <c r="AE95" s="58">
        <v>34.53</v>
      </c>
      <c r="AF95" s="58" t="s">
        <v>394</v>
      </c>
      <c r="AG95" s="58">
        <v>0</v>
      </c>
      <c r="AH95" s="58" t="s">
        <v>394</v>
      </c>
      <c r="AI95" s="58">
        <v>0</v>
      </c>
      <c r="AJ95" s="58" t="s">
        <v>394</v>
      </c>
      <c r="AK95" s="58">
        <v>0</v>
      </c>
      <c r="AL95" s="58" t="s">
        <v>394</v>
      </c>
      <c r="AM95" s="58">
        <v>0</v>
      </c>
      <c r="AN95" s="58" t="s">
        <v>394</v>
      </c>
      <c r="AO95" s="58">
        <v>65.278000000000006</v>
      </c>
      <c r="AP95" s="96" t="s">
        <v>394</v>
      </c>
      <c r="AQ95" s="58">
        <v>79.930000000000007</v>
      </c>
      <c r="AR95" s="96" t="s">
        <v>394</v>
      </c>
      <c r="AS95" s="58">
        <v>104.81</v>
      </c>
      <c r="AT95" s="96" t="s">
        <v>394</v>
      </c>
      <c r="AU95" s="58">
        <f t="shared" si="1"/>
        <v>800.48299999999995</v>
      </c>
      <c r="AV95" s="97">
        <v>0.31180999999999998</v>
      </c>
      <c r="AW95" s="93" t="s">
        <v>395</v>
      </c>
      <c r="AX95" s="93" t="s">
        <v>396</v>
      </c>
      <c r="AY95" s="93">
        <v>1</v>
      </c>
      <c r="AZ95" s="93" t="s">
        <v>397</v>
      </c>
    </row>
    <row r="96" spans="1:52" ht="31.5" x14ac:dyDescent="0.25">
      <c r="A96" s="4">
        <v>86</v>
      </c>
      <c r="B96" s="28">
        <v>34186</v>
      </c>
      <c r="C96" s="89" t="s">
        <v>382</v>
      </c>
      <c r="D96" s="58" t="s">
        <v>383</v>
      </c>
      <c r="E96" s="58" t="s">
        <v>384</v>
      </c>
      <c r="F96" s="89" t="s">
        <v>385</v>
      </c>
      <c r="G96" s="90" t="s">
        <v>386</v>
      </c>
      <c r="H96" s="91" t="s">
        <v>387</v>
      </c>
      <c r="I96" s="92">
        <v>2</v>
      </c>
      <c r="J96" s="93" t="s">
        <v>388</v>
      </c>
      <c r="K96" s="4">
        <v>89</v>
      </c>
      <c r="L96" s="4">
        <v>7.5</v>
      </c>
      <c r="M96" s="4" t="s">
        <v>389</v>
      </c>
      <c r="N96" s="4" t="s">
        <v>101</v>
      </c>
      <c r="O96" s="4" t="s">
        <v>102</v>
      </c>
      <c r="P96" s="4" t="s">
        <v>101</v>
      </c>
      <c r="Q96" s="94" t="s">
        <v>101</v>
      </c>
      <c r="R96" s="58" t="s">
        <v>390</v>
      </c>
      <c r="S96" s="28">
        <v>0</v>
      </c>
      <c r="T96" s="28">
        <v>0</v>
      </c>
      <c r="U96" s="91">
        <v>2442.4499999999998</v>
      </c>
      <c r="V96" s="91">
        <v>2491.65</v>
      </c>
      <c r="W96" s="58">
        <v>452.5</v>
      </c>
      <c r="X96" s="58" t="s">
        <v>392</v>
      </c>
      <c r="Y96" s="58">
        <v>452.5</v>
      </c>
      <c r="Z96" s="58" t="s">
        <v>392</v>
      </c>
      <c r="AA96" s="58">
        <v>452.5</v>
      </c>
      <c r="AB96" s="58" t="s">
        <v>392</v>
      </c>
      <c r="AC96" s="58">
        <v>452.5</v>
      </c>
      <c r="AD96" s="58" t="s">
        <v>392</v>
      </c>
      <c r="AE96" s="58">
        <v>132.97999999999999</v>
      </c>
      <c r="AF96" s="58" t="s">
        <v>392</v>
      </c>
      <c r="AG96" s="58">
        <v>0</v>
      </c>
      <c r="AH96" s="58" t="s">
        <v>392</v>
      </c>
      <c r="AI96" s="58">
        <v>0</v>
      </c>
      <c r="AJ96" s="58" t="s">
        <v>392</v>
      </c>
      <c r="AK96" s="58">
        <v>0</v>
      </c>
      <c r="AL96" s="58" t="s">
        <v>392</v>
      </c>
      <c r="AM96" s="58">
        <v>0</v>
      </c>
      <c r="AN96" s="58" t="s">
        <v>392</v>
      </c>
      <c r="AO96" s="58">
        <v>380.34</v>
      </c>
      <c r="AP96" s="96" t="s">
        <v>392</v>
      </c>
      <c r="AQ96" s="58">
        <v>390.28</v>
      </c>
      <c r="AR96" s="96" t="s">
        <v>392</v>
      </c>
      <c r="AS96" s="58">
        <v>384.6</v>
      </c>
      <c r="AT96" s="96" t="s">
        <v>392</v>
      </c>
      <c r="AU96" s="58">
        <f t="shared" si="1"/>
        <v>3098.2000000000003</v>
      </c>
      <c r="AV96" s="97">
        <v>1.36863</v>
      </c>
      <c r="AW96" s="93" t="s">
        <v>395</v>
      </c>
      <c r="AX96" s="93" t="s">
        <v>396</v>
      </c>
      <c r="AY96" s="93">
        <v>2</v>
      </c>
      <c r="AZ96" s="93" t="s">
        <v>397</v>
      </c>
    </row>
    <row r="97" spans="1:52" ht="31.5" x14ac:dyDescent="0.25">
      <c r="A97" s="4">
        <v>87</v>
      </c>
      <c r="B97" s="28">
        <v>34187</v>
      </c>
      <c r="C97" s="89" t="s">
        <v>382</v>
      </c>
      <c r="D97" s="99" t="s">
        <v>400</v>
      </c>
      <c r="E97" s="58" t="s">
        <v>384</v>
      </c>
      <c r="F97" s="89" t="s">
        <v>385</v>
      </c>
      <c r="G97" s="90" t="s">
        <v>386</v>
      </c>
      <c r="H97" s="91" t="s">
        <v>387</v>
      </c>
      <c r="I97" s="92">
        <v>1</v>
      </c>
      <c r="J97" s="93" t="s">
        <v>388</v>
      </c>
      <c r="K97" s="4">
        <v>89</v>
      </c>
      <c r="L97" s="4">
        <v>7.5</v>
      </c>
      <c r="M97" s="4" t="s">
        <v>389</v>
      </c>
      <c r="N97" s="4" t="s">
        <v>101</v>
      </c>
      <c r="O97" s="4" t="s">
        <v>102</v>
      </c>
      <c r="P97" s="4" t="s">
        <v>101</v>
      </c>
      <c r="Q97" s="94" t="s">
        <v>101</v>
      </c>
      <c r="R97" s="58" t="s">
        <v>390</v>
      </c>
      <c r="S97" s="28">
        <v>0</v>
      </c>
      <c r="T97" s="28">
        <v>0</v>
      </c>
      <c r="U97" s="91">
        <v>2812.94</v>
      </c>
      <c r="V97" s="91">
        <v>2932.37</v>
      </c>
      <c r="W97" s="58">
        <v>603.51</v>
      </c>
      <c r="X97" s="58" t="s">
        <v>394</v>
      </c>
      <c r="Y97" s="58">
        <v>543.13</v>
      </c>
      <c r="Z97" s="58" t="s">
        <v>394</v>
      </c>
      <c r="AA97" s="58">
        <v>520.97</v>
      </c>
      <c r="AB97" s="58" t="s">
        <v>394</v>
      </c>
      <c r="AC97" s="58">
        <v>369.07</v>
      </c>
      <c r="AD97" s="58" t="s">
        <v>398</v>
      </c>
      <c r="AE97" s="58">
        <v>209</v>
      </c>
      <c r="AF97" s="58" t="s">
        <v>394</v>
      </c>
      <c r="AG97" s="58">
        <v>0</v>
      </c>
      <c r="AH97" s="58" t="s">
        <v>394</v>
      </c>
      <c r="AI97" s="58">
        <v>0</v>
      </c>
      <c r="AJ97" s="58" t="s">
        <v>394</v>
      </c>
      <c r="AK97" s="58">
        <v>0</v>
      </c>
      <c r="AL97" s="58" t="s">
        <v>394</v>
      </c>
      <c r="AM97" s="58">
        <v>0</v>
      </c>
      <c r="AN97" s="58" t="s">
        <v>394</v>
      </c>
      <c r="AO97" s="58">
        <v>309.32</v>
      </c>
      <c r="AP97" s="96" t="s">
        <v>394</v>
      </c>
      <c r="AQ97" s="58">
        <v>349.81400000000002</v>
      </c>
      <c r="AR97" s="96" t="s">
        <v>394</v>
      </c>
      <c r="AS97" s="58">
        <v>446</v>
      </c>
      <c r="AT97" s="96" t="s">
        <v>394</v>
      </c>
      <c r="AU97" s="58">
        <f t="shared" si="1"/>
        <v>3350.8139999999999</v>
      </c>
      <c r="AV97" s="97">
        <v>1.04</v>
      </c>
      <c r="AW97" s="93" t="s">
        <v>399</v>
      </c>
      <c r="AX97" s="93" t="s">
        <v>401</v>
      </c>
      <c r="AY97" s="93">
        <v>1</v>
      </c>
      <c r="AZ97" s="93" t="s">
        <v>397</v>
      </c>
    </row>
    <row r="98" spans="1:52" ht="31.5" x14ac:dyDescent="0.25">
      <c r="A98" s="4">
        <v>88</v>
      </c>
      <c r="B98" s="28">
        <v>34188</v>
      </c>
      <c r="C98" s="89" t="s">
        <v>382</v>
      </c>
      <c r="D98" s="58" t="s">
        <v>383</v>
      </c>
      <c r="E98" s="58" t="s">
        <v>384</v>
      </c>
      <c r="F98" s="89" t="s">
        <v>385</v>
      </c>
      <c r="G98" s="90" t="s">
        <v>386</v>
      </c>
      <c r="H98" s="91" t="s">
        <v>387</v>
      </c>
      <c r="I98" s="92">
        <v>1</v>
      </c>
      <c r="J98" s="93" t="s">
        <v>388</v>
      </c>
      <c r="K98" s="4">
        <v>89</v>
      </c>
      <c r="L98" s="4">
        <v>7.5</v>
      </c>
      <c r="M98" s="4" t="s">
        <v>389</v>
      </c>
      <c r="N98" s="4" t="s">
        <v>101</v>
      </c>
      <c r="O98" s="4" t="s">
        <v>102</v>
      </c>
      <c r="P98" s="4" t="s">
        <v>101</v>
      </c>
      <c r="Q98" s="94" t="s">
        <v>101</v>
      </c>
      <c r="R98" s="58" t="s">
        <v>390</v>
      </c>
      <c r="S98" s="28">
        <v>0</v>
      </c>
      <c r="T98" s="28">
        <v>0</v>
      </c>
      <c r="U98" s="91">
        <v>772.85</v>
      </c>
      <c r="V98" s="91">
        <v>820.19</v>
      </c>
      <c r="W98" s="58">
        <v>109.14</v>
      </c>
      <c r="X98" s="58" t="s">
        <v>392</v>
      </c>
      <c r="Y98" s="58">
        <v>109.14</v>
      </c>
      <c r="Z98" s="58" t="s">
        <v>392</v>
      </c>
      <c r="AA98" s="58">
        <v>109.14</v>
      </c>
      <c r="AB98" s="58" t="s">
        <v>392</v>
      </c>
      <c r="AC98" s="58">
        <v>109.14</v>
      </c>
      <c r="AD98" s="58" t="s">
        <v>392</v>
      </c>
      <c r="AE98" s="58">
        <v>33.380000000000003</v>
      </c>
      <c r="AF98" s="58" t="s">
        <v>392</v>
      </c>
      <c r="AG98" s="58">
        <v>0</v>
      </c>
      <c r="AH98" s="58" t="s">
        <v>392</v>
      </c>
      <c r="AI98" s="58">
        <v>0</v>
      </c>
      <c r="AJ98" s="58" t="s">
        <v>392</v>
      </c>
      <c r="AK98" s="58">
        <v>0</v>
      </c>
      <c r="AL98" s="58" t="s">
        <v>392</v>
      </c>
      <c r="AM98" s="58">
        <v>0</v>
      </c>
      <c r="AN98" s="58" t="s">
        <v>392</v>
      </c>
      <c r="AO98" s="58">
        <v>117.13</v>
      </c>
      <c r="AP98" s="96" t="s">
        <v>392</v>
      </c>
      <c r="AQ98" s="58">
        <v>117.13</v>
      </c>
      <c r="AR98" s="96" t="s">
        <v>392</v>
      </c>
      <c r="AS98" s="58">
        <v>113.98</v>
      </c>
      <c r="AT98" s="96" t="s">
        <v>392</v>
      </c>
      <c r="AU98" s="58">
        <f t="shared" si="1"/>
        <v>818.18</v>
      </c>
      <c r="AV98" s="97">
        <v>0.31009999999999999</v>
      </c>
      <c r="AW98" s="93" t="s">
        <v>395</v>
      </c>
      <c r="AX98" s="93" t="s">
        <v>396</v>
      </c>
      <c r="AY98" s="93">
        <v>1</v>
      </c>
      <c r="AZ98" s="93" t="s">
        <v>397</v>
      </c>
    </row>
    <row r="99" spans="1:52" ht="32.25" customHeight="1" x14ac:dyDescent="0.25">
      <c r="A99" s="4">
        <v>89</v>
      </c>
      <c r="B99" s="28">
        <v>34189</v>
      </c>
      <c r="C99" s="89" t="s">
        <v>382</v>
      </c>
      <c r="D99" s="58" t="s">
        <v>383</v>
      </c>
      <c r="E99" s="58" t="s">
        <v>384</v>
      </c>
      <c r="F99" s="89" t="s">
        <v>385</v>
      </c>
      <c r="G99" s="90" t="s">
        <v>386</v>
      </c>
      <c r="H99" s="91" t="s">
        <v>387</v>
      </c>
      <c r="I99" s="92">
        <v>2</v>
      </c>
      <c r="J99" s="93" t="s">
        <v>388</v>
      </c>
      <c r="K99" s="4">
        <v>89</v>
      </c>
      <c r="L99" s="4">
        <v>7.5</v>
      </c>
      <c r="M99" s="4" t="s">
        <v>389</v>
      </c>
      <c r="N99" s="4" t="s">
        <v>101</v>
      </c>
      <c r="O99" s="4" t="s">
        <v>102</v>
      </c>
      <c r="P99" s="4" t="s">
        <v>101</v>
      </c>
      <c r="Q99" s="94" t="s">
        <v>101</v>
      </c>
      <c r="R99" s="58" t="s">
        <v>390</v>
      </c>
      <c r="S99" s="28">
        <v>0</v>
      </c>
      <c r="T99" s="28">
        <v>0</v>
      </c>
      <c r="U99" s="91">
        <v>1329.68</v>
      </c>
      <c r="V99" s="91">
        <v>1088.6199999999999</v>
      </c>
      <c r="W99" s="58">
        <v>225.39</v>
      </c>
      <c r="X99" s="58" t="s">
        <v>394</v>
      </c>
      <c r="Y99" s="58">
        <v>153.80000000000001</v>
      </c>
      <c r="Z99" s="58" t="s">
        <v>394</v>
      </c>
      <c r="AA99" s="58">
        <v>153</v>
      </c>
      <c r="AB99" s="58" t="s">
        <v>394</v>
      </c>
      <c r="AC99" s="58">
        <v>143.30000000000001</v>
      </c>
      <c r="AD99" s="58" t="s">
        <v>398</v>
      </c>
      <c r="AE99" s="58">
        <v>73.760000000000005</v>
      </c>
      <c r="AF99" s="58" t="s">
        <v>394</v>
      </c>
      <c r="AG99" s="58">
        <v>0</v>
      </c>
      <c r="AH99" s="58" t="s">
        <v>394</v>
      </c>
      <c r="AI99" s="58">
        <v>0</v>
      </c>
      <c r="AJ99" s="58" t="s">
        <v>394</v>
      </c>
      <c r="AK99" s="58">
        <v>0</v>
      </c>
      <c r="AL99" s="58" t="s">
        <v>394</v>
      </c>
      <c r="AM99" s="58">
        <v>0</v>
      </c>
      <c r="AN99" s="58" t="s">
        <v>394</v>
      </c>
      <c r="AO99" s="58">
        <v>140.50899999999999</v>
      </c>
      <c r="AP99" s="96" t="s">
        <v>394</v>
      </c>
      <c r="AQ99" s="58">
        <v>187.63399999999999</v>
      </c>
      <c r="AR99" s="96" t="s">
        <v>394</v>
      </c>
      <c r="AS99" s="58">
        <v>207.06299999999999</v>
      </c>
      <c r="AT99" s="96" t="s">
        <v>394</v>
      </c>
      <c r="AU99" s="58">
        <f t="shared" si="1"/>
        <v>1284.4560000000001</v>
      </c>
      <c r="AV99" s="97">
        <v>0.72677999999999998</v>
      </c>
      <c r="AW99" s="93" t="s">
        <v>395</v>
      </c>
      <c r="AX99" s="93" t="s">
        <v>396</v>
      </c>
      <c r="AY99" s="93">
        <v>2</v>
      </c>
      <c r="AZ99" s="93" t="s">
        <v>397</v>
      </c>
    </row>
    <row r="100" spans="1:52" ht="35.25" customHeight="1" x14ac:dyDescent="0.25">
      <c r="A100" s="4">
        <v>90</v>
      </c>
      <c r="B100" s="28">
        <v>34190</v>
      </c>
      <c r="C100" s="89" t="s">
        <v>382</v>
      </c>
      <c r="D100" s="58" t="s">
        <v>383</v>
      </c>
      <c r="E100" s="58" t="s">
        <v>384</v>
      </c>
      <c r="F100" s="89" t="s">
        <v>385</v>
      </c>
      <c r="G100" s="90" t="s">
        <v>386</v>
      </c>
      <c r="H100" s="91" t="s">
        <v>387</v>
      </c>
      <c r="I100" s="92">
        <v>3</v>
      </c>
      <c r="J100" s="93" t="s">
        <v>388</v>
      </c>
      <c r="K100" s="4">
        <v>89</v>
      </c>
      <c r="L100" s="4">
        <v>7.5</v>
      </c>
      <c r="M100" s="4" t="s">
        <v>389</v>
      </c>
      <c r="N100" s="4" t="s">
        <v>101</v>
      </c>
      <c r="O100" s="4" t="s">
        <v>102</v>
      </c>
      <c r="P100" s="4" t="s">
        <v>101</v>
      </c>
      <c r="Q100" s="94" t="s">
        <v>101</v>
      </c>
      <c r="R100" s="58" t="s">
        <v>390</v>
      </c>
      <c r="S100" s="28">
        <v>0</v>
      </c>
      <c r="T100" s="28">
        <v>0</v>
      </c>
      <c r="U100" s="91">
        <v>1335</v>
      </c>
      <c r="V100" s="91">
        <v>1104.1500000000001</v>
      </c>
      <c r="W100" s="58">
        <v>292.64999999999998</v>
      </c>
      <c r="X100" s="58" t="s">
        <v>394</v>
      </c>
      <c r="Y100" s="58">
        <v>182.98</v>
      </c>
      <c r="Z100" s="58" t="s">
        <v>394</v>
      </c>
      <c r="AA100" s="58">
        <v>182</v>
      </c>
      <c r="AB100" s="58" t="s">
        <v>394</v>
      </c>
      <c r="AC100" s="58">
        <v>172.97900000000001</v>
      </c>
      <c r="AD100" s="58" t="s">
        <v>398</v>
      </c>
      <c r="AE100" s="58">
        <v>81.209999999999994</v>
      </c>
      <c r="AF100" s="58" t="s">
        <v>394</v>
      </c>
      <c r="AG100" s="58">
        <v>0</v>
      </c>
      <c r="AH100" s="58" t="s">
        <v>394</v>
      </c>
      <c r="AI100" s="58">
        <v>0</v>
      </c>
      <c r="AJ100" s="58" t="s">
        <v>394</v>
      </c>
      <c r="AK100" s="58">
        <v>0</v>
      </c>
      <c r="AL100" s="58" t="s">
        <v>394</v>
      </c>
      <c r="AM100" s="58">
        <v>0</v>
      </c>
      <c r="AN100" s="58" t="s">
        <v>394</v>
      </c>
      <c r="AO100" s="58">
        <v>147.96100000000001</v>
      </c>
      <c r="AP100" s="96" t="s">
        <v>394</v>
      </c>
      <c r="AQ100" s="58">
        <v>197.62700000000001</v>
      </c>
      <c r="AR100" s="96" t="s">
        <v>394</v>
      </c>
      <c r="AS100" s="58">
        <v>221.04499999999999</v>
      </c>
      <c r="AT100" s="96" t="s">
        <v>394</v>
      </c>
      <c r="AU100" s="58">
        <f t="shared" si="1"/>
        <v>1478.4520000000002</v>
      </c>
      <c r="AV100" s="97">
        <v>0.76343000000000005</v>
      </c>
      <c r="AW100" s="93" t="s">
        <v>395</v>
      </c>
      <c r="AX100" s="93" t="s">
        <v>396</v>
      </c>
      <c r="AY100" s="93">
        <v>3</v>
      </c>
      <c r="AZ100" s="93" t="s">
        <v>397</v>
      </c>
    </row>
    <row r="101" spans="1:52" ht="35.25" customHeight="1" x14ac:dyDescent="0.25">
      <c r="A101" s="4">
        <v>91</v>
      </c>
      <c r="B101" s="23">
        <v>3421</v>
      </c>
      <c r="C101" s="89" t="s">
        <v>382</v>
      </c>
      <c r="D101" s="110" t="s">
        <v>383</v>
      </c>
      <c r="E101" s="111" t="s">
        <v>384</v>
      </c>
      <c r="F101" s="89" t="s">
        <v>403</v>
      </c>
      <c r="G101" s="90" t="s">
        <v>386</v>
      </c>
      <c r="H101" s="31" t="s">
        <v>387</v>
      </c>
      <c r="I101" s="112">
        <v>0</v>
      </c>
      <c r="J101" s="110" t="s">
        <v>404</v>
      </c>
      <c r="K101" s="75">
        <v>50</v>
      </c>
      <c r="L101" s="50" t="s">
        <v>405</v>
      </c>
      <c r="M101" s="50" t="s">
        <v>406</v>
      </c>
      <c r="N101" s="52" t="s">
        <v>101</v>
      </c>
      <c r="O101" s="94" t="s">
        <v>102</v>
      </c>
      <c r="P101" s="50" t="s">
        <v>102</v>
      </c>
      <c r="Q101" s="94" t="s">
        <v>102</v>
      </c>
      <c r="R101" s="110" t="s">
        <v>390</v>
      </c>
      <c r="S101" s="61" t="s">
        <v>102</v>
      </c>
      <c r="T101" s="75"/>
      <c r="U101" s="113">
        <v>331.66</v>
      </c>
      <c r="V101" s="113">
        <v>401.42</v>
      </c>
      <c r="W101" s="111">
        <v>52.37</v>
      </c>
      <c r="X101" s="111" t="s">
        <v>393</v>
      </c>
      <c r="Y101" s="111">
        <v>52.08</v>
      </c>
      <c r="Z101" s="111" t="s">
        <v>393</v>
      </c>
      <c r="AA101" s="111">
        <v>52.33</v>
      </c>
      <c r="AB101" s="111" t="s">
        <v>393</v>
      </c>
      <c r="AC101" s="111">
        <v>51.93</v>
      </c>
      <c r="AD101" s="111" t="s">
        <v>393</v>
      </c>
      <c r="AE101" s="111">
        <v>51.07</v>
      </c>
      <c r="AF101" s="111" t="s">
        <v>393</v>
      </c>
      <c r="AG101" s="111">
        <v>16.940000000000001</v>
      </c>
      <c r="AH101" s="111" t="s">
        <v>393</v>
      </c>
      <c r="AI101" s="111">
        <v>16.239999999999998</v>
      </c>
      <c r="AJ101" s="111" t="s">
        <v>393</v>
      </c>
      <c r="AK101" s="111">
        <v>16.25</v>
      </c>
      <c r="AL101" s="111" t="s">
        <v>393</v>
      </c>
      <c r="AM101" s="111">
        <v>16.309999999999999</v>
      </c>
      <c r="AN101" s="111" t="s">
        <v>393</v>
      </c>
      <c r="AO101" s="111">
        <v>40.21</v>
      </c>
      <c r="AP101" s="111" t="s">
        <v>393</v>
      </c>
      <c r="AQ101" s="111">
        <v>40.22</v>
      </c>
      <c r="AR101" s="111" t="s">
        <v>393</v>
      </c>
      <c r="AS101" s="111">
        <v>40.69</v>
      </c>
      <c r="AT101" s="111" t="s">
        <v>393</v>
      </c>
      <c r="AU101" s="111">
        <f>W101+Y101+AA101+AC101+AE101+AG101+AI101+AK101+AM101+AO101+AQ101+AS101</f>
        <v>446.63999999999993</v>
      </c>
      <c r="AV101" s="112">
        <v>0.27796999999999999</v>
      </c>
      <c r="AW101" s="112" t="s">
        <v>407</v>
      </c>
      <c r="AX101" s="112" t="s">
        <v>396</v>
      </c>
      <c r="AY101" s="112">
        <v>0</v>
      </c>
      <c r="AZ101" s="112" t="s">
        <v>408</v>
      </c>
    </row>
    <row r="102" spans="1:52" ht="35.25" customHeight="1" x14ac:dyDescent="0.25">
      <c r="A102" s="4">
        <v>92</v>
      </c>
      <c r="B102" s="23">
        <v>3422</v>
      </c>
      <c r="C102" s="89" t="s">
        <v>382</v>
      </c>
      <c r="D102" s="110" t="s">
        <v>383</v>
      </c>
      <c r="E102" s="111" t="s">
        <v>384</v>
      </c>
      <c r="F102" s="89" t="s">
        <v>403</v>
      </c>
      <c r="G102" s="90" t="s">
        <v>386</v>
      </c>
      <c r="H102" s="31" t="s">
        <v>387</v>
      </c>
      <c r="I102" s="112">
        <v>0</v>
      </c>
      <c r="J102" s="110" t="s">
        <v>404</v>
      </c>
      <c r="K102" s="75">
        <v>80</v>
      </c>
      <c r="L102" s="50" t="s">
        <v>405</v>
      </c>
      <c r="M102" s="50" t="s">
        <v>406</v>
      </c>
      <c r="N102" s="52" t="s">
        <v>101</v>
      </c>
      <c r="O102" s="94" t="s">
        <v>102</v>
      </c>
      <c r="P102" s="50" t="s">
        <v>102</v>
      </c>
      <c r="Q102" s="94" t="s">
        <v>102</v>
      </c>
      <c r="R102" s="110" t="s">
        <v>390</v>
      </c>
      <c r="S102" s="61" t="s">
        <v>102</v>
      </c>
      <c r="T102" s="75"/>
      <c r="U102" s="113">
        <v>464.52</v>
      </c>
      <c r="V102" s="113">
        <v>647.71</v>
      </c>
      <c r="W102" s="111">
        <v>83.84</v>
      </c>
      <c r="X102" s="111" t="s">
        <v>393</v>
      </c>
      <c r="Y102" s="111">
        <v>83.83</v>
      </c>
      <c r="Z102" s="111" t="s">
        <v>393</v>
      </c>
      <c r="AA102" s="111">
        <v>83.84</v>
      </c>
      <c r="AB102" s="111" t="s">
        <v>393</v>
      </c>
      <c r="AC102" s="111">
        <v>83.83</v>
      </c>
      <c r="AD102" s="111" t="s">
        <v>393</v>
      </c>
      <c r="AE102" s="111">
        <v>83.72</v>
      </c>
      <c r="AF102" s="111" t="s">
        <v>393</v>
      </c>
      <c r="AG102" s="111">
        <v>23.78</v>
      </c>
      <c r="AH102" s="111" t="s">
        <v>393</v>
      </c>
      <c r="AI102" s="111">
        <v>22.84</v>
      </c>
      <c r="AJ102" s="111" t="s">
        <v>393</v>
      </c>
      <c r="AK102" s="111">
        <v>23.04</v>
      </c>
      <c r="AL102" s="111" t="s">
        <v>393</v>
      </c>
      <c r="AM102" s="111">
        <v>23.04</v>
      </c>
      <c r="AN102" s="111" t="s">
        <v>393</v>
      </c>
      <c r="AO102" s="111">
        <v>71.819999999999993</v>
      </c>
      <c r="AP102" s="111" t="s">
        <v>393</v>
      </c>
      <c r="AQ102" s="111">
        <v>71.599999999999994</v>
      </c>
      <c r="AR102" s="111" t="s">
        <v>393</v>
      </c>
      <c r="AS102" s="111">
        <v>71.62</v>
      </c>
      <c r="AT102" s="111" t="s">
        <v>393</v>
      </c>
      <c r="AU102" s="111">
        <f t="shared" ref="AU102:AU165" si="2">W102+Y102+AA102+AC102+AE102+AG102+AI102+AK102+AM102+AO102+AQ102+AS102</f>
        <v>726.80000000000007</v>
      </c>
      <c r="AV102" s="112">
        <v>0.22486</v>
      </c>
      <c r="AW102" s="112" t="s">
        <v>407</v>
      </c>
      <c r="AX102" s="112" t="s">
        <v>396</v>
      </c>
      <c r="AY102" s="112">
        <v>1</v>
      </c>
      <c r="AZ102" s="112" t="s">
        <v>408</v>
      </c>
    </row>
    <row r="103" spans="1:52" ht="35.25" customHeight="1" x14ac:dyDescent="0.25">
      <c r="A103" s="4">
        <v>93</v>
      </c>
      <c r="B103" s="23">
        <v>3423</v>
      </c>
      <c r="C103" s="89" t="s">
        <v>382</v>
      </c>
      <c r="D103" s="110" t="s">
        <v>383</v>
      </c>
      <c r="E103" s="111" t="s">
        <v>384</v>
      </c>
      <c r="F103" s="89" t="s">
        <v>403</v>
      </c>
      <c r="G103" s="90" t="s">
        <v>386</v>
      </c>
      <c r="H103" s="31" t="s">
        <v>387</v>
      </c>
      <c r="I103" s="112">
        <v>1</v>
      </c>
      <c r="J103" s="110" t="s">
        <v>404</v>
      </c>
      <c r="K103" s="75">
        <v>100</v>
      </c>
      <c r="L103" s="50" t="s">
        <v>405</v>
      </c>
      <c r="M103" s="50" t="s">
        <v>406</v>
      </c>
      <c r="N103" s="52" t="s">
        <v>101</v>
      </c>
      <c r="O103" s="94" t="s">
        <v>102</v>
      </c>
      <c r="P103" s="50" t="s">
        <v>101</v>
      </c>
      <c r="Q103" s="94" t="s">
        <v>102</v>
      </c>
      <c r="R103" s="110" t="s">
        <v>390</v>
      </c>
      <c r="S103" s="61" t="s">
        <v>102</v>
      </c>
      <c r="T103" s="75"/>
      <c r="U103" s="113">
        <v>1514.6</v>
      </c>
      <c r="V103" s="113">
        <v>1642.04</v>
      </c>
      <c r="W103" s="111">
        <v>176.69</v>
      </c>
      <c r="X103" s="111" t="s">
        <v>393</v>
      </c>
      <c r="Y103" s="111">
        <v>175.83</v>
      </c>
      <c r="Z103" s="111" t="s">
        <v>393</v>
      </c>
      <c r="AA103" s="111">
        <v>176.21</v>
      </c>
      <c r="AB103" s="111" t="s">
        <v>393</v>
      </c>
      <c r="AC103" s="111">
        <v>174.08</v>
      </c>
      <c r="AD103" s="111" t="s">
        <v>393</v>
      </c>
      <c r="AE103" s="111">
        <v>171.61</v>
      </c>
      <c r="AF103" s="111" t="s">
        <v>393</v>
      </c>
      <c r="AG103" s="111">
        <v>54.01</v>
      </c>
      <c r="AH103" s="111" t="s">
        <v>393</v>
      </c>
      <c r="AI103" s="111">
        <v>52.47</v>
      </c>
      <c r="AJ103" s="111" t="s">
        <v>393</v>
      </c>
      <c r="AK103" s="111">
        <v>53.31</v>
      </c>
      <c r="AL103" s="111" t="s">
        <v>393</v>
      </c>
      <c r="AM103" s="111">
        <v>53.31</v>
      </c>
      <c r="AN103" s="111" t="s">
        <v>393</v>
      </c>
      <c r="AO103" s="111">
        <v>186.74</v>
      </c>
      <c r="AP103" s="111" t="s">
        <v>393</v>
      </c>
      <c r="AQ103" s="111">
        <v>185.77</v>
      </c>
      <c r="AR103" s="111" t="s">
        <v>393</v>
      </c>
      <c r="AS103" s="111">
        <v>191.39</v>
      </c>
      <c r="AT103" s="111" t="s">
        <v>393</v>
      </c>
      <c r="AU103" s="111">
        <f t="shared" si="2"/>
        <v>1651.42</v>
      </c>
      <c r="AV103" s="112">
        <v>0.15720000000000001</v>
      </c>
      <c r="AW103" s="112" t="s">
        <v>407</v>
      </c>
      <c r="AX103" s="112" t="s">
        <v>396</v>
      </c>
      <c r="AY103" s="112">
        <v>1</v>
      </c>
      <c r="AZ103" s="112" t="s">
        <v>409</v>
      </c>
    </row>
    <row r="104" spans="1:52" ht="35.25" customHeight="1" x14ac:dyDescent="0.25">
      <c r="A104" s="4">
        <v>94</v>
      </c>
      <c r="B104" s="23">
        <v>3424</v>
      </c>
      <c r="C104" s="89" t="s">
        <v>382</v>
      </c>
      <c r="D104" s="110" t="s">
        <v>383</v>
      </c>
      <c r="E104" s="111" t="s">
        <v>384</v>
      </c>
      <c r="F104" s="89" t="s">
        <v>403</v>
      </c>
      <c r="G104" s="90" t="s">
        <v>386</v>
      </c>
      <c r="H104" s="31" t="s">
        <v>387</v>
      </c>
      <c r="I104" s="112">
        <v>1</v>
      </c>
      <c r="J104" s="110" t="s">
        <v>404</v>
      </c>
      <c r="K104" s="75">
        <v>50</v>
      </c>
      <c r="L104" s="50" t="s">
        <v>405</v>
      </c>
      <c r="M104" s="50" t="s">
        <v>406</v>
      </c>
      <c r="N104" s="52" t="s">
        <v>101</v>
      </c>
      <c r="O104" s="94" t="s">
        <v>102</v>
      </c>
      <c r="P104" s="50" t="s">
        <v>101</v>
      </c>
      <c r="Q104" s="94" t="s">
        <v>102</v>
      </c>
      <c r="R104" s="110" t="s">
        <v>390</v>
      </c>
      <c r="S104" s="61" t="s">
        <v>102</v>
      </c>
      <c r="T104" s="75"/>
      <c r="U104" s="113">
        <v>1002.94</v>
      </c>
      <c r="V104" s="113">
        <v>1117.96</v>
      </c>
      <c r="W104" s="111">
        <v>122.52</v>
      </c>
      <c r="X104" s="111" t="s">
        <v>393</v>
      </c>
      <c r="Y104" s="111">
        <v>122.52</v>
      </c>
      <c r="Z104" s="111" t="s">
        <v>393</v>
      </c>
      <c r="AA104" s="111">
        <v>122.52</v>
      </c>
      <c r="AB104" s="111" t="s">
        <v>393</v>
      </c>
      <c r="AC104" s="111">
        <v>122.52</v>
      </c>
      <c r="AD104" s="111" t="s">
        <v>393</v>
      </c>
      <c r="AE104" s="111">
        <v>122.52</v>
      </c>
      <c r="AF104" s="111" t="s">
        <v>393</v>
      </c>
      <c r="AG104" s="111">
        <v>35.840000000000003</v>
      </c>
      <c r="AH104" s="111" t="s">
        <v>393</v>
      </c>
      <c r="AI104" s="111">
        <v>35.64</v>
      </c>
      <c r="AJ104" s="111" t="s">
        <v>393</v>
      </c>
      <c r="AK104" s="111">
        <v>37.9</v>
      </c>
      <c r="AL104" s="111" t="s">
        <v>393</v>
      </c>
      <c r="AM104" s="111">
        <v>38.15</v>
      </c>
      <c r="AN104" s="111" t="s">
        <v>393</v>
      </c>
      <c r="AO104" s="111">
        <v>117.32</v>
      </c>
      <c r="AP104" s="111" t="s">
        <v>393</v>
      </c>
      <c r="AQ104" s="111">
        <v>114.81</v>
      </c>
      <c r="AR104" s="111" t="s">
        <v>393</v>
      </c>
      <c r="AS104" s="111">
        <v>114.77</v>
      </c>
      <c r="AT104" s="111" t="s">
        <v>393</v>
      </c>
      <c r="AU104" s="111">
        <f t="shared" si="2"/>
        <v>1107.03</v>
      </c>
      <c r="AV104" s="112">
        <v>0.14606</v>
      </c>
      <c r="AW104" s="112" t="s">
        <v>407</v>
      </c>
      <c r="AX104" s="112" t="s">
        <v>396</v>
      </c>
      <c r="AY104" s="112">
        <v>1</v>
      </c>
      <c r="AZ104" s="112" t="s">
        <v>409</v>
      </c>
    </row>
    <row r="105" spans="1:52" ht="35.25" customHeight="1" x14ac:dyDescent="0.25">
      <c r="A105" s="4">
        <v>95</v>
      </c>
      <c r="B105" s="23">
        <v>3425</v>
      </c>
      <c r="C105" s="89" t="s">
        <v>382</v>
      </c>
      <c r="D105" s="110" t="s">
        <v>383</v>
      </c>
      <c r="E105" s="111" t="s">
        <v>384</v>
      </c>
      <c r="F105" s="89" t="s">
        <v>403</v>
      </c>
      <c r="G105" s="90" t="s">
        <v>386</v>
      </c>
      <c r="H105" s="31" t="s">
        <v>387</v>
      </c>
      <c r="I105" s="112">
        <v>0</v>
      </c>
      <c r="J105" s="110" t="s">
        <v>404</v>
      </c>
      <c r="K105" s="75">
        <v>50</v>
      </c>
      <c r="L105" s="50" t="s">
        <v>405</v>
      </c>
      <c r="M105" s="50" t="s">
        <v>406</v>
      </c>
      <c r="N105" s="52" t="s">
        <v>101</v>
      </c>
      <c r="O105" s="94" t="s">
        <v>102</v>
      </c>
      <c r="P105" s="50" t="s">
        <v>102</v>
      </c>
      <c r="Q105" s="94" t="s">
        <v>102</v>
      </c>
      <c r="R105" s="110" t="s">
        <v>390</v>
      </c>
      <c r="S105" s="61" t="s">
        <v>102</v>
      </c>
      <c r="T105" s="75"/>
      <c r="U105" s="113">
        <f>449.2+481.57</f>
        <v>930.77</v>
      </c>
      <c r="V105" s="113">
        <f>227.98+264.69</f>
        <v>492.66999999999996</v>
      </c>
      <c r="W105" s="111">
        <v>47.32</v>
      </c>
      <c r="X105" s="111" t="s">
        <v>393</v>
      </c>
      <c r="Y105" s="111">
        <v>46.22</v>
      </c>
      <c r="Z105" s="111" t="s">
        <v>393</v>
      </c>
      <c r="AA105" s="111">
        <f>20.52+26.9</f>
        <v>47.42</v>
      </c>
      <c r="AB105" s="111" t="s">
        <v>393</v>
      </c>
      <c r="AC105" s="111">
        <f>20.52+25.33</f>
        <v>45.849999999999994</v>
      </c>
      <c r="AD105" s="111" t="s">
        <v>393</v>
      </c>
      <c r="AE105" s="111">
        <f>20.52+22.17</f>
        <v>42.69</v>
      </c>
      <c r="AF105" s="111" t="s">
        <v>393</v>
      </c>
      <c r="AG105" s="111">
        <f>5.71+7.97</f>
        <v>13.68</v>
      </c>
      <c r="AH105" s="111" t="s">
        <v>393</v>
      </c>
      <c r="AI105" s="111">
        <f>5.71+7.88</f>
        <v>13.59</v>
      </c>
      <c r="AJ105" s="111" t="s">
        <v>393</v>
      </c>
      <c r="AK105" s="111">
        <f>11.43+27.12</f>
        <v>38.549999999999997</v>
      </c>
      <c r="AL105" s="111" t="s">
        <v>393</v>
      </c>
      <c r="AM105" s="111">
        <f>11.43+35.98</f>
        <v>47.41</v>
      </c>
      <c r="AN105" s="111" t="s">
        <v>393</v>
      </c>
      <c r="AO105" s="111">
        <f>27.23+59.44</f>
        <v>86.67</v>
      </c>
      <c r="AP105" s="111" t="s">
        <v>393</v>
      </c>
      <c r="AQ105" s="111">
        <f>21.51+26.09</f>
        <v>47.6</v>
      </c>
      <c r="AR105" s="111" t="s">
        <v>393</v>
      </c>
      <c r="AS105" s="111">
        <f>21.21+26.73</f>
        <v>47.94</v>
      </c>
      <c r="AT105" s="111" t="s">
        <v>393</v>
      </c>
      <c r="AU105" s="111">
        <f t="shared" si="2"/>
        <v>524.94000000000005</v>
      </c>
      <c r="AV105" s="112">
        <f>0.13608+0.28067</f>
        <v>0.41674999999999995</v>
      </c>
      <c r="AW105" s="112" t="s">
        <v>407</v>
      </c>
      <c r="AX105" s="112" t="s">
        <v>396</v>
      </c>
      <c r="AY105" s="112">
        <v>1</v>
      </c>
      <c r="AZ105" s="112" t="s">
        <v>408</v>
      </c>
    </row>
    <row r="106" spans="1:52" ht="35.25" customHeight="1" x14ac:dyDescent="0.25">
      <c r="A106" s="4">
        <v>96</v>
      </c>
      <c r="B106" s="23">
        <v>3426</v>
      </c>
      <c r="C106" s="89" t="s">
        <v>382</v>
      </c>
      <c r="D106" s="110" t="s">
        <v>383</v>
      </c>
      <c r="E106" s="111" t="s">
        <v>384</v>
      </c>
      <c r="F106" s="89" t="s">
        <v>403</v>
      </c>
      <c r="G106" s="90" t="s">
        <v>386</v>
      </c>
      <c r="H106" s="31" t="s">
        <v>387</v>
      </c>
      <c r="I106" s="112">
        <v>0</v>
      </c>
      <c r="J106" s="110" t="s">
        <v>404</v>
      </c>
      <c r="K106" s="75">
        <v>50</v>
      </c>
      <c r="L106" s="50" t="s">
        <v>405</v>
      </c>
      <c r="M106" s="50" t="s">
        <v>406</v>
      </c>
      <c r="N106" s="52" t="s">
        <v>102</v>
      </c>
      <c r="O106" s="94" t="s">
        <v>102</v>
      </c>
      <c r="P106" s="50" t="s">
        <v>102</v>
      </c>
      <c r="Q106" s="94" t="s">
        <v>102</v>
      </c>
      <c r="R106" s="110" t="s">
        <v>390</v>
      </c>
      <c r="S106" s="61" t="s">
        <v>102</v>
      </c>
      <c r="T106" s="75"/>
      <c r="U106" s="113">
        <v>152.81</v>
      </c>
      <c r="V106" s="113">
        <v>178.8</v>
      </c>
      <c r="W106" s="111">
        <v>20.38</v>
      </c>
      <c r="X106" s="111" t="s">
        <v>393</v>
      </c>
      <c r="Y106" s="111">
        <v>20.13</v>
      </c>
      <c r="Z106" s="111" t="s">
        <v>393</v>
      </c>
      <c r="AA106" s="111">
        <v>20.38</v>
      </c>
      <c r="AB106" s="111" t="s">
        <v>393</v>
      </c>
      <c r="AC106" s="111">
        <v>20.38</v>
      </c>
      <c r="AD106" s="111" t="s">
        <v>393</v>
      </c>
      <c r="AE106" s="111">
        <v>20.38</v>
      </c>
      <c r="AF106" s="111" t="s">
        <v>393</v>
      </c>
      <c r="AG106" s="111">
        <v>0</v>
      </c>
      <c r="AH106" s="111" t="s">
        <v>393</v>
      </c>
      <c r="AI106" s="111">
        <v>0</v>
      </c>
      <c r="AJ106" s="111" t="s">
        <v>393</v>
      </c>
      <c r="AK106" s="111">
        <v>0</v>
      </c>
      <c r="AL106" s="111" t="s">
        <v>393</v>
      </c>
      <c r="AM106" s="111">
        <v>0</v>
      </c>
      <c r="AN106" s="111" t="s">
        <v>393</v>
      </c>
      <c r="AO106" s="111">
        <v>21.73</v>
      </c>
      <c r="AP106" s="111" t="s">
        <v>393</v>
      </c>
      <c r="AQ106" s="111">
        <v>21.73</v>
      </c>
      <c r="AR106" s="111" t="s">
        <v>393</v>
      </c>
      <c r="AS106" s="111">
        <v>21.56</v>
      </c>
      <c r="AT106" s="111" t="s">
        <v>393</v>
      </c>
      <c r="AU106" s="111">
        <f t="shared" si="2"/>
        <v>166.67</v>
      </c>
      <c r="AV106" s="112">
        <v>0.40815000000000001</v>
      </c>
      <c r="AW106" s="112" t="s">
        <v>407</v>
      </c>
      <c r="AX106" s="112" t="s">
        <v>396</v>
      </c>
      <c r="AY106" s="112">
        <v>1</v>
      </c>
      <c r="AZ106" s="112" t="s">
        <v>408</v>
      </c>
    </row>
    <row r="107" spans="1:52" ht="35.25" customHeight="1" x14ac:dyDescent="0.25">
      <c r="A107" s="4">
        <v>97</v>
      </c>
      <c r="B107" s="23">
        <v>3427</v>
      </c>
      <c r="C107" s="89" t="s">
        <v>382</v>
      </c>
      <c r="D107" s="110" t="s">
        <v>383</v>
      </c>
      <c r="E107" s="111" t="s">
        <v>384</v>
      </c>
      <c r="F107" s="89" t="s">
        <v>403</v>
      </c>
      <c r="G107" s="90" t="s">
        <v>386</v>
      </c>
      <c r="H107" s="31" t="s">
        <v>387</v>
      </c>
      <c r="I107" s="112">
        <v>0</v>
      </c>
      <c r="J107" s="110" t="s">
        <v>404</v>
      </c>
      <c r="K107" s="75">
        <v>50</v>
      </c>
      <c r="L107" s="50" t="s">
        <v>405</v>
      </c>
      <c r="M107" s="50" t="s">
        <v>406</v>
      </c>
      <c r="N107" s="52" t="s">
        <v>101</v>
      </c>
      <c r="O107" s="94" t="s">
        <v>102</v>
      </c>
      <c r="P107" s="50" t="s">
        <v>102</v>
      </c>
      <c r="Q107" s="94" t="s">
        <v>102</v>
      </c>
      <c r="R107" s="110" t="s">
        <v>390</v>
      </c>
      <c r="S107" s="61" t="s">
        <v>102</v>
      </c>
      <c r="T107" s="75"/>
      <c r="U107" s="113">
        <v>725.6</v>
      </c>
      <c r="V107" s="113">
        <v>265.44</v>
      </c>
      <c r="W107" s="111">
        <v>23.06</v>
      </c>
      <c r="X107" s="111" t="s">
        <v>393</v>
      </c>
      <c r="Y107" s="111">
        <v>22.44</v>
      </c>
      <c r="Z107" s="111" t="s">
        <v>393</v>
      </c>
      <c r="AA107" s="111">
        <v>23.14</v>
      </c>
      <c r="AB107" s="111" t="s">
        <v>393</v>
      </c>
      <c r="AC107" s="111">
        <v>22.08</v>
      </c>
      <c r="AD107" s="111" t="s">
        <v>393</v>
      </c>
      <c r="AE107" s="111">
        <v>19.95</v>
      </c>
      <c r="AF107" s="111" t="s">
        <v>393</v>
      </c>
      <c r="AG107" s="111">
        <v>7.09</v>
      </c>
      <c r="AH107" s="111" t="s">
        <v>393</v>
      </c>
      <c r="AI107" s="111">
        <v>7.01</v>
      </c>
      <c r="AJ107" s="111" t="s">
        <v>393</v>
      </c>
      <c r="AK107" s="111">
        <v>7.47</v>
      </c>
      <c r="AL107" s="111" t="s">
        <v>393</v>
      </c>
      <c r="AM107" s="111">
        <v>7.81</v>
      </c>
      <c r="AN107" s="111" t="s">
        <v>393</v>
      </c>
      <c r="AO107" s="111">
        <v>22.27</v>
      </c>
      <c r="AP107" s="111" t="s">
        <v>393</v>
      </c>
      <c r="AQ107" s="111">
        <v>21.82</v>
      </c>
      <c r="AR107" s="111" t="s">
        <v>393</v>
      </c>
      <c r="AS107" s="111">
        <v>22.25</v>
      </c>
      <c r="AT107" s="111" t="s">
        <v>393</v>
      </c>
      <c r="AU107" s="111">
        <f t="shared" si="2"/>
        <v>206.39000000000001</v>
      </c>
      <c r="AV107" s="112">
        <v>0.1202</v>
      </c>
      <c r="AW107" s="112" t="s">
        <v>407</v>
      </c>
      <c r="AX107" s="112" t="s">
        <v>396</v>
      </c>
      <c r="AY107" s="112">
        <v>0</v>
      </c>
      <c r="AZ107" s="112" t="s">
        <v>408</v>
      </c>
    </row>
    <row r="108" spans="1:52" ht="35.25" customHeight="1" x14ac:dyDescent="0.25">
      <c r="A108" s="4">
        <v>98</v>
      </c>
      <c r="B108" s="23">
        <v>3428</v>
      </c>
      <c r="C108" s="89" t="s">
        <v>382</v>
      </c>
      <c r="D108" s="110" t="s">
        <v>383</v>
      </c>
      <c r="E108" s="111" t="s">
        <v>384</v>
      </c>
      <c r="F108" s="89" t="s">
        <v>403</v>
      </c>
      <c r="G108" s="90" t="s">
        <v>386</v>
      </c>
      <c r="H108" s="31" t="s">
        <v>387</v>
      </c>
      <c r="I108" s="112">
        <v>0</v>
      </c>
      <c r="J108" s="110" t="s">
        <v>404</v>
      </c>
      <c r="K108" s="75">
        <v>50</v>
      </c>
      <c r="L108" s="50" t="s">
        <v>405</v>
      </c>
      <c r="M108" s="50" t="s">
        <v>406</v>
      </c>
      <c r="N108" s="52" t="s">
        <v>101</v>
      </c>
      <c r="O108" s="94" t="s">
        <v>102</v>
      </c>
      <c r="P108" s="50" t="s">
        <v>102</v>
      </c>
      <c r="Q108" s="94" t="s">
        <v>102</v>
      </c>
      <c r="R108" s="110" t="s">
        <v>390</v>
      </c>
      <c r="S108" s="61" t="s">
        <v>102</v>
      </c>
      <c r="T108" s="75"/>
      <c r="U108" s="113">
        <v>333.18</v>
      </c>
      <c r="V108" s="113">
        <v>222.04</v>
      </c>
      <c r="W108" s="111">
        <v>36.869999999999997</v>
      </c>
      <c r="X108" s="111" t="s">
        <v>393</v>
      </c>
      <c r="Y108" s="111">
        <v>35.979999999999997</v>
      </c>
      <c r="Z108" s="111" t="s">
        <v>393</v>
      </c>
      <c r="AA108" s="111">
        <v>36.770000000000003</v>
      </c>
      <c r="AB108" s="111" t="s">
        <v>393</v>
      </c>
      <c r="AC108" s="111">
        <v>35.82</v>
      </c>
      <c r="AD108" s="111" t="s">
        <v>393</v>
      </c>
      <c r="AE108" s="111">
        <v>33.270000000000003</v>
      </c>
      <c r="AF108" s="111" t="s">
        <v>393</v>
      </c>
      <c r="AG108" s="111">
        <v>6.42</v>
      </c>
      <c r="AH108" s="111" t="s">
        <v>393</v>
      </c>
      <c r="AI108" s="111">
        <v>6.4</v>
      </c>
      <c r="AJ108" s="111" t="s">
        <v>393</v>
      </c>
      <c r="AK108" s="111">
        <v>6.39</v>
      </c>
      <c r="AL108" s="111" t="s">
        <v>393</v>
      </c>
      <c r="AM108" s="111">
        <v>6.85</v>
      </c>
      <c r="AN108" s="111" t="s">
        <v>393</v>
      </c>
      <c r="AO108" s="111">
        <v>24.96</v>
      </c>
      <c r="AP108" s="111" t="s">
        <v>393</v>
      </c>
      <c r="AQ108" s="111">
        <v>24.96</v>
      </c>
      <c r="AR108" s="111" t="s">
        <v>393</v>
      </c>
      <c r="AS108" s="111">
        <v>24.59</v>
      </c>
      <c r="AT108" s="111" t="s">
        <v>393</v>
      </c>
      <c r="AU108" s="111">
        <f t="shared" si="2"/>
        <v>279.27999999999997</v>
      </c>
      <c r="AV108" s="112">
        <v>0.28795999999999999</v>
      </c>
      <c r="AW108" s="112" t="s">
        <v>407</v>
      </c>
      <c r="AX108" s="112" t="s">
        <v>396</v>
      </c>
      <c r="AY108" s="112">
        <v>0</v>
      </c>
      <c r="AZ108" s="112" t="s">
        <v>408</v>
      </c>
    </row>
    <row r="109" spans="1:52" ht="35.25" customHeight="1" x14ac:dyDescent="0.25">
      <c r="A109" s="4">
        <v>99</v>
      </c>
      <c r="B109" s="23">
        <v>3429</v>
      </c>
      <c r="C109" s="89" t="s">
        <v>382</v>
      </c>
      <c r="D109" s="110" t="s">
        <v>383</v>
      </c>
      <c r="E109" s="111" t="s">
        <v>384</v>
      </c>
      <c r="F109" s="89" t="s">
        <v>403</v>
      </c>
      <c r="G109" s="90" t="s">
        <v>386</v>
      </c>
      <c r="H109" s="31" t="s">
        <v>387</v>
      </c>
      <c r="I109" s="112">
        <v>0</v>
      </c>
      <c r="J109" s="110" t="s">
        <v>404</v>
      </c>
      <c r="K109" s="75">
        <v>80</v>
      </c>
      <c r="L109" s="50" t="s">
        <v>405</v>
      </c>
      <c r="M109" s="50" t="s">
        <v>406</v>
      </c>
      <c r="N109" s="52" t="s">
        <v>101</v>
      </c>
      <c r="O109" s="94" t="s">
        <v>102</v>
      </c>
      <c r="P109" s="50" t="s">
        <v>102</v>
      </c>
      <c r="Q109" s="94" t="s">
        <v>102</v>
      </c>
      <c r="R109" s="110" t="s">
        <v>390</v>
      </c>
      <c r="S109" s="61" t="s">
        <v>102</v>
      </c>
      <c r="T109" s="75"/>
      <c r="U109" s="113">
        <v>800.25</v>
      </c>
      <c r="V109" s="113">
        <v>252.2</v>
      </c>
      <c r="W109" s="111">
        <v>10.35</v>
      </c>
      <c r="X109" s="111" t="s">
        <v>393</v>
      </c>
      <c r="Y109" s="111">
        <v>10.029999999999999</v>
      </c>
      <c r="Z109" s="111" t="s">
        <v>393</v>
      </c>
      <c r="AA109" s="111">
        <v>10.32</v>
      </c>
      <c r="AB109" s="111" t="s">
        <v>393</v>
      </c>
      <c r="AC109" s="111">
        <v>9.85</v>
      </c>
      <c r="AD109" s="111" t="s">
        <v>393</v>
      </c>
      <c r="AE109" s="111">
        <v>9.4</v>
      </c>
      <c r="AF109" s="111" t="s">
        <v>393</v>
      </c>
      <c r="AG109" s="111">
        <v>2.54</v>
      </c>
      <c r="AH109" s="111" t="s">
        <v>393</v>
      </c>
      <c r="AI109" s="111">
        <v>2.54</v>
      </c>
      <c r="AJ109" s="111" t="s">
        <v>393</v>
      </c>
      <c r="AK109" s="111">
        <v>5.74</v>
      </c>
      <c r="AL109" s="111" t="s">
        <v>393</v>
      </c>
      <c r="AM109" s="111">
        <v>5.74</v>
      </c>
      <c r="AN109" s="111" t="s">
        <v>393</v>
      </c>
      <c r="AO109" s="111">
        <v>12.87</v>
      </c>
      <c r="AP109" s="111" t="s">
        <v>393</v>
      </c>
      <c r="AQ109" s="111">
        <v>9.66</v>
      </c>
      <c r="AR109" s="111" t="s">
        <v>393</v>
      </c>
      <c r="AS109" s="111">
        <v>22.05</v>
      </c>
      <c r="AT109" s="111" t="s">
        <v>393</v>
      </c>
      <c r="AU109" s="111">
        <f t="shared" si="2"/>
        <v>111.08999999999999</v>
      </c>
      <c r="AV109" s="112">
        <v>0.38288</v>
      </c>
      <c r="AW109" s="112" t="s">
        <v>407</v>
      </c>
      <c r="AX109" s="112" t="s">
        <v>396</v>
      </c>
      <c r="AY109" s="112">
        <v>1</v>
      </c>
      <c r="AZ109" s="112" t="s">
        <v>408</v>
      </c>
    </row>
    <row r="110" spans="1:52" ht="35.25" customHeight="1" x14ac:dyDescent="0.25">
      <c r="A110" s="4">
        <v>100</v>
      </c>
      <c r="B110" s="23">
        <v>34210</v>
      </c>
      <c r="C110" s="89" t="s">
        <v>382</v>
      </c>
      <c r="D110" s="110" t="s">
        <v>383</v>
      </c>
      <c r="E110" s="111" t="s">
        <v>384</v>
      </c>
      <c r="F110" s="89" t="s">
        <v>403</v>
      </c>
      <c r="G110" s="90" t="s">
        <v>386</v>
      </c>
      <c r="H110" s="31" t="s">
        <v>387</v>
      </c>
      <c r="I110" s="112">
        <v>0</v>
      </c>
      <c r="J110" s="110" t="s">
        <v>404</v>
      </c>
      <c r="K110" s="75">
        <v>50</v>
      </c>
      <c r="L110" s="50" t="s">
        <v>405</v>
      </c>
      <c r="M110" s="50" t="s">
        <v>406</v>
      </c>
      <c r="N110" s="52" t="s">
        <v>102</v>
      </c>
      <c r="O110" s="94" t="s">
        <v>102</v>
      </c>
      <c r="P110" s="50" t="s">
        <v>102</v>
      </c>
      <c r="Q110" s="94" t="s">
        <v>102</v>
      </c>
      <c r="R110" s="110" t="s">
        <v>390</v>
      </c>
      <c r="S110" s="61" t="s">
        <v>102</v>
      </c>
      <c r="T110" s="75"/>
      <c r="U110" s="113">
        <v>110.96</v>
      </c>
      <c r="V110" s="113">
        <v>124.47</v>
      </c>
      <c r="W110" s="111">
        <v>17.309999999999999</v>
      </c>
      <c r="X110" s="111" t="s">
        <v>393</v>
      </c>
      <c r="Y110" s="111">
        <v>17.100000000000001</v>
      </c>
      <c r="Z110" s="111" t="s">
        <v>393</v>
      </c>
      <c r="AA110" s="111">
        <v>25.06</v>
      </c>
      <c r="AB110" s="111" t="s">
        <v>393</v>
      </c>
      <c r="AC110" s="111">
        <v>17.309999999999999</v>
      </c>
      <c r="AD110" s="111" t="s">
        <v>393</v>
      </c>
      <c r="AE110" s="111">
        <v>17.309999999999999</v>
      </c>
      <c r="AF110" s="111" t="s">
        <v>393</v>
      </c>
      <c r="AG110" s="111">
        <v>0</v>
      </c>
      <c r="AH110" s="111" t="s">
        <v>393</v>
      </c>
      <c r="AI110" s="111">
        <v>0</v>
      </c>
      <c r="AJ110" s="111" t="s">
        <v>393</v>
      </c>
      <c r="AK110" s="111">
        <v>0</v>
      </c>
      <c r="AL110" s="111" t="s">
        <v>393</v>
      </c>
      <c r="AM110" s="111">
        <v>0</v>
      </c>
      <c r="AN110" s="111" t="s">
        <v>393</v>
      </c>
      <c r="AO110" s="111">
        <v>13.9</v>
      </c>
      <c r="AP110" s="111" t="s">
        <v>393</v>
      </c>
      <c r="AQ110" s="111">
        <v>13.9</v>
      </c>
      <c r="AR110" s="111" t="s">
        <v>393</v>
      </c>
      <c r="AS110" s="111">
        <v>13.79</v>
      </c>
      <c r="AT110" s="111" t="s">
        <v>393</v>
      </c>
      <c r="AU110" s="111">
        <f t="shared" si="2"/>
        <v>135.68</v>
      </c>
      <c r="AV110" s="112">
        <v>0.28874</v>
      </c>
      <c r="AW110" s="112" t="s">
        <v>407</v>
      </c>
      <c r="AX110" s="112" t="s">
        <v>396</v>
      </c>
      <c r="AY110" s="112">
        <v>1</v>
      </c>
      <c r="AZ110" s="112" t="s">
        <v>408</v>
      </c>
    </row>
    <row r="111" spans="1:52" ht="35.25" customHeight="1" x14ac:dyDescent="0.25">
      <c r="A111" s="4">
        <v>101</v>
      </c>
      <c r="B111" s="23">
        <v>34211</v>
      </c>
      <c r="C111" s="89" t="s">
        <v>382</v>
      </c>
      <c r="D111" s="110" t="s">
        <v>383</v>
      </c>
      <c r="E111" s="111" t="s">
        <v>384</v>
      </c>
      <c r="F111" s="89" t="s">
        <v>403</v>
      </c>
      <c r="G111" s="90" t="s">
        <v>386</v>
      </c>
      <c r="H111" s="31" t="s">
        <v>387</v>
      </c>
      <c r="I111" s="112">
        <v>0</v>
      </c>
      <c r="J111" s="110" t="s">
        <v>404</v>
      </c>
      <c r="K111" s="75">
        <v>50</v>
      </c>
      <c r="L111" s="50" t="s">
        <v>405</v>
      </c>
      <c r="M111" s="50" t="s">
        <v>406</v>
      </c>
      <c r="N111" s="52" t="s">
        <v>101</v>
      </c>
      <c r="O111" s="94" t="s">
        <v>102</v>
      </c>
      <c r="P111" s="50" t="s">
        <v>102</v>
      </c>
      <c r="Q111" s="94" t="s">
        <v>102</v>
      </c>
      <c r="R111" s="110" t="s">
        <v>390</v>
      </c>
      <c r="S111" s="61" t="s">
        <v>102</v>
      </c>
      <c r="T111" s="75"/>
      <c r="U111" s="113">
        <v>515.17999999999995</v>
      </c>
      <c r="V111" s="113">
        <v>246.11</v>
      </c>
      <c r="W111" s="111">
        <v>25.02</v>
      </c>
      <c r="X111" s="111" t="s">
        <v>393</v>
      </c>
      <c r="Y111" s="111">
        <v>24.52</v>
      </c>
      <c r="Z111" s="111" t="s">
        <v>393</v>
      </c>
      <c r="AA111" s="111">
        <v>25.06</v>
      </c>
      <c r="AB111" s="111" t="s">
        <v>393</v>
      </c>
      <c r="AC111" s="111">
        <v>24.45</v>
      </c>
      <c r="AD111" s="111" t="s">
        <v>393</v>
      </c>
      <c r="AE111" s="111">
        <v>23.18</v>
      </c>
      <c r="AF111" s="111" t="s">
        <v>393</v>
      </c>
      <c r="AG111" s="111">
        <v>5.24</v>
      </c>
      <c r="AH111" s="111" t="s">
        <v>393</v>
      </c>
      <c r="AI111" s="111">
        <v>5.2</v>
      </c>
      <c r="AJ111" s="111" t="s">
        <v>393</v>
      </c>
      <c r="AK111" s="111">
        <v>4.96</v>
      </c>
      <c r="AL111" s="111" t="s">
        <v>393</v>
      </c>
      <c r="AM111" s="111">
        <v>5.17</v>
      </c>
      <c r="AN111" s="111" t="s">
        <v>393</v>
      </c>
      <c r="AO111" s="111">
        <v>23.76</v>
      </c>
      <c r="AP111" s="111" t="s">
        <v>393</v>
      </c>
      <c r="AQ111" s="111">
        <v>24</v>
      </c>
      <c r="AR111" s="111" t="s">
        <v>393</v>
      </c>
      <c r="AS111" s="111">
        <v>24.33</v>
      </c>
      <c r="AT111" s="111" t="s">
        <v>393</v>
      </c>
      <c r="AU111" s="111">
        <f t="shared" si="2"/>
        <v>214.89</v>
      </c>
      <c r="AV111" s="112">
        <v>0.41243000000000002</v>
      </c>
      <c r="AW111" s="112" t="s">
        <v>407</v>
      </c>
      <c r="AX111" s="112" t="s">
        <v>396</v>
      </c>
      <c r="AY111" s="112">
        <v>0</v>
      </c>
      <c r="AZ111" s="112" t="s">
        <v>408</v>
      </c>
    </row>
    <row r="112" spans="1:52" ht="35.25" customHeight="1" x14ac:dyDescent="0.25">
      <c r="A112" s="4">
        <v>102</v>
      </c>
      <c r="B112" s="23">
        <v>34212</v>
      </c>
      <c r="C112" s="89" t="s">
        <v>382</v>
      </c>
      <c r="D112" s="110" t="s">
        <v>383</v>
      </c>
      <c r="E112" s="111" t="s">
        <v>384</v>
      </c>
      <c r="F112" s="89" t="s">
        <v>403</v>
      </c>
      <c r="G112" s="90" t="s">
        <v>386</v>
      </c>
      <c r="H112" s="31" t="s">
        <v>387</v>
      </c>
      <c r="I112" s="112">
        <v>0</v>
      </c>
      <c r="J112" s="110" t="s">
        <v>404</v>
      </c>
      <c r="K112" s="75">
        <v>50</v>
      </c>
      <c r="L112" s="50" t="s">
        <v>405</v>
      </c>
      <c r="M112" s="50" t="s">
        <v>406</v>
      </c>
      <c r="N112" s="52" t="s">
        <v>102</v>
      </c>
      <c r="O112" s="94" t="s">
        <v>102</v>
      </c>
      <c r="P112" s="50" t="s">
        <v>102</v>
      </c>
      <c r="Q112" s="94" t="s">
        <v>102</v>
      </c>
      <c r="R112" s="110" t="s">
        <v>390</v>
      </c>
      <c r="S112" s="61" t="s">
        <v>102</v>
      </c>
      <c r="T112" s="75"/>
      <c r="U112" s="113">
        <v>430.71</v>
      </c>
      <c r="V112" s="113">
        <v>199.35</v>
      </c>
      <c r="W112" s="111">
        <v>24.41</v>
      </c>
      <c r="X112" s="111" t="s">
        <v>393</v>
      </c>
      <c r="Y112" s="111">
        <v>23.68</v>
      </c>
      <c r="Z112" s="111" t="s">
        <v>393</v>
      </c>
      <c r="AA112" s="111">
        <v>24.2</v>
      </c>
      <c r="AB112" s="111" t="s">
        <v>393</v>
      </c>
      <c r="AC112" s="111">
        <v>23.78</v>
      </c>
      <c r="AD112" s="111" t="s">
        <v>393</v>
      </c>
      <c r="AE112" s="111">
        <v>21.29</v>
      </c>
      <c r="AF112" s="111" t="s">
        <v>393</v>
      </c>
      <c r="AG112" s="111">
        <v>4.8</v>
      </c>
      <c r="AH112" s="111" t="s">
        <v>393</v>
      </c>
      <c r="AI112" s="111">
        <v>4.92</v>
      </c>
      <c r="AJ112" s="111" t="s">
        <v>393</v>
      </c>
      <c r="AK112" s="111">
        <v>4.8499999999999996</v>
      </c>
      <c r="AL112" s="111" t="s">
        <v>393</v>
      </c>
      <c r="AM112" s="111">
        <v>5.1100000000000003</v>
      </c>
      <c r="AN112" s="111" t="s">
        <v>393</v>
      </c>
      <c r="AO112" s="111">
        <v>19.309999999999999</v>
      </c>
      <c r="AP112" s="111" t="s">
        <v>393</v>
      </c>
      <c r="AQ112" s="111">
        <v>19.23</v>
      </c>
      <c r="AR112" s="111" t="s">
        <v>393</v>
      </c>
      <c r="AS112" s="111">
        <v>19.309999999999999</v>
      </c>
      <c r="AT112" s="111" t="s">
        <v>393</v>
      </c>
      <c r="AU112" s="111">
        <f t="shared" si="2"/>
        <v>194.89000000000001</v>
      </c>
      <c r="AV112" s="112">
        <v>0.35499000000000003</v>
      </c>
      <c r="AW112" s="112" t="s">
        <v>407</v>
      </c>
      <c r="AX112" s="112" t="s">
        <v>396</v>
      </c>
      <c r="AY112" s="112">
        <v>0</v>
      </c>
      <c r="AZ112" s="112" t="s">
        <v>408</v>
      </c>
    </row>
    <row r="113" spans="1:52" ht="35.25" customHeight="1" x14ac:dyDescent="0.25">
      <c r="A113" s="4">
        <v>103</v>
      </c>
      <c r="B113" s="23">
        <v>34213</v>
      </c>
      <c r="C113" s="89" t="s">
        <v>382</v>
      </c>
      <c r="D113" s="110" t="s">
        <v>383</v>
      </c>
      <c r="E113" s="111" t="s">
        <v>384</v>
      </c>
      <c r="F113" s="89" t="s">
        <v>403</v>
      </c>
      <c r="G113" s="90" t="s">
        <v>386</v>
      </c>
      <c r="H113" s="31" t="s">
        <v>387</v>
      </c>
      <c r="I113" s="112">
        <v>0</v>
      </c>
      <c r="J113" s="110" t="s">
        <v>404</v>
      </c>
      <c r="K113" s="75">
        <v>50</v>
      </c>
      <c r="L113" s="50" t="s">
        <v>405</v>
      </c>
      <c r="M113" s="50" t="s">
        <v>406</v>
      </c>
      <c r="N113" s="52" t="s">
        <v>101</v>
      </c>
      <c r="O113" s="94" t="s">
        <v>102</v>
      </c>
      <c r="P113" s="50" t="s">
        <v>102</v>
      </c>
      <c r="Q113" s="94" t="s">
        <v>102</v>
      </c>
      <c r="R113" s="110" t="s">
        <v>390</v>
      </c>
      <c r="S113" s="61" t="s">
        <v>102</v>
      </c>
      <c r="T113" s="75"/>
      <c r="U113" s="113">
        <v>468.98</v>
      </c>
      <c r="V113" s="113">
        <v>209.29</v>
      </c>
      <c r="W113" s="111">
        <v>18.329999999999998</v>
      </c>
      <c r="X113" s="111" t="s">
        <v>393</v>
      </c>
      <c r="Y113" s="111">
        <v>18.170000000000002</v>
      </c>
      <c r="Z113" s="111" t="s">
        <v>393</v>
      </c>
      <c r="AA113" s="111">
        <v>18.329999999999998</v>
      </c>
      <c r="AB113" s="111" t="s">
        <v>393</v>
      </c>
      <c r="AC113" s="111">
        <v>18.329999999999998</v>
      </c>
      <c r="AD113" s="111" t="s">
        <v>393</v>
      </c>
      <c r="AE113" s="111">
        <v>18.329999999999998</v>
      </c>
      <c r="AF113" s="111" t="s">
        <v>393</v>
      </c>
      <c r="AG113" s="111">
        <v>5.08</v>
      </c>
      <c r="AH113" s="111" t="s">
        <v>393</v>
      </c>
      <c r="AI113" s="111">
        <v>5.08</v>
      </c>
      <c r="AJ113" s="111" t="s">
        <v>393</v>
      </c>
      <c r="AK113" s="111">
        <v>5.05</v>
      </c>
      <c r="AL113" s="111" t="s">
        <v>393</v>
      </c>
      <c r="AM113" s="111">
        <v>5.08</v>
      </c>
      <c r="AN113" s="111" t="s">
        <v>393</v>
      </c>
      <c r="AO113" s="111">
        <v>18.95</v>
      </c>
      <c r="AP113" s="111" t="s">
        <v>393</v>
      </c>
      <c r="AQ113" s="111">
        <v>18.239999999999998</v>
      </c>
      <c r="AR113" s="111" t="s">
        <v>393</v>
      </c>
      <c r="AS113" s="111">
        <v>18.13</v>
      </c>
      <c r="AT113" s="111" t="s">
        <v>393</v>
      </c>
      <c r="AU113" s="111">
        <f t="shared" si="2"/>
        <v>167.1</v>
      </c>
      <c r="AV113" s="112">
        <v>0.37690000000000001</v>
      </c>
      <c r="AW113" s="112" t="s">
        <v>407</v>
      </c>
      <c r="AX113" s="112" t="s">
        <v>396</v>
      </c>
      <c r="AY113" s="112">
        <v>1</v>
      </c>
      <c r="AZ113" s="112" t="s">
        <v>408</v>
      </c>
    </row>
    <row r="114" spans="1:52" ht="35.25" customHeight="1" x14ac:dyDescent="0.25">
      <c r="A114" s="4">
        <v>104</v>
      </c>
      <c r="B114" s="23">
        <v>34214</v>
      </c>
      <c r="C114" s="89" t="s">
        <v>382</v>
      </c>
      <c r="D114" s="110" t="s">
        <v>383</v>
      </c>
      <c r="E114" s="111" t="s">
        <v>384</v>
      </c>
      <c r="F114" s="89" t="s">
        <v>403</v>
      </c>
      <c r="G114" s="90" t="s">
        <v>386</v>
      </c>
      <c r="H114" s="31" t="s">
        <v>387</v>
      </c>
      <c r="I114" s="112">
        <v>0</v>
      </c>
      <c r="J114" s="110" t="s">
        <v>404</v>
      </c>
      <c r="K114" s="75">
        <v>50</v>
      </c>
      <c r="L114" s="50" t="s">
        <v>405</v>
      </c>
      <c r="M114" s="50" t="s">
        <v>406</v>
      </c>
      <c r="N114" s="52" t="s">
        <v>102</v>
      </c>
      <c r="O114" s="94" t="s">
        <v>102</v>
      </c>
      <c r="P114" s="50" t="s">
        <v>102</v>
      </c>
      <c r="Q114" s="94" t="s">
        <v>102</v>
      </c>
      <c r="R114" s="110" t="s">
        <v>390</v>
      </c>
      <c r="S114" s="61" t="s">
        <v>102</v>
      </c>
      <c r="T114" s="75"/>
      <c r="U114" s="113">
        <v>131.85</v>
      </c>
      <c r="V114" s="113">
        <v>106.52</v>
      </c>
      <c r="W114" s="111">
        <v>15.11</v>
      </c>
      <c r="X114" s="111" t="s">
        <v>393</v>
      </c>
      <c r="Y114" s="111">
        <v>14.39</v>
      </c>
      <c r="Z114" s="111" t="s">
        <v>393</v>
      </c>
      <c r="AA114" s="111">
        <v>15.19</v>
      </c>
      <c r="AB114" s="111" t="s">
        <v>393</v>
      </c>
      <c r="AC114" s="111">
        <v>13.99</v>
      </c>
      <c r="AD114" s="111" t="s">
        <v>393</v>
      </c>
      <c r="AE114" s="111">
        <v>11.47</v>
      </c>
      <c r="AF114" s="111" t="s">
        <v>393</v>
      </c>
      <c r="AG114" s="111">
        <v>0</v>
      </c>
      <c r="AH114" s="111" t="s">
        <v>393</v>
      </c>
      <c r="AI114" s="111">
        <v>0</v>
      </c>
      <c r="AJ114" s="111" t="s">
        <v>393</v>
      </c>
      <c r="AK114" s="111">
        <v>0</v>
      </c>
      <c r="AL114" s="111" t="s">
        <v>393</v>
      </c>
      <c r="AM114" s="111">
        <v>0</v>
      </c>
      <c r="AN114" s="111" t="s">
        <v>393</v>
      </c>
      <c r="AO114" s="111">
        <v>11.29</v>
      </c>
      <c r="AP114" s="111" t="s">
        <v>393</v>
      </c>
      <c r="AQ114" s="111">
        <v>11.28</v>
      </c>
      <c r="AR114" s="111" t="s">
        <v>393</v>
      </c>
      <c r="AS114" s="111">
        <v>11.89</v>
      </c>
      <c r="AT114" s="111" t="s">
        <v>393</v>
      </c>
      <c r="AU114" s="111">
        <f t="shared" si="2"/>
        <v>104.61</v>
      </c>
      <c r="AV114" s="112">
        <v>0.63231000000000004</v>
      </c>
      <c r="AW114" s="112" t="s">
        <v>407</v>
      </c>
      <c r="AX114" s="112" t="s">
        <v>396</v>
      </c>
      <c r="AY114" s="112">
        <v>0</v>
      </c>
      <c r="AZ114" s="112" t="s">
        <v>408</v>
      </c>
    </row>
    <row r="115" spans="1:52" ht="35.25" customHeight="1" x14ac:dyDescent="0.25">
      <c r="A115" s="4">
        <v>105</v>
      </c>
      <c r="B115" s="23">
        <v>34215</v>
      </c>
      <c r="C115" s="89" t="s">
        <v>382</v>
      </c>
      <c r="D115" s="110" t="s">
        <v>383</v>
      </c>
      <c r="E115" s="111" t="s">
        <v>384</v>
      </c>
      <c r="F115" s="89" t="s">
        <v>403</v>
      </c>
      <c r="G115" s="90" t="s">
        <v>386</v>
      </c>
      <c r="H115" s="31" t="s">
        <v>387</v>
      </c>
      <c r="I115" s="112">
        <v>0</v>
      </c>
      <c r="J115" s="110" t="s">
        <v>404</v>
      </c>
      <c r="K115" s="75">
        <v>50</v>
      </c>
      <c r="L115" s="50" t="s">
        <v>405</v>
      </c>
      <c r="M115" s="50" t="s">
        <v>406</v>
      </c>
      <c r="N115" s="52" t="s">
        <v>101</v>
      </c>
      <c r="O115" s="94" t="s">
        <v>102</v>
      </c>
      <c r="P115" s="50" t="s">
        <v>102</v>
      </c>
      <c r="Q115" s="94" t="s">
        <v>102</v>
      </c>
      <c r="R115" s="110" t="s">
        <v>390</v>
      </c>
      <c r="S115" s="61" t="s">
        <v>102</v>
      </c>
      <c r="T115" s="75"/>
      <c r="U115" s="113">
        <v>371.53</v>
      </c>
      <c r="V115" s="114">
        <v>196.4</v>
      </c>
      <c r="W115" s="111">
        <v>35.840000000000003</v>
      </c>
      <c r="X115" s="111" t="s">
        <v>393</v>
      </c>
      <c r="Y115" s="111">
        <v>35.53</v>
      </c>
      <c r="Z115" s="111" t="s">
        <v>393</v>
      </c>
      <c r="AA115" s="111">
        <v>35.840000000000003</v>
      </c>
      <c r="AB115" s="111" t="s">
        <v>393</v>
      </c>
      <c r="AC115" s="111">
        <v>35.840000000000003</v>
      </c>
      <c r="AD115" s="111" t="s">
        <v>393</v>
      </c>
      <c r="AE115" s="111">
        <v>35.840000000000003</v>
      </c>
      <c r="AF115" s="111" t="s">
        <v>393</v>
      </c>
      <c r="AG115" s="111">
        <v>9.4700000000000006</v>
      </c>
      <c r="AH115" s="111" t="s">
        <v>393</v>
      </c>
      <c r="AI115" s="111">
        <v>9.4700000000000006</v>
      </c>
      <c r="AJ115" s="111" t="s">
        <v>393</v>
      </c>
      <c r="AK115" s="111">
        <v>4.6399999999999997</v>
      </c>
      <c r="AL115" s="111" t="s">
        <v>393</v>
      </c>
      <c r="AM115" s="111">
        <v>4.67</v>
      </c>
      <c r="AN115" s="111" t="s">
        <v>393</v>
      </c>
      <c r="AO115" s="111">
        <v>30.86</v>
      </c>
      <c r="AP115" s="111" t="s">
        <v>393</v>
      </c>
      <c r="AQ115" s="111">
        <v>22.45</v>
      </c>
      <c r="AR115" s="111" t="s">
        <v>393</v>
      </c>
      <c r="AS115" s="111">
        <v>22.35</v>
      </c>
      <c r="AT115" s="111" t="s">
        <v>393</v>
      </c>
      <c r="AU115" s="111">
        <f t="shared" si="2"/>
        <v>282.8</v>
      </c>
      <c r="AV115" s="112">
        <v>0.36320000000000002</v>
      </c>
      <c r="AW115" s="112" t="s">
        <v>407</v>
      </c>
      <c r="AX115" s="112" t="s">
        <v>396</v>
      </c>
      <c r="AY115" s="112">
        <v>0</v>
      </c>
      <c r="AZ115" s="112" t="s">
        <v>408</v>
      </c>
    </row>
    <row r="116" spans="1:52" ht="35.25" customHeight="1" x14ac:dyDescent="0.25">
      <c r="A116" s="4">
        <v>106</v>
      </c>
      <c r="B116" s="23">
        <v>34216</v>
      </c>
      <c r="C116" s="89" t="s">
        <v>382</v>
      </c>
      <c r="D116" s="110" t="s">
        <v>383</v>
      </c>
      <c r="E116" s="111" t="s">
        <v>384</v>
      </c>
      <c r="F116" s="89" t="s">
        <v>403</v>
      </c>
      <c r="G116" s="90" t="s">
        <v>386</v>
      </c>
      <c r="H116" s="31" t="s">
        <v>387</v>
      </c>
      <c r="I116" s="112">
        <v>0</v>
      </c>
      <c r="J116" s="110" t="s">
        <v>404</v>
      </c>
      <c r="K116" s="75">
        <v>50</v>
      </c>
      <c r="L116" s="50" t="s">
        <v>405</v>
      </c>
      <c r="M116" s="50" t="s">
        <v>406</v>
      </c>
      <c r="N116" s="52" t="s">
        <v>101</v>
      </c>
      <c r="O116" s="94" t="s">
        <v>102</v>
      </c>
      <c r="P116" s="50" t="s">
        <v>102</v>
      </c>
      <c r="Q116" s="94" t="s">
        <v>102</v>
      </c>
      <c r="R116" s="110" t="s">
        <v>390</v>
      </c>
      <c r="S116" s="61" t="s">
        <v>102</v>
      </c>
      <c r="T116" s="75"/>
      <c r="U116" s="113">
        <v>371.53</v>
      </c>
      <c r="V116" s="114">
        <f>392.79/2</f>
        <v>196.39500000000001</v>
      </c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>
        <f t="shared" si="2"/>
        <v>0</v>
      </c>
      <c r="AV116" s="112"/>
      <c r="AW116" s="112" t="s">
        <v>407</v>
      </c>
      <c r="AX116" s="112" t="s">
        <v>396</v>
      </c>
      <c r="AY116" s="112">
        <v>0</v>
      </c>
      <c r="AZ116" s="112" t="s">
        <v>408</v>
      </c>
    </row>
    <row r="117" spans="1:52" ht="35.25" customHeight="1" x14ac:dyDescent="0.25">
      <c r="A117" s="4">
        <v>107</v>
      </c>
      <c r="B117" s="23">
        <v>34217</v>
      </c>
      <c r="C117" s="89" t="s">
        <v>382</v>
      </c>
      <c r="D117" s="110" t="s">
        <v>383</v>
      </c>
      <c r="E117" s="111" t="s">
        <v>384</v>
      </c>
      <c r="F117" s="89" t="s">
        <v>403</v>
      </c>
      <c r="G117" s="90" t="s">
        <v>386</v>
      </c>
      <c r="H117" s="31" t="s">
        <v>387</v>
      </c>
      <c r="I117" s="112">
        <v>0</v>
      </c>
      <c r="J117" s="110" t="s">
        <v>404</v>
      </c>
      <c r="K117" s="75">
        <v>50</v>
      </c>
      <c r="L117" s="50" t="s">
        <v>405</v>
      </c>
      <c r="M117" s="50" t="s">
        <v>406</v>
      </c>
      <c r="N117" s="52" t="s">
        <v>101</v>
      </c>
      <c r="O117" s="94" t="s">
        <v>102</v>
      </c>
      <c r="P117" s="50" t="s">
        <v>102</v>
      </c>
      <c r="Q117" s="94" t="s">
        <v>102</v>
      </c>
      <c r="R117" s="110" t="s">
        <v>390</v>
      </c>
      <c r="S117" s="61" t="s">
        <v>102</v>
      </c>
      <c r="T117" s="75"/>
      <c r="U117" s="113">
        <v>784.69</v>
      </c>
      <c r="V117" s="113">
        <v>365.99</v>
      </c>
      <c r="W117" s="111">
        <v>36.51</v>
      </c>
      <c r="X117" s="111" t="s">
        <v>393</v>
      </c>
      <c r="Y117" s="111">
        <v>36.24</v>
      </c>
      <c r="Z117" s="111" t="s">
        <v>393</v>
      </c>
      <c r="AA117" s="111">
        <v>36.51</v>
      </c>
      <c r="AB117" s="111" t="s">
        <v>393</v>
      </c>
      <c r="AC117" s="111">
        <v>36.51</v>
      </c>
      <c r="AD117" s="111" t="s">
        <v>393</v>
      </c>
      <c r="AE117" s="111">
        <v>36.51</v>
      </c>
      <c r="AF117" s="111" t="s">
        <v>393</v>
      </c>
      <c r="AG117" s="111">
        <v>10.25</v>
      </c>
      <c r="AH117" s="111" t="s">
        <v>393</v>
      </c>
      <c r="AI117" s="111">
        <v>10.25</v>
      </c>
      <c r="AJ117" s="111" t="s">
        <v>393</v>
      </c>
      <c r="AK117" s="111">
        <v>10.41</v>
      </c>
      <c r="AL117" s="111" t="s">
        <v>393</v>
      </c>
      <c r="AM117" s="111">
        <v>10.48</v>
      </c>
      <c r="AN117" s="111" t="s">
        <v>393</v>
      </c>
      <c r="AO117" s="111">
        <v>30.04</v>
      </c>
      <c r="AP117" s="111" t="s">
        <v>393</v>
      </c>
      <c r="AQ117" s="111">
        <v>22.76</v>
      </c>
      <c r="AR117" s="111" t="s">
        <v>393</v>
      </c>
      <c r="AS117" s="111">
        <v>22.65</v>
      </c>
      <c r="AT117" s="111" t="s">
        <v>393</v>
      </c>
      <c r="AU117" s="111">
        <f t="shared" si="2"/>
        <v>299.11999999999995</v>
      </c>
      <c r="AV117" s="112">
        <v>0.35780000000000001</v>
      </c>
      <c r="AW117" s="112" t="s">
        <v>407</v>
      </c>
      <c r="AX117" s="112" t="s">
        <v>396</v>
      </c>
      <c r="AY117" s="112">
        <v>1</v>
      </c>
      <c r="AZ117" s="112" t="s">
        <v>408</v>
      </c>
    </row>
    <row r="118" spans="1:52" ht="35.25" customHeight="1" x14ac:dyDescent="0.25">
      <c r="A118" s="4">
        <v>108</v>
      </c>
      <c r="B118" s="23">
        <v>34218</v>
      </c>
      <c r="C118" s="89" t="s">
        <v>382</v>
      </c>
      <c r="D118" s="110" t="s">
        <v>383</v>
      </c>
      <c r="E118" s="111" t="s">
        <v>384</v>
      </c>
      <c r="F118" s="89" t="s">
        <v>403</v>
      </c>
      <c r="G118" s="90" t="s">
        <v>386</v>
      </c>
      <c r="H118" s="31" t="s">
        <v>387</v>
      </c>
      <c r="I118" s="112">
        <v>0</v>
      </c>
      <c r="J118" s="110" t="s">
        <v>404</v>
      </c>
      <c r="K118" s="75">
        <v>50</v>
      </c>
      <c r="L118" s="50" t="s">
        <v>405</v>
      </c>
      <c r="M118" s="50" t="s">
        <v>406</v>
      </c>
      <c r="N118" s="52" t="s">
        <v>102</v>
      </c>
      <c r="O118" s="94" t="s">
        <v>102</v>
      </c>
      <c r="P118" s="50" t="s">
        <v>102</v>
      </c>
      <c r="Q118" s="94" t="s">
        <v>102</v>
      </c>
      <c r="R118" s="110" t="s">
        <v>390</v>
      </c>
      <c r="S118" s="61" t="s">
        <v>102</v>
      </c>
      <c r="T118" s="75"/>
      <c r="U118" s="113">
        <v>105.82</v>
      </c>
      <c r="V118" s="113">
        <v>128.21</v>
      </c>
      <c r="W118" s="111">
        <v>19.55</v>
      </c>
      <c r="X118" s="111" t="s">
        <v>393</v>
      </c>
      <c r="Y118" s="111">
        <v>19.309999999999999</v>
      </c>
      <c r="Z118" s="111" t="s">
        <v>393</v>
      </c>
      <c r="AA118" s="111">
        <v>19.55</v>
      </c>
      <c r="AB118" s="111" t="s">
        <v>393</v>
      </c>
      <c r="AC118" s="111">
        <v>19.55</v>
      </c>
      <c r="AD118" s="111" t="s">
        <v>393</v>
      </c>
      <c r="AE118" s="111">
        <v>19.55</v>
      </c>
      <c r="AF118" s="111" t="s">
        <v>393</v>
      </c>
      <c r="AG118" s="111">
        <v>0</v>
      </c>
      <c r="AH118" s="111" t="s">
        <v>393</v>
      </c>
      <c r="AI118" s="111">
        <v>0</v>
      </c>
      <c r="AJ118" s="111" t="s">
        <v>393</v>
      </c>
      <c r="AK118" s="111">
        <v>0</v>
      </c>
      <c r="AL118" s="111" t="s">
        <v>393</v>
      </c>
      <c r="AM118" s="111">
        <v>0</v>
      </c>
      <c r="AN118" s="111" t="s">
        <v>393</v>
      </c>
      <c r="AO118" s="111">
        <v>13.88</v>
      </c>
      <c r="AP118" s="111" t="s">
        <v>393</v>
      </c>
      <c r="AQ118" s="111">
        <v>13.88</v>
      </c>
      <c r="AR118" s="111" t="s">
        <v>393</v>
      </c>
      <c r="AS118" s="111">
        <v>13.76</v>
      </c>
      <c r="AT118" s="111" t="s">
        <v>393</v>
      </c>
      <c r="AU118" s="111">
        <f t="shared" si="2"/>
        <v>139.02999999999997</v>
      </c>
      <c r="AV118" s="112">
        <v>0.28521999999999997</v>
      </c>
      <c r="AW118" s="112" t="s">
        <v>407</v>
      </c>
      <c r="AX118" s="112" t="s">
        <v>396</v>
      </c>
      <c r="AY118" s="112">
        <v>1</v>
      </c>
      <c r="AZ118" s="112" t="s">
        <v>408</v>
      </c>
    </row>
    <row r="119" spans="1:52" ht="35.25" customHeight="1" x14ac:dyDescent="0.25">
      <c r="A119" s="4">
        <v>109</v>
      </c>
      <c r="B119" s="23">
        <v>34219</v>
      </c>
      <c r="C119" s="89" t="s">
        <v>382</v>
      </c>
      <c r="D119" s="110" t="s">
        <v>383</v>
      </c>
      <c r="E119" s="111" t="s">
        <v>384</v>
      </c>
      <c r="F119" s="89" t="s">
        <v>403</v>
      </c>
      <c r="G119" s="90" t="s">
        <v>386</v>
      </c>
      <c r="H119" s="31" t="s">
        <v>387</v>
      </c>
      <c r="I119" s="112">
        <v>0</v>
      </c>
      <c r="J119" s="110" t="s">
        <v>404</v>
      </c>
      <c r="K119" s="75">
        <v>50</v>
      </c>
      <c r="L119" s="50" t="s">
        <v>405</v>
      </c>
      <c r="M119" s="50" t="s">
        <v>406</v>
      </c>
      <c r="N119" s="52" t="s">
        <v>101</v>
      </c>
      <c r="O119" s="94" t="s">
        <v>102</v>
      </c>
      <c r="P119" s="50" t="s">
        <v>102</v>
      </c>
      <c r="Q119" s="94" t="s">
        <v>102</v>
      </c>
      <c r="R119" s="110" t="s">
        <v>390</v>
      </c>
      <c r="S119" s="61" t="s">
        <v>102</v>
      </c>
      <c r="T119" s="75"/>
      <c r="U119" s="113">
        <v>1048.67</v>
      </c>
      <c r="V119" s="113">
        <v>449.98</v>
      </c>
      <c r="W119" s="111">
        <v>38.94</v>
      </c>
      <c r="X119" s="111" t="s">
        <v>393</v>
      </c>
      <c r="Y119" s="111">
        <v>38.29</v>
      </c>
      <c r="Z119" s="111" t="s">
        <v>393</v>
      </c>
      <c r="AA119" s="111">
        <v>39</v>
      </c>
      <c r="AB119" s="111" t="s">
        <v>393</v>
      </c>
      <c r="AC119" s="111">
        <v>38.26</v>
      </c>
      <c r="AD119" s="111" t="s">
        <v>393</v>
      </c>
      <c r="AE119" s="111">
        <v>36.729999999999997</v>
      </c>
      <c r="AF119" s="111" t="s">
        <v>393</v>
      </c>
      <c r="AG119" s="111">
        <v>10.94</v>
      </c>
      <c r="AH119" s="111" t="s">
        <v>393</v>
      </c>
      <c r="AI119" s="111">
        <v>10.76</v>
      </c>
      <c r="AJ119" s="111" t="s">
        <v>393</v>
      </c>
      <c r="AK119" s="111">
        <v>38.340000000000003</v>
      </c>
      <c r="AL119" s="111" t="s">
        <v>393</v>
      </c>
      <c r="AM119" s="111">
        <v>47.98</v>
      </c>
      <c r="AN119" s="111" t="s">
        <v>393</v>
      </c>
      <c r="AO119" s="111">
        <v>80.88</v>
      </c>
      <c r="AP119" s="111" t="s">
        <v>393</v>
      </c>
      <c r="AQ119" s="111">
        <v>45.11</v>
      </c>
      <c r="AR119" s="111" t="s">
        <v>393</v>
      </c>
      <c r="AS119" s="111">
        <v>45.61</v>
      </c>
      <c r="AT119" s="111" t="s">
        <v>393</v>
      </c>
      <c r="AU119" s="111">
        <f t="shared" si="2"/>
        <v>470.84</v>
      </c>
      <c r="AV119" s="112">
        <v>0.37434000000000001</v>
      </c>
      <c r="AW119" s="112" t="s">
        <v>407</v>
      </c>
      <c r="AX119" s="112" t="s">
        <v>396</v>
      </c>
      <c r="AY119" s="112">
        <v>1</v>
      </c>
      <c r="AZ119" s="112" t="s">
        <v>408</v>
      </c>
    </row>
    <row r="120" spans="1:52" ht="35.25" customHeight="1" x14ac:dyDescent="0.25">
      <c r="A120" s="4">
        <v>110</v>
      </c>
      <c r="B120" s="23">
        <v>34220</v>
      </c>
      <c r="C120" s="89" t="s">
        <v>382</v>
      </c>
      <c r="D120" s="110" t="s">
        <v>383</v>
      </c>
      <c r="E120" s="111" t="s">
        <v>384</v>
      </c>
      <c r="F120" s="89" t="s">
        <v>403</v>
      </c>
      <c r="G120" s="90" t="s">
        <v>386</v>
      </c>
      <c r="H120" s="31" t="s">
        <v>387</v>
      </c>
      <c r="I120" s="112">
        <v>0</v>
      </c>
      <c r="J120" s="110" t="s">
        <v>404</v>
      </c>
      <c r="K120" s="75">
        <v>50</v>
      </c>
      <c r="L120" s="50" t="s">
        <v>405</v>
      </c>
      <c r="M120" s="50" t="s">
        <v>406</v>
      </c>
      <c r="N120" s="52" t="s">
        <v>101</v>
      </c>
      <c r="O120" s="94" t="s">
        <v>102</v>
      </c>
      <c r="P120" s="50" t="s">
        <v>102</v>
      </c>
      <c r="Q120" s="94" t="s">
        <v>102</v>
      </c>
      <c r="R120" s="110" t="s">
        <v>390</v>
      </c>
      <c r="S120" s="61" t="s">
        <v>102</v>
      </c>
      <c r="T120" s="75"/>
      <c r="U120" s="113">
        <v>561.04999999999995</v>
      </c>
      <c r="V120" s="113">
        <v>284.31</v>
      </c>
      <c r="W120" s="111">
        <v>25.05</v>
      </c>
      <c r="X120" s="111" t="s">
        <v>393</v>
      </c>
      <c r="Y120" s="111">
        <v>24.42</v>
      </c>
      <c r="Z120" s="111" t="s">
        <v>393</v>
      </c>
      <c r="AA120" s="111">
        <v>25.11</v>
      </c>
      <c r="AB120" s="111" t="s">
        <v>393</v>
      </c>
      <c r="AC120" s="111">
        <v>24.21</v>
      </c>
      <c r="AD120" s="111" t="s">
        <v>393</v>
      </c>
      <c r="AE120" s="111">
        <v>22.33</v>
      </c>
      <c r="AF120" s="111" t="s">
        <v>393</v>
      </c>
      <c r="AG120" s="111">
        <v>5.84</v>
      </c>
      <c r="AH120" s="111" t="s">
        <v>393</v>
      </c>
      <c r="AI120" s="111">
        <v>5.74</v>
      </c>
      <c r="AJ120" s="111" t="s">
        <v>393</v>
      </c>
      <c r="AK120" s="111">
        <v>6.23</v>
      </c>
      <c r="AL120" s="111" t="s">
        <v>393</v>
      </c>
      <c r="AM120" s="111">
        <v>6.7</v>
      </c>
      <c r="AN120" s="111" t="s">
        <v>393</v>
      </c>
      <c r="AO120" s="111">
        <v>25.59</v>
      </c>
      <c r="AP120" s="111" t="s">
        <v>393</v>
      </c>
      <c r="AQ120" s="111">
        <v>37.47</v>
      </c>
      <c r="AR120" s="111" t="s">
        <v>393</v>
      </c>
      <c r="AS120" s="111">
        <v>38</v>
      </c>
      <c r="AT120" s="111" t="s">
        <v>393</v>
      </c>
      <c r="AU120" s="111">
        <f t="shared" si="2"/>
        <v>246.68999999999997</v>
      </c>
      <c r="AV120" s="112">
        <v>0.22114</v>
      </c>
      <c r="AW120" s="112" t="s">
        <v>407</v>
      </c>
      <c r="AX120" s="112" t="s">
        <v>396</v>
      </c>
      <c r="AY120" s="112">
        <v>0</v>
      </c>
      <c r="AZ120" s="112" t="s">
        <v>408</v>
      </c>
    </row>
    <row r="121" spans="1:52" ht="35.25" customHeight="1" x14ac:dyDescent="0.25">
      <c r="A121" s="4">
        <v>111</v>
      </c>
      <c r="B121" s="23">
        <v>34221</v>
      </c>
      <c r="C121" s="89" t="s">
        <v>382</v>
      </c>
      <c r="D121" s="110" t="s">
        <v>383</v>
      </c>
      <c r="E121" s="111" t="s">
        <v>384</v>
      </c>
      <c r="F121" s="89" t="s">
        <v>403</v>
      </c>
      <c r="G121" s="90" t="s">
        <v>386</v>
      </c>
      <c r="H121" s="31" t="s">
        <v>387</v>
      </c>
      <c r="I121" s="112">
        <v>0</v>
      </c>
      <c r="J121" s="110" t="s">
        <v>404</v>
      </c>
      <c r="K121" s="75">
        <v>50</v>
      </c>
      <c r="L121" s="50" t="s">
        <v>405</v>
      </c>
      <c r="M121" s="50" t="s">
        <v>406</v>
      </c>
      <c r="N121" s="52" t="s">
        <v>101</v>
      </c>
      <c r="O121" s="94" t="s">
        <v>102</v>
      </c>
      <c r="P121" s="50" t="s">
        <v>102</v>
      </c>
      <c r="Q121" s="94" t="s">
        <v>102</v>
      </c>
      <c r="R121" s="110" t="s">
        <v>390</v>
      </c>
      <c r="S121" s="61" t="s">
        <v>102</v>
      </c>
      <c r="T121" s="75"/>
      <c r="U121" s="113">
        <v>517.94000000000005</v>
      </c>
      <c r="V121" s="113">
        <v>308.42</v>
      </c>
      <c r="W121" s="111">
        <v>33.68</v>
      </c>
      <c r="X121" s="111" t="s">
        <v>393</v>
      </c>
      <c r="Y121" s="111">
        <v>33.4</v>
      </c>
      <c r="Z121" s="111" t="s">
        <v>393</v>
      </c>
      <c r="AA121" s="111">
        <v>33.68</v>
      </c>
      <c r="AB121" s="111" t="s">
        <v>393</v>
      </c>
      <c r="AC121" s="111">
        <v>33.68</v>
      </c>
      <c r="AD121" s="111" t="s">
        <v>393</v>
      </c>
      <c r="AE121" s="111">
        <v>33.68</v>
      </c>
      <c r="AF121" s="111" t="s">
        <v>393</v>
      </c>
      <c r="AG121" s="111">
        <v>8.17</v>
      </c>
      <c r="AH121" s="111" t="s">
        <v>393</v>
      </c>
      <c r="AI121" s="111">
        <v>7.95</v>
      </c>
      <c r="AJ121" s="111" t="s">
        <v>393</v>
      </c>
      <c r="AK121" s="111">
        <v>7.67</v>
      </c>
      <c r="AL121" s="111" t="s">
        <v>393</v>
      </c>
      <c r="AM121" s="111">
        <v>7.72</v>
      </c>
      <c r="AN121" s="111" t="s">
        <v>393</v>
      </c>
      <c r="AO121" s="111">
        <v>26.95</v>
      </c>
      <c r="AP121" s="111" t="s">
        <v>393</v>
      </c>
      <c r="AQ121" s="111">
        <v>27.4</v>
      </c>
      <c r="AR121" s="111" t="s">
        <v>393</v>
      </c>
      <c r="AS121" s="111">
        <v>27.24</v>
      </c>
      <c r="AT121" s="111" t="s">
        <v>393</v>
      </c>
      <c r="AU121" s="111">
        <f t="shared" si="2"/>
        <v>281.21999999999997</v>
      </c>
      <c r="AV121" s="112">
        <v>0.24423</v>
      </c>
      <c r="AW121" s="112" t="s">
        <v>407</v>
      </c>
      <c r="AX121" s="112" t="s">
        <v>396</v>
      </c>
      <c r="AY121" s="112">
        <v>1</v>
      </c>
      <c r="AZ121" s="112" t="s">
        <v>408</v>
      </c>
    </row>
    <row r="122" spans="1:52" ht="35.25" customHeight="1" x14ac:dyDescent="0.25">
      <c r="A122" s="4">
        <v>112</v>
      </c>
      <c r="B122" s="23">
        <v>34222</v>
      </c>
      <c r="C122" s="89" t="s">
        <v>382</v>
      </c>
      <c r="D122" s="110" t="s">
        <v>383</v>
      </c>
      <c r="E122" s="111" t="s">
        <v>384</v>
      </c>
      <c r="F122" s="89" t="s">
        <v>403</v>
      </c>
      <c r="G122" s="90" t="s">
        <v>386</v>
      </c>
      <c r="H122" s="31" t="s">
        <v>387</v>
      </c>
      <c r="I122" s="112">
        <v>1</v>
      </c>
      <c r="J122" s="110" t="s">
        <v>404</v>
      </c>
      <c r="K122" s="75">
        <v>50</v>
      </c>
      <c r="L122" s="50" t="s">
        <v>405</v>
      </c>
      <c r="M122" s="50" t="s">
        <v>406</v>
      </c>
      <c r="N122" s="52" t="s">
        <v>101</v>
      </c>
      <c r="O122" s="94" t="s">
        <v>102</v>
      </c>
      <c r="P122" s="50" t="s">
        <v>101</v>
      </c>
      <c r="Q122" s="94" t="s">
        <v>102</v>
      </c>
      <c r="R122" s="110" t="s">
        <v>390</v>
      </c>
      <c r="S122" s="61" t="s">
        <v>102</v>
      </c>
      <c r="T122" s="75"/>
      <c r="U122" s="113">
        <v>918.44</v>
      </c>
      <c r="V122" s="113">
        <v>253</v>
      </c>
      <c r="W122" s="111">
        <v>17.77</v>
      </c>
      <c r="X122" s="111" t="s">
        <v>393</v>
      </c>
      <c r="Y122" s="111">
        <v>17.11</v>
      </c>
      <c r="Z122" s="111" t="s">
        <v>393</v>
      </c>
      <c r="AA122" s="111">
        <v>17.87</v>
      </c>
      <c r="AB122" s="111" t="s">
        <v>393</v>
      </c>
      <c r="AC122" s="111">
        <v>16.71</v>
      </c>
      <c r="AD122" s="111" t="s">
        <v>393</v>
      </c>
      <c r="AE122" s="111">
        <v>14.36</v>
      </c>
      <c r="AF122" s="111" t="s">
        <v>393</v>
      </c>
      <c r="AG122" s="111">
        <v>4.9400000000000004</v>
      </c>
      <c r="AH122" s="111" t="s">
        <v>393</v>
      </c>
      <c r="AI122" s="111">
        <v>4.76</v>
      </c>
      <c r="AJ122" s="111" t="s">
        <v>393</v>
      </c>
      <c r="AK122" s="111">
        <v>11.41</v>
      </c>
      <c r="AL122" s="111" t="s">
        <v>393</v>
      </c>
      <c r="AM122" s="111">
        <v>11.85</v>
      </c>
      <c r="AN122" s="111" t="s">
        <v>393</v>
      </c>
      <c r="AO122" s="111">
        <v>22.76</v>
      </c>
      <c r="AP122" s="111" t="s">
        <v>393</v>
      </c>
      <c r="AQ122" s="111">
        <v>16.12</v>
      </c>
      <c r="AR122" s="111" t="s">
        <v>393</v>
      </c>
      <c r="AS122" s="111">
        <v>17.329999999999998</v>
      </c>
      <c r="AT122" s="111" t="s">
        <v>393</v>
      </c>
      <c r="AU122" s="111">
        <f t="shared" si="2"/>
        <v>172.99</v>
      </c>
      <c r="AV122" s="112">
        <v>0.28628999999999999</v>
      </c>
      <c r="AW122" s="112" t="s">
        <v>407</v>
      </c>
      <c r="AX122" s="112" t="s">
        <v>396</v>
      </c>
      <c r="AY122" s="112">
        <v>0</v>
      </c>
      <c r="AZ122" s="112" t="s">
        <v>408</v>
      </c>
    </row>
    <row r="123" spans="1:52" ht="35.25" customHeight="1" x14ac:dyDescent="0.25">
      <c r="A123" s="4">
        <v>113</v>
      </c>
      <c r="B123" s="23">
        <v>34223</v>
      </c>
      <c r="C123" s="89" t="s">
        <v>382</v>
      </c>
      <c r="D123" s="110" t="s">
        <v>383</v>
      </c>
      <c r="E123" s="111" t="s">
        <v>384</v>
      </c>
      <c r="F123" s="89" t="s">
        <v>403</v>
      </c>
      <c r="G123" s="90" t="s">
        <v>386</v>
      </c>
      <c r="H123" s="31" t="s">
        <v>387</v>
      </c>
      <c r="I123" s="112">
        <v>0</v>
      </c>
      <c r="J123" s="110" t="s">
        <v>404</v>
      </c>
      <c r="K123" s="75">
        <v>50</v>
      </c>
      <c r="L123" s="50" t="s">
        <v>405</v>
      </c>
      <c r="M123" s="50" t="s">
        <v>406</v>
      </c>
      <c r="N123" s="52" t="s">
        <v>101</v>
      </c>
      <c r="O123" s="94" t="s">
        <v>102</v>
      </c>
      <c r="P123" s="50" t="s">
        <v>102</v>
      </c>
      <c r="Q123" s="94" t="s">
        <v>102</v>
      </c>
      <c r="R123" s="110" t="s">
        <v>390</v>
      </c>
      <c r="S123" s="61" t="s">
        <v>102</v>
      </c>
      <c r="T123" s="75"/>
      <c r="U123" s="113">
        <v>697.22</v>
      </c>
      <c r="V123" s="113">
        <v>258.35000000000002</v>
      </c>
      <c r="W123" s="111">
        <v>23.09</v>
      </c>
      <c r="X123" s="111" t="s">
        <v>393</v>
      </c>
      <c r="Y123" s="111">
        <v>22.86</v>
      </c>
      <c r="Z123" s="111" t="s">
        <v>393</v>
      </c>
      <c r="AA123" s="111">
        <v>23.09</v>
      </c>
      <c r="AB123" s="111" t="s">
        <v>393</v>
      </c>
      <c r="AC123" s="111">
        <v>23.09</v>
      </c>
      <c r="AD123" s="111" t="s">
        <v>393</v>
      </c>
      <c r="AE123" s="111">
        <v>23.09</v>
      </c>
      <c r="AF123" s="111" t="s">
        <v>393</v>
      </c>
      <c r="AG123" s="111">
        <v>2.67</v>
      </c>
      <c r="AH123" s="111" t="s">
        <v>393</v>
      </c>
      <c r="AI123" s="111">
        <v>2.67</v>
      </c>
      <c r="AJ123" s="111" t="s">
        <v>393</v>
      </c>
      <c r="AK123" s="111">
        <v>4.96</v>
      </c>
      <c r="AL123" s="111" t="s">
        <v>393</v>
      </c>
      <c r="AM123" s="111">
        <v>4.96</v>
      </c>
      <c r="AN123" s="111" t="s">
        <v>393</v>
      </c>
      <c r="AO123" s="111">
        <v>23.6</v>
      </c>
      <c r="AP123" s="111" t="s">
        <v>393</v>
      </c>
      <c r="AQ123" s="111">
        <v>21.31</v>
      </c>
      <c r="AR123" s="111" t="s">
        <v>393</v>
      </c>
      <c r="AS123" s="111">
        <v>21.01</v>
      </c>
      <c r="AT123" s="111" t="s">
        <v>393</v>
      </c>
      <c r="AU123" s="111">
        <f t="shared" si="2"/>
        <v>196.4</v>
      </c>
      <c r="AV123" s="112">
        <v>0.20399999999999999</v>
      </c>
      <c r="AW123" s="112" t="s">
        <v>407</v>
      </c>
      <c r="AX123" s="112" t="s">
        <v>396</v>
      </c>
      <c r="AY123" s="112">
        <v>1</v>
      </c>
      <c r="AZ123" s="112" t="s">
        <v>408</v>
      </c>
    </row>
    <row r="124" spans="1:52" ht="35.25" customHeight="1" x14ac:dyDescent="0.25">
      <c r="A124" s="4">
        <v>114</v>
      </c>
      <c r="B124" s="23">
        <v>34224</v>
      </c>
      <c r="C124" s="89" t="s">
        <v>382</v>
      </c>
      <c r="D124" s="110" t="s">
        <v>383</v>
      </c>
      <c r="E124" s="111" t="s">
        <v>384</v>
      </c>
      <c r="F124" s="89" t="s">
        <v>403</v>
      </c>
      <c r="G124" s="90" t="s">
        <v>386</v>
      </c>
      <c r="H124" s="31" t="s">
        <v>387</v>
      </c>
      <c r="I124" s="112">
        <v>0</v>
      </c>
      <c r="J124" s="110" t="s">
        <v>404</v>
      </c>
      <c r="K124" s="75">
        <v>80</v>
      </c>
      <c r="L124" s="50" t="s">
        <v>405</v>
      </c>
      <c r="M124" s="50" t="s">
        <v>406</v>
      </c>
      <c r="N124" s="52" t="s">
        <v>101</v>
      </c>
      <c r="O124" s="94" t="s">
        <v>102</v>
      </c>
      <c r="P124" s="50" t="s">
        <v>102</v>
      </c>
      <c r="Q124" s="94" t="s">
        <v>102</v>
      </c>
      <c r="R124" s="110" t="s">
        <v>390</v>
      </c>
      <c r="S124" s="61" t="s">
        <v>102</v>
      </c>
      <c r="T124" s="75"/>
      <c r="U124" s="113">
        <v>301.14999999999998</v>
      </c>
      <c r="V124" s="113">
        <v>275.77999999999997</v>
      </c>
      <c r="W124" s="111">
        <v>26.88</v>
      </c>
      <c r="X124" s="111" t="s">
        <v>393</v>
      </c>
      <c r="Y124" s="111">
        <v>26.66</v>
      </c>
      <c r="Z124" s="111" t="s">
        <v>393</v>
      </c>
      <c r="AA124" s="111">
        <v>26.88</v>
      </c>
      <c r="AB124" s="111" t="s">
        <v>393</v>
      </c>
      <c r="AC124" s="111">
        <v>26.88</v>
      </c>
      <c r="AD124" s="111" t="s">
        <v>393</v>
      </c>
      <c r="AE124" s="111">
        <v>26.88</v>
      </c>
      <c r="AF124" s="111" t="s">
        <v>393</v>
      </c>
      <c r="AG124" s="111">
        <v>8.4600000000000009</v>
      </c>
      <c r="AH124" s="111" t="s">
        <v>393</v>
      </c>
      <c r="AI124" s="111">
        <v>8.23</v>
      </c>
      <c r="AJ124" s="111" t="s">
        <v>393</v>
      </c>
      <c r="AK124" s="111">
        <v>8.4</v>
      </c>
      <c r="AL124" s="111" t="s">
        <v>393</v>
      </c>
      <c r="AM124" s="111">
        <v>8.4600000000000009</v>
      </c>
      <c r="AN124" s="111" t="s">
        <v>393</v>
      </c>
      <c r="AO124" s="111">
        <v>28.1</v>
      </c>
      <c r="AP124" s="111" t="s">
        <v>393</v>
      </c>
      <c r="AQ124" s="111">
        <v>28.1</v>
      </c>
      <c r="AR124" s="111" t="s">
        <v>393</v>
      </c>
      <c r="AS124" s="111">
        <v>28.17</v>
      </c>
      <c r="AT124" s="111" t="s">
        <v>393</v>
      </c>
      <c r="AU124" s="111">
        <f t="shared" si="2"/>
        <v>252.10000000000002</v>
      </c>
      <c r="AV124" s="112">
        <v>0.11176999999999999</v>
      </c>
      <c r="AW124" s="112" t="s">
        <v>407</v>
      </c>
      <c r="AX124" s="112" t="s">
        <v>396</v>
      </c>
      <c r="AY124" s="112">
        <v>1</v>
      </c>
      <c r="AZ124" s="112" t="s">
        <v>408</v>
      </c>
    </row>
    <row r="125" spans="1:52" ht="35.25" customHeight="1" x14ac:dyDescent="0.25">
      <c r="A125" s="4">
        <v>115</v>
      </c>
      <c r="B125" s="23">
        <v>34225</v>
      </c>
      <c r="C125" s="89" t="s">
        <v>382</v>
      </c>
      <c r="D125" s="110" t="s">
        <v>383</v>
      </c>
      <c r="E125" s="111" t="s">
        <v>384</v>
      </c>
      <c r="F125" s="89" t="s">
        <v>403</v>
      </c>
      <c r="G125" s="90" t="s">
        <v>386</v>
      </c>
      <c r="H125" s="31" t="s">
        <v>387</v>
      </c>
      <c r="I125" s="112">
        <v>0</v>
      </c>
      <c r="J125" s="110" t="s">
        <v>404</v>
      </c>
      <c r="K125" s="75">
        <v>50</v>
      </c>
      <c r="L125" s="50" t="s">
        <v>405</v>
      </c>
      <c r="M125" s="50" t="s">
        <v>406</v>
      </c>
      <c r="N125" s="52" t="s">
        <v>102</v>
      </c>
      <c r="O125" s="94" t="s">
        <v>102</v>
      </c>
      <c r="P125" s="50" t="s">
        <v>102</v>
      </c>
      <c r="Q125" s="94" t="s">
        <v>102</v>
      </c>
      <c r="R125" s="110" t="s">
        <v>390</v>
      </c>
      <c r="S125" s="61" t="s">
        <v>102</v>
      </c>
      <c r="T125" s="75"/>
      <c r="U125" s="113">
        <v>161.83000000000001</v>
      </c>
      <c r="V125" s="113">
        <v>231.16</v>
      </c>
      <c r="W125" s="111">
        <v>30.58</v>
      </c>
      <c r="X125" s="111" t="s">
        <v>393</v>
      </c>
      <c r="Y125" s="111">
        <v>29.71</v>
      </c>
      <c r="Z125" s="111" t="s">
        <v>393</v>
      </c>
      <c r="AA125" s="111">
        <v>30.59</v>
      </c>
      <c r="AB125" s="111" t="s">
        <v>393</v>
      </c>
      <c r="AC125" s="111">
        <v>29.3</v>
      </c>
      <c r="AD125" s="111" t="s">
        <v>393</v>
      </c>
      <c r="AE125" s="111">
        <v>28.09</v>
      </c>
      <c r="AF125" s="111" t="s">
        <v>393</v>
      </c>
      <c r="AG125" s="111">
        <v>0</v>
      </c>
      <c r="AH125" s="111" t="s">
        <v>393</v>
      </c>
      <c r="AI125" s="111">
        <v>0</v>
      </c>
      <c r="AJ125" s="111" t="s">
        <v>393</v>
      </c>
      <c r="AK125" s="111">
        <v>0</v>
      </c>
      <c r="AL125" s="111" t="s">
        <v>393</v>
      </c>
      <c r="AM125" s="111">
        <v>0</v>
      </c>
      <c r="AN125" s="111" t="s">
        <v>393</v>
      </c>
      <c r="AO125" s="111">
        <v>30.75</v>
      </c>
      <c r="AP125" s="111" t="s">
        <v>393</v>
      </c>
      <c r="AQ125" s="111">
        <v>30.73</v>
      </c>
      <c r="AR125" s="111" t="s">
        <v>393</v>
      </c>
      <c r="AS125" s="111">
        <v>30.46</v>
      </c>
      <c r="AT125" s="111" t="s">
        <v>393</v>
      </c>
      <c r="AU125" s="111">
        <f t="shared" si="2"/>
        <v>240.20999999999998</v>
      </c>
      <c r="AV125" s="112">
        <v>0.28947000000000001</v>
      </c>
      <c r="AW125" s="112" t="s">
        <v>407</v>
      </c>
      <c r="AX125" s="112" t="s">
        <v>396</v>
      </c>
      <c r="AY125" s="112">
        <v>0</v>
      </c>
      <c r="AZ125" s="112" t="s">
        <v>408</v>
      </c>
    </row>
    <row r="126" spans="1:52" ht="35.25" customHeight="1" x14ac:dyDescent="0.25">
      <c r="A126" s="4">
        <v>116</v>
      </c>
      <c r="B126" s="23">
        <v>34226</v>
      </c>
      <c r="C126" s="89" t="s">
        <v>382</v>
      </c>
      <c r="D126" s="110" t="s">
        <v>383</v>
      </c>
      <c r="E126" s="111" t="s">
        <v>384</v>
      </c>
      <c r="F126" s="89" t="s">
        <v>403</v>
      </c>
      <c r="G126" s="90" t="s">
        <v>386</v>
      </c>
      <c r="H126" s="31" t="s">
        <v>387</v>
      </c>
      <c r="I126" s="112">
        <v>0</v>
      </c>
      <c r="J126" s="110" t="s">
        <v>404</v>
      </c>
      <c r="K126" s="75">
        <v>50</v>
      </c>
      <c r="L126" s="50" t="s">
        <v>405</v>
      </c>
      <c r="M126" s="50" t="s">
        <v>406</v>
      </c>
      <c r="N126" s="52" t="s">
        <v>102</v>
      </c>
      <c r="O126" s="94" t="s">
        <v>102</v>
      </c>
      <c r="P126" s="50" t="s">
        <v>102</v>
      </c>
      <c r="Q126" s="94" t="s">
        <v>102</v>
      </c>
      <c r="R126" s="110" t="s">
        <v>390</v>
      </c>
      <c r="S126" s="61" t="s">
        <v>102</v>
      </c>
      <c r="T126" s="75"/>
      <c r="U126" s="113">
        <v>526.69000000000005</v>
      </c>
      <c r="V126" s="113">
        <v>282.45</v>
      </c>
      <c r="W126" s="111">
        <v>26.84</v>
      </c>
      <c r="X126" s="111" t="s">
        <v>393</v>
      </c>
      <c r="Y126" s="111">
        <v>25.86</v>
      </c>
      <c r="Z126" s="111" t="s">
        <v>393</v>
      </c>
      <c r="AA126" s="111">
        <v>27.01</v>
      </c>
      <c r="AB126" s="111" t="s">
        <v>393</v>
      </c>
      <c r="AC126" s="111">
        <v>25.45</v>
      </c>
      <c r="AD126" s="111" t="s">
        <v>393</v>
      </c>
      <c r="AE126" s="111">
        <v>21.11</v>
      </c>
      <c r="AF126" s="111" t="s">
        <v>393</v>
      </c>
      <c r="AG126" s="111">
        <v>6.91</v>
      </c>
      <c r="AH126" s="111" t="s">
        <v>393</v>
      </c>
      <c r="AI126" s="111">
        <v>6.66</v>
      </c>
      <c r="AJ126" s="111" t="s">
        <v>393</v>
      </c>
      <c r="AK126" s="111">
        <v>6.75</v>
      </c>
      <c r="AL126" s="111" t="s">
        <v>393</v>
      </c>
      <c r="AM126" s="111">
        <v>8.0500000000000007</v>
      </c>
      <c r="AN126" s="111" t="s">
        <v>393</v>
      </c>
      <c r="AO126" s="111">
        <v>25.94</v>
      </c>
      <c r="AP126" s="111" t="s">
        <v>393</v>
      </c>
      <c r="AQ126" s="111">
        <v>25.95</v>
      </c>
      <c r="AR126" s="111" t="s">
        <v>393</v>
      </c>
      <c r="AS126" s="111">
        <v>26.38</v>
      </c>
      <c r="AT126" s="111" t="s">
        <v>393</v>
      </c>
      <c r="AU126" s="111">
        <f t="shared" si="2"/>
        <v>232.91</v>
      </c>
      <c r="AV126" s="112">
        <v>0.33683999999999997</v>
      </c>
      <c r="AW126" s="112" t="s">
        <v>407</v>
      </c>
      <c r="AX126" s="112" t="s">
        <v>396</v>
      </c>
      <c r="AY126" s="112">
        <v>0</v>
      </c>
      <c r="AZ126" s="112" t="s">
        <v>408</v>
      </c>
    </row>
    <row r="127" spans="1:52" ht="35.25" customHeight="1" x14ac:dyDescent="0.25">
      <c r="A127" s="4">
        <v>117</v>
      </c>
      <c r="B127" s="23">
        <v>34227</v>
      </c>
      <c r="C127" s="89" t="s">
        <v>382</v>
      </c>
      <c r="D127" s="110" t="s">
        <v>383</v>
      </c>
      <c r="E127" s="111" t="s">
        <v>384</v>
      </c>
      <c r="F127" s="89" t="s">
        <v>403</v>
      </c>
      <c r="G127" s="90" t="s">
        <v>386</v>
      </c>
      <c r="H127" s="31" t="s">
        <v>387</v>
      </c>
      <c r="I127" s="112">
        <v>11</v>
      </c>
      <c r="J127" s="110" t="s">
        <v>404</v>
      </c>
      <c r="K127" s="75" t="s">
        <v>410</v>
      </c>
      <c r="L127" s="50" t="s">
        <v>405</v>
      </c>
      <c r="M127" s="50" t="s">
        <v>406</v>
      </c>
      <c r="N127" s="52" t="s">
        <v>101</v>
      </c>
      <c r="O127" s="94" t="s">
        <v>102</v>
      </c>
      <c r="P127" s="50" t="s">
        <v>101</v>
      </c>
      <c r="Q127" s="94" t="s">
        <v>102</v>
      </c>
      <c r="R127" s="110" t="s">
        <v>390</v>
      </c>
      <c r="S127" s="61" t="s">
        <v>102</v>
      </c>
      <c r="T127" s="75"/>
      <c r="U127" s="113">
        <v>11202.86</v>
      </c>
      <c r="V127" s="113">
        <v>9931.4699999999993</v>
      </c>
      <c r="W127" s="111">
        <v>1570.09</v>
      </c>
      <c r="X127" s="111" t="s">
        <v>398</v>
      </c>
      <c r="Y127" s="111">
        <v>1438.82</v>
      </c>
      <c r="Z127" s="111" t="s">
        <v>398</v>
      </c>
      <c r="AA127" s="111">
        <v>1493.27</v>
      </c>
      <c r="AB127" s="111" t="s">
        <v>398</v>
      </c>
      <c r="AC127" s="111">
        <v>1220.56</v>
      </c>
      <c r="AD127" s="111" t="s">
        <v>398</v>
      </c>
      <c r="AE127" s="111">
        <v>733.14</v>
      </c>
      <c r="AF127" s="111" t="s">
        <v>398</v>
      </c>
      <c r="AG127" s="111">
        <v>246.05</v>
      </c>
      <c r="AH127" s="111" t="s">
        <v>398</v>
      </c>
      <c r="AI127" s="111">
        <v>189.36</v>
      </c>
      <c r="AJ127" s="111" t="s">
        <v>398</v>
      </c>
      <c r="AK127" s="111">
        <v>198.06</v>
      </c>
      <c r="AL127" s="111" t="s">
        <v>398</v>
      </c>
      <c r="AM127" s="111">
        <v>206.23</v>
      </c>
      <c r="AN127" s="111" t="s">
        <v>398</v>
      </c>
      <c r="AO127" s="111">
        <v>1054.74</v>
      </c>
      <c r="AP127" s="111" t="s">
        <v>398</v>
      </c>
      <c r="AQ127" s="111">
        <v>1030.75</v>
      </c>
      <c r="AR127" s="111" t="s">
        <v>398</v>
      </c>
      <c r="AS127" s="111">
        <v>1313.08</v>
      </c>
      <c r="AT127" s="111" t="s">
        <v>398</v>
      </c>
      <c r="AU127" s="111">
        <f t="shared" si="2"/>
        <v>10694.15</v>
      </c>
      <c r="AV127" s="112">
        <v>0.19153000000000001</v>
      </c>
      <c r="AW127" s="112" t="s">
        <v>407</v>
      </c>
      <c r="AX127" s="112" t="s">
        <v>396</v>
      </c>
      <c r="AY127" s="112">
        <v>11</v>
      </c>
      <c r="AZ127" s="112" t="s">
        <v>409</v>
      </c>
    </row>
    <row r="128" spans="1:52" ht="35.25" customHeight="1" x14ac:dyDescent="0.25">
      <c r="A128" s="4">
        <v>118</v>
      </c>
      <c r="B128" s="23">
        <v>34228</v>
      </c>
      <c r="C128" s="89" t="s">
        <v>382</v>
      </c>
      <c r="D128" s="110" t="s">
        <v>383</v>
      </c>
      <c r="E128" s="111" t="s">
        <v>384</v>
      </c>
      <c r="F128" s="89" t="s">
        <v>403</v>
      </c>
      <c r="G128" s="90" t="s">
        <v>386</v>
      </c>
      <c r="H128" s="31" t="s">
        <v>387</v>
      </c>
      <c r="I128" s="112">
        <v>1</v>
      </c>
      <c r="J128" s="110" t="s">
        <v>404</v>
      </c>
      <c r="K128" s="75">
        <v>80</v>
      </c>
      <c r="L128" s="50" t="s">
        <v>405</v>
      </c>
      <c r="M128" s="50" t="s">
        <v>406</v>
      </c>
      <c r="N128" s="52" t="s">
        <v>102</v>
      </c>
      <c r="O128" s="94" t="s">
        <v>102</v>
      </c>
      <c r="P128" s="50" t="s">
        <v>101</v>
      </c>
      <c r="Q128" s="94" t="s">
        <v>102</v>
      </c>
      <c r="R128" s="110" t="s">
        <v>390</v>
      </c>
      <c r="S128" s="61" t="s">
        <v>102</v>
      </c>
      <c r="T128" s="75"/>
      <c r="U128" s="113">
        <v>576.4</v>
      </c>
      <c r="V128" s="113">
        <v>513.47</v>
      </c>
      <c r="W128" s="111">
        <v>134.49</v>
      </c>
      <c r="X128" s="111" t="s">
        <v>398</v>
      </c>
      <c r="Y128" s="111">
        <v>117.82</v>
      </c>
      <c r="Z128" s="111" t="s">
        <v>398</v>
      </c>
      <c r="AA128" s="111">
        <v>116.57</v>
      </c>
      <c r="AB128" s="111" t="s">
        <v>398</v>
      </c>
      <c r="AC128" s="111">
        <v>88.52</v>
      </c>
      <c r="AD128" s="111" t="s">
        <v>398</v>
      </c>
      <c r="AE128" s="111">
        <v>31.83</v>
      </c>
      <c r="AF128" s="111" t="s">
        <v>398</v>
      </c>
      <c r="AG128" s="111">
        <v>0.25</v>
      </c>
      <c r="AH128" s="111" t="s">
        <v>398</v>
      </c>
      <c r="AI128" s="111">
        <v>0</v>
      </c>
      <c r="AJ128" s="111" t="s">
        <v>398</v>
      </c>
      <c r="AK128" s="111">
        <v>0</v>
      </c>
      <c r="AL128" s="111" t="s">
        <v>398</v>
      </c>
      <c r="AM128" s="111">
        <v>0</v>
      </c>
      <c r="AN128" s="111" t="s">
        <v>398</v>
      </c>
      <c r="AO128" s="111">
        <v>47.18</v>
      </c>
      <c r="AP128" s="111" t="s">
        <v>398</v>
      </c>
      <c r="AQ128" s="111">
        <v>75.72</v>
      </c>
      <c r="AR128" s="111" t="s">
        <v>398</v>
      </c>
      <c r="AS128" s="111">
        <v>101.92</v>
      </c>
      <c r="AT128" s="111" t="s">
        <v>398</v>
      </c>
      <c r="AU128" s="111">
        <f t="shared" si="2"/>
        <v>714.3</v>
      </c>
      <c r="AV128" s="112">
        <v>0.29276999999999997</v>
      </c>
      <c r="AW128" s="112" t="s">
        <v>407</v>
      </c>
      <c r="AX128" s="112" t="s">
        <v>396</v>
      </c>
      <c r="AY128" s="112">
        <v>1</v>
      </c>
      <c r="AZ128" s="112" t="s">
        <v>409</v>
      </c>
    </row>
    <row r="129" spans="1:52" ht="35.25" customHeight="1" x14ac:dyDescent="0.25">
      <c r="A129" s="4">
        <v>119</v>
      </c>
      <c r="B129" s="23">
        <v>34229</v>
      </c>
      <c r="C129" s="89" t="s">
        <v>382</v>
      </c>
      <c r="D129" s="110" t="s">
        <v>383</v>
      </c>
      <c r="E129" s="111" t="s">
        <v>384</v>
      </c>
      <c r="F129" s="89" t="s">
        <v>403</v>
      </c>
      <c r="G129" s="90" t="s">
        <v>386</v>
      </c>
      <c r="H129" s="31" t="s">
        <v>387</v>
      </c>
      <c r="I129" s="112">
        <v>0</v>
      </c>
      <c r="J129" s="110" t="s">
        <v>404</v>
      </c>
      <c r="K129" s="75">
        <v>50</v>
      </c>
      <c r="L129" s="50" t="s">
        <v>405</v>
      </c>
      <c r="M129" s="50" t="s">
        <v>406</v>
      </c>
      <c r="N129" s="52" t="s">
        <v>101</v>
      </c>
      <c r="O129" s="94" t="s">
        <v>102</v>
      </c>
      <c r="P129" s="50" t="s">
        <v>102</v>
      </c>
      <c r="Q129" s="94" t="s">
        <v>102</v>
      </c>
      <c r="R129" s="110" t="s">
        <v>390</v>
      </c>
      <c r="S129" s="61" t="s">
        <v>102</v>
      </c>
      <c r="T129" s="75"/>
      <c r="U129" s="113">
        <v>786.44</v>
      </c>
      <c r="V129" s="113">
        <v>249.09</v>
      </c>
      <c r="W129" s="111">
        <v>21.59</v>
      </c>
      <c r="X129" s="111" t="s">
        <v>393</v>
      </c>
      <c r="Y129" s="111">
        <v>21.42</v>
      </c>
      <c r="Z129" s="111" t="s">
        <v>393</v>
      </c>
      <c r="AA129" s="111">
        <v>21.59</v>
      </c>
      <c r="AB129" s="111" t="s">
        <v>393</v>
      </c>
      <c r="AC129" s="111">
        <v>21.59</v>
      </c>
      <c r="AD129" s="111" t="s">
        <v>393</v>
      </c>
      <c r="AE129" s="111">
        <v>21.59</v>
      </c>
      <c r="AF129" s="111" t="s">
        <v>393</v>
      </c>
      <c r="AG129" s="111">
        <v>5.8</v>
      </c>
      <c r="AH129" s="111" t="s">
        <v>393</v>
      </c>
      <c r="AI129" s="111">
        <v>5.8</v>
      </c>
      <c r="AJ129" s="111" t="s">
        <v>393</v>
      </c>
      <c r="AK129" s="111">
        <v>5.12</v>
      </c>
      <c r="AL129" s="111" t="s">
        <v>393</v>
      </c>
      <c r="AM129" s="111">
        <v>5.12</v>
      </c>
      <c r="AN129" s="111" t="s">
        <v>393</v>
      </c>
      <c r="AO129" s="111">
        <v>19.149999999999999</v>
      </c>
      <c r="AP129" s="111" t="s">
        <v>393</v>
      </c>
      <c r="AQ129" s="111">
        <v>19.829999999999998</v>
      </c>
      <c r="AR129" s="111" t="s">
        <v>393</v>
      </c>
      <c r="AS129" s="111">
        <v>19.829999999999998</v>
      </c>
      <c r="AT129" s="111" t="s">
        <v>393</v>
      </c>
      <c r="AU129" s="111">
        <f t="shared" si="2"/>
        <v>188.43</v>
      </c>
      <c r="AV129" s="112">
        <v>0.35981000000000002</v>
      </c>
      <c r="AW129" s="112" t="s">
        <v>407</v>
      </c>
      <c r="AX129" s="112" t="s">
        <v>396</v>
      </c>
      <c r="AY129" s="112">
        <v>1</v>
      </c>
      <c r="AZ129" s="112" t="s">
        <v>408</v>
      </c>
    </row>
    <row r="130" spans="1:52" ht="35.25" customHeight="1" x14ac:dyDescent="0.25">
      <c r="A130" s="4">
        <v>120</v>
      </c>
      <c r="B130" s="23">
        <v>34230</v>
      </c>
      <c r="C130" s="89" t="s">
        <v>382</v>
      </c>
      <c r="D130" s="110" t="s">
        <v>383</v>
      </c>
      <c r="E130" s="111" t="s">
        <v>384</v>
      </c>
      <c r="F130" s="89" t="s">
        <v>403</v>
      </c>
      <c r="G130" s="90" t="s">
        <v>386</v>
      </c>
      <c r="H130" s="31" t="s">
        <v>387</v>
      </c>
      <c r="I130" s="112">
        <v>1</v>
      </c>
      <c r="J130" s="110" t="s">
        <v>404</v>
      </c>
      <c r="K130" s="75">
        <v>50</v>
      </c>
      <c r="L130" s="50" t="s">
        <v>405</v>
      </c>
      <c r="M130" s="50" t="s">
        <v>406</v>
      </c>
      <c r="N130" s="52" t="s">
        <v>102</v>
      </c>
      <c r="O130" s="94" t="s">
        <v>102</v>
      </c>
      <c r="P130" s="50" t="s">
        <v>101</v>
      </c>
      <c r="Q130" s="94" t="s">
        <v>102</v>
      </c>
      <c r="R130" s="110" t="s">
        <v>390</v>
      </c>
      <c r="S130" s="61" t="s">
        <v>102</v>
      </c>
      <c r="T130" s="75"/>
      <c r="U130" s="113">
        <v>402.92</v>
      </c>
      <c r="V130" s="113">
        <v>457.49</v>
      </c>
      <c r="W130" s="111">
        <v>87.23</v>
      </c>
      <c r="X130" s="111" t="s">
        <v>398</v>
      </c>
      <c r="Y130" s="111">
        <v>79.39</v>
      </c>
      <c r="Z130" s="111" t="s">
        <v>398</v>
      </c>
      <c r="AA130" s="111">
        <v>71.94</v>
      </c>
      <c r="AB130" s="111" t="s">
        <v>398</v>
      </c>
      <c r="AC130" s="111">
        <v>59.37</v>
      </c>
      <c r="AD130" s="111" t="s">
        <v>398</v>
      </c>
      <c r="AE130" s="111">
        <v>21.62</v>
      </c>
      <c r="AF130" s="111" t="s">
        <v>398</v>
      </c>
      <c r="AG130" s="111">
        <v>0.25</v>
      </c>
      <c r="AH130" s="111" t="s">
        <v>398</v>
      </c>
      <c r="AI130" s="111">
        <v>0</v>
      </c>
      <c r="AJ130" s="111" t="s">
        <v>398</v>
      </c>
      <c r="AK130" s="111">
        <v>0</v>
      </c>
      <c r="AL130" s="111" t="s">
        <v>398</v>
      </c>
      <c r="AM130" s="111">
        <v>0</v>
      </c>
      <c r="AN130" s="111" t="s">
        <v>398</v>
      </c>
      <c r="AO130" s="111">
        <v>40.28</v>
      </c>
      <c r="AP130" s="111" t="s">
        <v>398</v>
      </c>
      <c r="AQ130" s="111">
        <v>46.09</v>
      </c>
      <c r="AR130" s="111" t="s">
        <v>398</v>
      </c>
      <c r="AS130" s="111">
        <v>64</v>
      </c>
      <c r="AT130" s="111" t="s">
        <v>398</v>
      </c>
      <c r="AU130" s="111">
        <f t="shared" si="2"/>
        <v>470.17000000000007</v>
      </c>
      <c r="AV130" s="112">
        <v>0.26795999999999998</v>
      </c>
      <c r="AW130" s="112" t="s">
        <v>407</v>
      </c>
      <c r="AX130" s="112" t="s">
        <v>396</v>
      </c>
      <c r="AY130" s="112">
        <v>1</v>
      </c>
      <c r="AZ130" s="112" t="s">
        <v>409</v>
      </c>
    </row>
    <row r="131" spans="1:52" ht="35.25" customHeight="1" x14ac:dyDescent="0.25">
      <c r="A131" s="4">
        <v>121</v>
      </c>
      <c r="B131" s="23">
        <v>34231</v>
      </c>
      <c r="C131" s="89" t="s">
        <v>382</v>
      </c>
      <c r="D131" s="110" t="s">
        <v>383</v>
      </c>
      <c r="E131" s="111" t="s">
        <v>384</v>
      </c>
      <c r="F131" s="89" t="s">
        <v>403</v>
      </c>
      <c r="G131" s="90" t="s">
        <v>386</v>
      </c>
      <c r="H131" s="31" t="s">
        <v>387</v>
      </c>
      <c r="I131" s="112">
        <v>1</v>
      </c>
      <c r="J131" s="110" t="s">
        <v>404</v>
      </c>
      <c r="K131" s="75">
        <v>50</v>
      </c>
      <c r="L131" s="50" t="s">
        <v>405</v>
      </c>
      <c r="M131" s="50" t="s">
        <v>406</v>
      </c>
      <c r="N131" s="52" t="s">
        <v>102</v>
      </c>
      <c r="O131" s="94" t="s">
        <v>102</v>
      </c>
      <c r="P131" s="50" t="s">
        <v>101</v>
      </c>
      <c r="Q131" s="94" t="s">
        <v>102</v>
      </c>
      <c r="R131" s="110" t="s">
        <v>390</v>
      </c>
      <c r="S131" s="61" t="s">
        <v>102</v>
      </c>
      <c r="T131" s="75"/>
      <c r="U131" s="113">
        <v>474.88</v>
      </c>
      <c r="V131" s="113">
        <v>509.67</v>
      </c>
      <c r="W131" s="111">
        <v>101.54</v>
      </c>
      <c r="X131" s="111" t="s">
        <v>398</v>
      </c>
      <c r="Y131" s="111">
        <v>90.69</v>
      </c>
      <c r="Z131" s="111" t="s">
        <v>398</v>
      </c>
      <c r="AA131" s="111">
        <v>87.03</v>
      </c>
      <c r="AB131" s="111" t="s">
        <v>398</v>
      </c>
      <c r="AC131" s="111">
        <v>66.319999999999993</v>
      </c>
      <c r="AD131" s="111" t="s">
        <v>398</v>
      </c>
      <c r="AE131" s="111">
        <v>24.37</v>
      </c>
      <c r="AF131" s="111" t="s">
        <v>398</v>
      </c>
      <c r="AG131" s="111">
        <v>0.25</v>
      </c>
      <c r="AH131" s="111" t="s">
        <v>398</v>
      </c>
      <c r="AI131" s="111">
        <v>0</v>
      </c>
      <c r="AJ131" s="111" t="s">
        <v>398</v>
      </c>
      <c r="AK131" s="111">
        <v>0</v>
      </c>
      <c r="AL131" s="111" t="s">
        <v>398</v>
      </c>
      <c r="AM131" s="111">
        <v>0</v>
      </c>
      <c r="AN131" s="111" t="s">
        <v>398</v>
      </c>
      <c r="AO131" s="111">
        <v>48.3</v>
      </c>
      <c r="AP131" s="111" t="s">
        <v>398</v>
      </c>
      <c r="AQ131" s="111">
        <v>56.7</v>
      </c>
      <c r="AR131" s="111" t="s">
        <v>398</v>
      </c>
      <c r="AS131" s="111">
        <v>56.42</v>
      </c>
      <c r="AT131" s="111" t="s">
        <v>398</v>
      </c>
      <c r="AU131" s="111">
        <f t="shared" si="2"/>
        <v>531.62</v>
      </c>
      <c r="AV131" s="112">
        <v>0.22842999999999999</v>
      </c>
      <c r="AW131" s="112" t="s">
        <v>407</v>
      </c>
      <c r="AX131" s="112" t="s">
        <v>396</v>
      </c>
      <c r="AY131" s="112">
        <v>1</v>
      </c>
      <c r="AZ131" s="112" t="s">
        <v>409</v>
      </c>
    </row>
    <row r="132" spans="1:52" ht="35.25" customHeight="1" x14ac:dyDescent="0.25">
      <c r="A132" s="4">
        <v>122</v>
      </c>
      <c r="B132" s="23">
        <v>34232</v>
      </c>
      <c r="C132" s="89" t="s">
        <v>382</v>
      </c>
      <c r="D132" s="110" t="s">
        <v>383</v>
      </c>
      <c r="E132" s="111" t="s">
        <v>384</v>
      </c>
      <c r="F132" s="89" t="s">
        <v>403</v>
      </c>
      <c r="G132" s="90" t="s">
        <v>386</v>
      </c>
      <c r="H132" s="31" t="s">
        <v>387</v>
      </c>
      <c r="I132" s="112">
        <v>1</v>
      </c>
      <c r="J132" s="110" t="s">
        <v>404</v>
      </c>
      <c r="K132" s="75">
        <v>50</v>
      </c>
      <c r="L132" s="50" t="s">
        <v>405</v>
      </c>
      <c r="M132" s="50" t="s">
        <v>406</v>
      </c>
      <c r="N132" s="52" t="s">
        <v>102</v>
      </c>
      <c r="O132" s="94" t="s">
        <v>102</v>
      </c>
      <c r="P132" s="50" t="s">
        <v>101</v>
      </c>
      <c r="Q132" s="94" t="s">
        <v>102</v>
      </c>
      <c r="R132" s="110" t="s">
        <v>390</v>
      </c>
      <c r="S132" s="61" t="s">
        <v>102</v>
      </c>
      <c r="T132" s="75"/>
      <c r="U132" s="113">
        <v>496.2</v>
      </c>
      <c r="V132" s="113">
        <v>485.95</v>
      </c>
      <c r="W132" s="111">
        <v>91.76</v>
      </c>
      <c r="X132" s="111" t="s">
        <v>398</v>
      </c>
      <c r="Y132" s="111">
        <v>83.84</v>
      </c>
      <c r="Z132" s="111" t="s">
        <v>398</v>
      </c>
      <c r="AA132" s="111">
        <v>82.45</v>
      </c>
      <c r="AB132" s="111" t="s">
        <v>398</v>
      </c>
      <c r="AC132" s="111">
        <v>62.21</v>
      </c>
      <c r="AD132" s="111" t="s">
        <v>398</v>
      </c>
      <c r="AE132" s="111">
        <v>22.43</v>
      </c>
      <c r="AF132" s="111" t="s">
        <v>398</v>
      </c>
      <c r="AG132" s="111">
        <v>0.25</v>
      </c>
      <c r="AH132" s="111" t="s">
        <v>398</v>
      </c>
      <c r="AI132" s="111">
        <v>0</v>
      </c>
      <c r="AJ132" s="111" t="s">
        <v>398</v>
      </c>
      <c r="AK132" s="111">
        <v>0</v>
      </c>
      <c r="AL132" s="111" t="s">
        <v>398</v>
      </c>
      <c r="AM132" s="111">
        <v>0</v>
      </c>
      <c r="AN132" s="111" t="s">
        <v>398</v>
      </c>
      <c r="AO132" s="111">
        <v>41.45</v>
      </c>
      <c r="AP132" s="111" t="s">
        <v>398</v>
      </c>
      <c r="AQ132" s="111">
        <v>48.76</v>
      </c>
      <c r="AR132" s="111" t="s">
        <v>398</v>
      </c>
      <c r="AS132" s="111">
        <v>67</v>
      </c>
      <c r="AT132" s="111" t="s">
        <v>398</v>
      </c>
      <c r="AU132" s="111">
        <f t="shared" si="2"/>
        <v>500.15</v>
      </c>
      <c r="AV132" s="112">
        <v>0.3367</v>
      </c>
      <c r="AW132" s="112" t="s">
        <v>407</v>
      </c>
      <c r="AX132" s="112" t="s">
        <v>396</v>
      </c>
      <c r="AY132" s="112">
        <v>1</v>
      </c>
      <c r="AZ132" s="112" t="s">
        <v>409</v>
      </c>
    </row>
    <row r="133" spans="1:52" ht="35.25" customHeight="1" x14ac:dyDescent="0.25">
      <c r="A133" s="4">
        <v>123</v>
      </c>
      <c r="B133" s="23">
        <v>34233</v>
      </c>
      <c r="C133" s="89" t="s">
        <v>382</v>
      </c>
      <c r="D133" s="110" t="s">
        <v>383</v>
      </c>
      <c r="E133" s="111" t="s">
        <v>384</v>
      </c>
      <c r="F133" s="89" t="s">
        <v>403</v>
      </c>
      <c r="G133" s="90" t="s">
        <v>386</v>
      </c>
      <c r="H133" s="31" t="s">
        <v>387</v>
      </c>
      <c r="I133" s="112">
        <v>0</v>
      </c>
      <c r="J133" s="110" t="s">
        <v>404</v>
      </c>
      <c r="K133" s="75">
        <v>50</v>
      </c>
      <c r="L133" s="50" t="s">
        <v>405</v>
      </c>
      <c r="M133" s="50" t="s">
        <v>406</v>
      </c>
      <c r="N133" s="52" t="s">
        <v>101</v>
      </c>
      <c r="O133" s="94" t="s">
        <v>102</v>
      </c>
      <c r="P133" s="50" t="s">
        <v>102</v>
      </c>
      <c r="Q133" s="94" t="s">
        <v>102</v>
      </c>
      <c r="R133" s="110" t="s">
        <v>390</v>
      </c>
      <c r="S133" s="61" t="s">
        <v>102</v>
      </c>
      <c r="T133" s="75"/>
      <c r="U133" s="113">
        <v>491.3</v>
      </c>
      <c r="V133" s="113">
        <v>192.17</v>
      </c>
      <c r="W133" s="111">
        <v>16.86</v>
      </c>
      <c r="X133" s="111" t="s">
        <v>393</v>
      </c>
      <c r="Y133" s="111">
        <v>16.489999999999998</v>
      </c>
      <c r="Z133" s="111" t="s">
        <v>393</v>
      </c>
      <c r="AA133" s="111">
        <v>16.899999999999999</v>
      </c>
      <c r="AB133" s="111" t="s">
        <v>393</v>
      </c>
      <c r="AC133" s="111">
        <v>16.43</v>
      </c>
      <c r="AD133" s="111" t="s">
        <v>393</v>
      </c>
      <c r="AE133" s="111">
        <v>15.51</v>
      </c>
      <c r="AF133" s="111" t="s">
        <v>393</v>
      </c>
      <c r="AG133" s="111">
        <v>3.24</v>
      </c>
      <c r="AH133" s="111" t="s">
        <v>393</v>
      </c>
      <c r="AI133" s="111">
        <v>3.21</v>
      </c>
      <c r="AJ133" s="111" t="s">
        <v>393</v>
      </c>
      <c r="AK133" s="111">
        <v>3.66</v>
      </c>
      <c r="AL133" s="111" t="s">
        <v>393</v>
      </c>
      <c r="AM133" s="111">
        <v>3.8</v>
      </c>
      <c r="AN133" s="111" t="s">
        <v>393</v>
      </c>
      <c r="AO133" s="111">
        <v>17.59</v>
      </c>
      <c r="AP133" s="111" t="s">
        <v>393</v>
      </c>
      <c r="AQ133" s="111">
        <v>17.14</v>
      </c>
      <c r="AR133" s="111" t="s">
        <v>393</v>
      </c>
      <c r="AS133" s="111">
        <v>17.41</v>
      </c>
      <c r="AT133" s="111" t="s">
        <v>393</v>
      </c>
      <c r="AU133" s="111">
        <f t="shared" si="2"/>
        <v>148.23999999999998</v>
      </c>
      <c r="AV133" s="112">
        <v>0.22703999999999999</v>
      </c>
      <c r="AW133" s="112" t="s">
        <v>407</v>
      </c>
      <c r="AX133" s="112" t="s">
        <v>396</v>
      </c>
      <c r="AY133" s="112">
        <v>0</v>
      </c>
      <c r="AZ133" s="112" t="s">
        <v>408</v>
      </c>
    </row>
    <row r="134" spans="1:52" ht="35.25" customHeight="1" x14ac:dyDescent="0.25">
      <c r="A134" s="4">
        <v>124</v>
      </c>
      <c r="B134" s="23">
        <v>34234</v>
      </c>
      <c r="C134" s="89" t="s">
        <v>382</v>
      </c>
      <c r="D134" s="110" t="s">
        <v>383</v>
      </c>
      <c r="E134" s="111" t="s">
        <v>384</v>
      </c>
      <c r="F134" s="89" t="s">
        <v>403</v>
      </c>
      <c r="G134" s="90" t="s">
        <v>386</v>
      </c>
      <c r="H134" s="31" t="s">
        <v>387</v>
      </c>
      <c r="I134" s="112">
        <v>0</v>
      </c>
      <c r="J134" s="110" t="s">
        <v>404</v>
      </c>
      <c r="K134" s="75">
        <v>50</v>
      </c>
      <c r="L134" s="50" t="s">
        <v>405</v>
      </c>
      <c r="M134" s="50" t="s">
        <v>406</v>
      </c>
      <c r="N134" s="52" t="s">
        <v>101</v>
      </c>
      <c r="O134" s="94" t="s">
        <v>102</v>
      </c>
      <c r="P134" s="50" t="s">
        <v>102</v>
      </c>
      <c r="Q134" s="94" t="s">
        <v>102</v>
      </c>
      <c r="R134" s="110" t="s">
        <v>390</v>
      </c>
      <c r="S134" s="61" t="s">
        <v>102</v>
      </c>
      <c r="T134" s="75"/>
      <c r="U134" s="113">
        <v>638.29999999999995</v>
      </c>
      <c r="V134" s="113">
        <v>342.81</v>
      </c>
      <c r="W134" s="111">
        <v>31.46</v>
      </c>
      <c r="X134" s="111" t="s">
        <v>393</v>
      </c>
      <c r="Y134" s="111">
        <v>30.73</v>
      </c>
      <c r="Z134" s="111" t="s">
        <v>393</v>
      </c>
      <c r="AA134" s="111">
        <v>31.55</v>
      </c>
      <c r="AB134" s="111" t="s">
        <v>393</v>
      </c>
      <c r="AC134" s="111">
        <v>30.44</v>
      </c>
      <c r="AD134" s="111" t="s">
        <v>393</v>
      </c>
      <c r="AE134" s="111">
        <v>28.19</v>
      </c>
      <c r="AF134" s="111" t="s">
        <v>393</v>
      </c>
      <c r="AG134" s="111">
        <v>9.86</v>
      </c>
      <c r="AH134" s="111" t="s">
        <v>393</v>
      </c>
      <c r="AI134" s="111">
        <v>9.7799999999999994</v>
      </c>
      <c r="AJ134" s="111" t="s">
        <v>393</v>
      </c>
      <c r="AK134" s="111">
        <v>9.5500000000000007</v>
      </c>
      <c r="AL134" s="111" t="s">
        <v>393</v>
      </c>
      <c r="AM134" s="111">
        <v>9.9</v>
      </c>
      <c r="AN134" s="111" t="s">
        <v>393</v>
      </c>
      <c r="AO134" s="111">
        <v>31.23</v>
      </c>
      <c r="AP134" s="111" t="s">
        <v>393</v>
      </c>
      <c r="AQ134" s="111">
        <v>31.46</v>
      </c>
      <c r="AR134" s="111" t="s">
        <v>393</v>
      </c>
      <c r="AS134" s="111">
        <v>32.380000000000003</v>
      </c>
      <c r="AT134" s="111" t="s">
        <v>393</v>
      </c>
      <c r="AU134" s="111">
        <f t="shared" si="2"/>
        <v>286.53000000000003</v>
      </c>
      <c r="AV134" s="112">
        <v>0.28531000000000001</v>
      </c>
      <c r="AW134" s="112" t="s">
        <v>407</v>
      </c>
      <c r="AX134" s="112" t="s">
        <v>396</v>
      </c>
      <c r="AY134" s="112">
        <v>0</v>
      </c>
      <c r="AZ134" s="112" t="s">
        <v>408</v>
      </c>
    </row>
    <row r="135" spans="1:52" ht="35.25" customHeight="1" x14ac:dyDescent="0.25">
      <c r="A135" s="4">
        <v>125</v>
      </c>
      <c r="B135" s="23">
        <v>34235</v>
      </c>
      <c r="C135" s="89" t="s">
        <v>382</v>
      </c>
      <c r="D135" s="110" t="s">
        <v>383</v>
      </c>
      <c r="E135" s="111" t="s">
        <v>384</v>
      </c>
      <c r="F135" s="89" t="s">
        <v>403</v>
      </c>
      <c r="G135" s="90" t="s">
        <v>386</v>
      </c>
      <c r="H135" s="31" t="s">
        <v>387</v>
      </c>
      <c r="I135" s="112">
        <v>1</v>
      </c>
      <c r="J135" s="110" t="s">
        <v>404</v>
      </c>
      <c r="K135" s="75">
        <v>80</v>
      </c>
      <c r="L135" s="50" t="s">
        <v>405</v>
      </c>
      <c r="M135" s="50" t="s">
        <v>406</v>
      </c>
      <c r="N135" s="52" t="s">
        <v>102</v>
      </c>
      <c r="O135" s="94" t="s">
        <v>102</v>
      </c>
      <c r="P135" s="50" t="s">
        <v>101</v>
      </c>
      <c r="Q135" s="94" t="s">
        <v>102</v>
      </c>
      <c r="R135" s="110" t="s">
        <v>390</v>
      </c>
      <c r="S135" s="61" t="s">
        <v>102</v>
      </c>
      <c r="T135" s="75"/>
      <c r="U135" s="113">
        <v>773.63</v>
      </c>
      <c r="V135" s="113">
        <v>743.61</v>
      </c>
      <c r="W135" s="111">
        <v>140.82</v>
      </c>
      <c r="X135" s="111" t="s">
        <v>398</v>
      </c>
      <c r="Y135" s="111">
        <v>161.38999999999999</v>
      </c>
      <c r="Z135" s="111" t="s">
        <v>398</v>
      </c>
      <c r="AA135" s="111">
        <v>139.94999999999999</v>
      </c>
      <c r="AB135" s="111" t="s">
        <v>398</v>
      </c>
      <c r="AC135" s="111">
        <v>90.48</v>
      </c>
      <c r="AD135" s="111" t="s">
        <v>398</v>
      </c>
      <c r="AE135" s="111">
        <v>33.89</v>
      </c>
      <c r="AF135" s="111" t="s">
        <v>398</v>
      </c>
      <c r="AG135" s="111">
        <v>0.25</v>
      </c>
      <c r="AH135" s="111" t="s">
        <v>398</v>
      </c>
      <c r="AI135" s="111">
        <v>0</v>
      </c>
      <c r="AJ135" s="111" t="s">
        <v>398</v>
      </c>
      <c r="AK135" s="111">
        <v>0</v>
      </c>
      <c r="AL135" s="111" t="s">
        <v>398</v>
      </c>
      <c r="AM135" s="111">
        <v>0</v>
      </c>
      <c r="AN135" s="111" t="s">
        <v>398</v>
      </c>
      <c r="AO135" s="111">
        <v>28.14</v>
      </c>
      <c r="AP135" s="111" t="s">
        <v>398</v>
      </c>
      <c r="AQ135" s="111">
        <v>70.760000000000005</v>
      </c>
      <c r="AR135" s="111" t="s">
        <v>398</v>
      </c>
      <c r="AS135" s="111">
        <v>95.3</v>
      </c>
      <c r="AT135" s="111" t="s">
        <v>398</v>
      </c>
      <c r="AU135" s="111">
        <f t="shared" si="2"/>
        <v>760.9799999999999</v>
      </c>
      <c r="AV135" s="112">
        <v>0.36609000000000003</v>
      </c>
      <c r="AW135" s="112" t="s">
        <v>407</v>
      </c>
      <c r="AX135" s="112" t="s">
        <v>396</v>
      </c>
      <c r="AY135" s="112">
        <v>1</v>
      </c>
      <c r="AZ135" s="112" t="s">
        <v>409</v>
      </c>
    </row>
    <row r="136" spans="1:52" ht="35.25" customHeight="1" x14ac:dyDescent="0.25">
      <c r="A136" s="4">
        <v>126</v>
      </c>
      <c r="B136" s="23">
        <v>34236</v>
      </c>
      <c r="C136" s="89" t="s">
        <v>382</v>
      </c>
      <c r="D136" s="110" t="s">
        <v>383</v>
      </c>
      <c r="E136" s="111" t="s">
        <v>384</v>
      </c>
      <c r="F136" s="89" t="s">
        <v>403</v>
      </c>
      <c r="G136" s="90" t="s">
        <v>386</v>
      </c>
      <c r="H136" s="31" t="s">
        <v>387</v>
      </c>
      <c r="I136" s="112">
        <v>1</v>
      </c>
      <c r="J136" s="110" t="s">
        <v>404</v>
      </c>
      <c r="K136" s="75">
        <v>50</v>
      </c>
      <c r="L136" s="50" t="s">
        <v>405</v>
      </c>
      <c r="M136" s="50" t="s">
        <v>406</v>
      </c>
      <c r="N136" s="52" t="s">
        <v>102</v>
      </c>
      <c r="O136" s="94" t="s">
        <v>102</v>
      </c>
      <c r="P136" s="50" t="s">
        <v>101</v>
      </c>
      <c r="Q136" s="94" t="s">
        <v>102</v>
      </c>
      <c r="R136" s="110" t="s">
        <v>390</v>
      </c>
      <c r="S136" s="61" t="s">
        <v>102</v>
      </c>
      <c r="T136" s="75"/>
      <c r="U136" s="113">
        <v>279.61</v>
      </c>
      <c r="V136" s="113">
        <v>241.99</v>
      </c>
      <c r="W136" s="111">
        <v>50.39</v>
      </c>
      <c r="X136" s="111" t="s">
        <v>398</v>
      </c>
      <c r="Y136" s="111">
        <v>49.48</v>
      </c>
      <c r="Z136" s="111" t="s">
        <v>398</v>
      </c>
      <c r="AA136" s="111">
        <v>57.69</v>
      </c>
      <c r="AB136" s="111" t="s">
        <v>398</v>
      </c>
      <c r="AC136" s="111">
        <v>43.7</v>
      </c>
      <c r="AD136" s="111" t="s">
        <v>398</v>
      </c>
      <c r="AE136" s="111">
        <v>14.66</v>
      </c>
      <c r="AF136" s="111" t="s">
        <v>398</v>
      </c>
      <c r="AG136" s="111">
        <v>0.24</v>
      </c>
      <c r="AH136" s="111" t="s">
        <v>398</v>
      </c>
      <c r="AI136" s="111">
        <v>0</v>
      </c>
      <c r="AJ136" s="111" t="s">
        <v>398</v>
      </c>
      <c r="AK136" s="111">
        <v>0</v>
      </c>
      <c r="AL136" s="111" t="s">
        <v>398</v>
      </c>
      <c r="AM136" s="111">
        <v>0</v>
      </c>
      <c r="AN136" s="111" t="s">
        <v>398</v>
      </c>
      <c r="AO136" s="111">
        <v>29.48</v>
      </c>
      <c r="AP136" s="111" t="s">
        <v>398</v>
      </c>
      <c r="AQ136" s="111">
        <v>33.369999999999997</v>
      </c>
      <c r="AR136" s="111" t="s">
        <v>398</v>
      </c>
      <c r="AS136" s="111">
        <v>45.62</v>
      </c>
      <c r="AT136" s="111" t="s">
        <v>398</v>
      </c>
      <c r="AU136" s="111">
        <f t="shared" si="2"/>
        <v>324.63</v>
      </c>
      <c r="AV136" s="112">
        <v>0.22486</v>
      </c>
      <c r="AW136" s="112" t="s">
        <v>407</v>
      </c>
      <c r="AX136" s="112" t="s">
        <v>396</v>
      </c>
      <c r="AY136" s="112">
        <v>1</v>
      </c>
      <c r="AZ136" s="112" t="s">
        <v>409</v>
      </c>
    </row>
    <row r="137" spans="1:52" ht="35.25" customHeight="1" x14ac:dyDescent="0.25">
      <c r="A137" s="4">
        <v>127</v>
      </c>
      <c r="B137" s="23">
        <v>34237</v>
      </c>
      <c r="C137" s="89" t="s">
        <v>382</v>
      </c>
      <c r="D137" s="110" t="s">
        <v>383</v>
      </c>
      <c r="E137" s="111" t="s">
        <v>384</v>
      </c>
      <c r="F137" s="89" t="s">
        <v>403</v>
      </c>
      <c r="G137" s="90" t="s">
        <v>386</v>
      </c>
      <c r="H137" s="31" t="s">
        <v>387</v>
      </c>
      <c r="I137" s="112">
        <v>1</v>
      </c>
      <c r="J137" s="110" t="s">
        <v>404</v>
      </c>
      <c r="K137" s="75">
        <v>50</v>
      </c>
      <c r="L137" s="50" t="s">
        <v>405</v>
      </c>
      <c r="M137" s="50" t="s">
        <v>406</v>
      </c>
      <c r="N137" s="52" t="s">
        <v>102</v>
      </c>
      <c r="O137" s="94" t="s">
        <v>102</v>
      </c>
      <c r="P137" s="50" t="s">
        <v>101</v>
      </c>
      <c r="Q137" s="94" t="s">
        <v>102</v>
      </c>
      <c r="R137" s="110" t="s">
        <v>390</v>
      </c>
      <c r="S137" s="61" t="s">
        <v>102</v>
      </c>
      <c r="T137" s="75"/>
      <c r="U137" s="113">
        <v>346.93</v>
      </c>
      <c r="V137" s="113">
        <v>352.78</v>
      </c>
      <c r="W137" s="111">
        <v>64.03</v>
      </c>
      <c r="X137" s="111" t="s">
        <v>398</v>
      </c>
      <c r="Y137" s="111">
        <v>60</v>
      </c>
      <c r="Z137" s="111" t="s">
        <v>398</v>
      </c>
      <c r="AA137" s="111">
        <v>62.84</v>
      </c>
      <c r="AB137" s="111" t="s">
        <v>398</v>
      </c>
      <c r="AC137" s="111">
        <v>48.44</v>
      </c>
      <c r="AD137" s="111" t="s">
        <v>398</v>
      </c>
      <c r="AE137" s="111">
        <v>16.190000000000001</v>
      </c>
      <c r="AF137" s="111" t="s">
        <v>398</v>
      </c>
      <c r="AG137" s="111">
        <v>0.24</v>
      </c>
      <c r="AH137" s="111" t="s">
        <v>398</v>
      </c>
      <c r="AI137" s="111">
        <v>0</v>
      </c>
      <c r="AJ137" s="111" t="s">
        <v>398</v>
      </c>
      <c r="AK137" s="111">
        <v>0</v>
      </c>
      <c r="AL137" s="111" t="s">
        <v>398</v>
      </c>
      <c r="AM137" s="111">
        <v>0</v>
      </c>
      <c r="AN137" s="111" t="s">
        <v>398</v>
      </c>
      <c r="AO137" s="111">
        <v>32.85</v>
      </c>
      <c r="AP137" s="111" t="s">
        <v>398</v>
      </c>
      <c r="AQ137" s="111">
        <v>35.67</v>
      </c>
      <c r="AR137" s="111" t="s">
        <v>398</v>
      </c>
      <c r="AS137" s="111">
        <v>45.07</v>
      </c>
      <c r="AT137" s="111" t="s">
        <v>398</v>
      </c>
      <c r="AU137" s="111">
        <f t="shared" si="2"/>
        <v>365.33000000000004</v>
      </c>
      <c r="AV137" s="112">
        <v>0.29880000000000001</v>
      </c>
      <c r="AW137" s="112" t="s">
        <v>407</v>
      </c>
      <c r="AX137" s="112" t="s">
        <v>396</v>
      </c>
      <c r="AY137" s="112">
        <v>1</v>
      </c>
      <c r="AZ137" s="112" t="s">
        <v>409</v>
      </c>
    </row>
    <row r="138" spans="1:52" ht="35.25" customHeight="1" x14ac:dyDescent="0.25">
      <c r="A138" s="4">
        <v>128</v>
      </c>
      <c r="B138" s="23">
        <v>34238</v>
      </c>
      <c r="C138" s="89" t="s">
        <v>382</v>
      </c>
      <c r="D138" s="110" t="s">
        <v>383</v>
      </c>
      <c r="E138" s="111" t="s">
        <v>384</v>
      </c>
      <c r="F138" s="89" t="s">
        <v>403</v>
      </c>
      <c r="G138" s="90" t="s">
        <v>386</v>
      </c>
      <c r="H138" s="31" t="s">
        <v>387</v>
      </c>
      <c r="I138" s="112">
        <v>1</v>
      </c>
      <c r="J138" s="110" t="s">
        <v>404</v>
      </c>
      <c r="K138" s="75">
        <v>50</v>
      </c>
      <c r="L138" s="50" t="s">
        <v>405</v>
      </c>
      <c r="M138" s="50" t="s">
        <v>406</v>
      </c>
      <c r="N138" s="52" t="s">
        <v>102</v>
      </c>
      <c r="O138" s="94" t="s">
        <v>102</v>
      </c>
      <c r="P138" s="50" t="s">
        <v>101</v>
      </c>
      <c r="Q138" s="94" t="s">
        <v>102</v>
      </c>
      <c r="R138" s="110" t="s">
        <v>390</v>
      </c>
      <c r="S138" s="61" t="s">
        <v>102</v>
      </c>
      <c r="T138" s="75"/>
      <c r="U138" s="113">
        <v>479.25</v>
      </c>
      <c r="V138" s="113">
        <v>494.03</v>
      </c>
      <c r="W138" s="111">
        <v>93.57</v>
      </c>
      <c r="X138" s="111" t="s">
        <v>398</v>
      </c>
      <c r="Y138" s="111">
        <v>85.04</v>
      </c>
      <c r="Z138" s="111" t="s">
        <v>398</v>
      </c>
      <c r="AA138" s="111">
        <v>51.05</v>
      </c>
      <c r="AB138" s="111" t="s">
        <v>398</v>
      </c>
      <c r="AC138" s="111">
        <v>44.95</v>
      </c>
      <c r="AD138" s="111" t="s">
        <v>398</v>
      </c>
      <c r="AE138" s="111">
        <v>24.05</v>
      </c>
      <c r="AF138" s="111" t="s">
        <v>398</v>
      </c>
      <c r="AG138" s="111">
        <v>0.24</v>
      </c>
      <c r="AH138" s="111" t="s">
        <v>398</v>
      </c>
      <c r="AI138" s="111">
        <v>0</v>
      </c>
      <c r="AJ138" s="111" t="s">
        <v>398</v>
      </c>
      <c r="AK138" s="111">
        <v>0</v>
      </c>
      <c r="AL138" s="111" t="s">
        <v>398</v>
      </c>
      <c r="AM138" s="111">
        <v>0</v>
      </c>
      <c r="AN138" s="111" t="s">
        <v>398</v>
      </c>
      <c r="AO138" s="111">
        <v>46.88</v>
      </c>
      <c r="AP138" s="111" t="s">
        <v>398</v>
      </c>
      <c r="AQ138" s="111">
        <v>51.76</v>
      </c>
      <c r="AR138" s="111" t="s">
        <v>398</v>
      </c>
      <c r="AS138" s="111">
        <v>69.02</v>
      </c>
      <c r="AT138" s="111" t="s">
        <v>398</v>
      </c>
      <c r="AU138" s="111">
        <f t="shared" si="2"/>
        <v>466.56</v>
      </c>
      <c r="AV138" s="112">
        <v>0.98119999999999996</v>
      </c>
      <c r="AW138" s="112" t="s">
        <v>407</v>
      </c>
      <c r="AX138" s="112" t="s">
        <v>396</v>
      </c>
      <c r="AY138" s="112">
        <v>1</v>
      </c>
      <c r="AZ138" s="112" t="s">
        <v>409</v>
      </c>
    </row>
    <row r="139" spans="1:52" ht="35.25" customHeight="1" x14ac:dyDescent="0.25">
      <c r="A139" s="4">
        <v>129</v>
      </c>
      <c r="B139" s="23">
        <v>34239</v>
      </c>
      <c r="C139" s="89" t="s">
        <v>382</v>
      </c>
      <c r="D139" s="110" t="s">
        <v>383</v>
      </c>
      <c r="E139" s="111" t="s">
        <v>384</v>
      </c>
      <c r="F139" s="89" t="s">
        <v>403</v>
      </c>
      <c r="G139" s="90" t="s">
        <v>386</v>
      </c>
      <c r="H139" s="31" t="s">
        <v>387</v>
      </c>
      <c r="I139" s="112">
        <v>0</v>
      </c>
      <c r="J139" s="110" t="s">
        <v>404</v>
      </c>
      <c r="K139" s="75">
        <v>50</v>
      </c>
      <c r="L139" s="50" t="s">
        <v>405</v>
      </c>
      <c r="M139" s="50" t="s">
        <v>406</v>
      </c>
      <c r="N139" s="52" t="s">
        <v>101</v>
      </c>
      <c r="O139" s="94" t="s">
        <v>102</v>
      </c>
      <c r="P139" s="50" t="s">
        <v>102</v>
      </c>
      <c r="Q139" s="94" t="s">
        <v>102</v>
      </c>
      <c r="R139" s="110" t="s">
        <v>390</v>
      </c>
      <c r="S139" s="61" t="s">
        <v>102</v>
      </c>
      <c r="T139" s="75"/>
      <c r="U139" s="113">
        <v>611.5</v>
      </c>
      <c r="V139" s="113">
        <v>386.23</v>
      </c>
      <c r="W139" s="111">
        <v>37.67</v>
      </c>
      <c r="X139" s="111" t="s">
        <v>393</v>
      </c>
      <c r="Y139" s="111">
        <v>36.89</v>
      </c>
      <c r="Z139" s="111" t="s">
        <v>393</v>
      </c>
      <c r="AA139" s="111">
        <v>37.75</v>
      </c>
      <c r="AB139" s="111" t="s">
        <v>393</v>
      </c>
      <c r="AC139" s="111">
        <v>36.68</v>
      </c>
      <c r="AD139" s="111" t="s">
        <v>393</v>
      </c>
      <c r="AE139" s="111">
        <v>34.549999999999997</v>
      </c>
      <c r="AF139" s="111" t="s">
        <v>393</v>
      </c>
      <c r="AG139" s="111">
        <v>10.73</v>
      </c>
      <c r="AH139" s="111" t="s">
        <v>393</v>
      </c>
      <c r="AI139" s="111">
        <v>10.65</v>
      </c>
      <c r="AJ139" s="111" t="s">
        <v>393</v>
      </c>
      <c r="AK139" s="111">
        <v>9.73</v>
      </c>
      <c r="AL139" s="111" t="s">
        <v>393</v>
      </c>
      <c r="AM139" s="111">
        <v>10.08</v>
      </c>
      <c r="AN139" s="111" t="s">
        <v>393</v>
      </c>
      <c r="AO139" s="111">
        <v>33.33</v>
      </c>
      <c r="AP139" s="111" t="s">
        <v>393</v>
      </c>
      <c r="AQ139" s="111">
        <v>34.270000000000003</v>
      </c>
      <c r="AR139" s="111" t="s">
        <v>393</v>
      </c>
      <c r="AS139" s="111">
        <v>35.380000000000003</v>
      </c>
      <c r="AT139" s="111" t="s">
        <v>393</v>
      </c>
      <c r="AU139" s="111">
        <f t="shared" si="2"/>
        <v>327.71</v>
      </c>
      <c r="AV139" s="112">
        <v>0.37157000000000001</v>
      </c>
      <c r="AW139" s="112" t="s">
        <v>407</v>
      </c>
      <c r="AX139" s="112" t="s">
        <v>396</v>
      </c>
      <c r="AY139" s="112">
        <v>0</v>
      </c>
      <c r="AZ139" s="112" t="s">
        <v>408</v>
      </c>
    </row>
    <row r="140" spans="1:52" ht="35.25" customHeight="1" x14ac:dyDescent="0.25">
      <c r="A140" s="4">
        <v>130</v>
      </c>
      <c r="B140" s="23">
        <v>34240</v>
      </c>
      <c r="C140" s="89" t="s">
        <v>382</v>
      </c>
      <c r="D140" s="110" t="s">
        <v>383</v>
      </c>
      <c r="E140" s="111" t="s">
        <v>384</v>
      </c>
      <c r="F140" s="89" t="s">
        <v>403</v>
      </c>
      <c r="G140" s="90" t="s">
        <v>386</v>
      </c>
      <c r="H140" s="31" t="s">
        <v>387</v>
      </c>
      <c r="I140" s="112">
        <v>1</v>
      </c>
      <c r="J140" s="110" t="s">
        <v>404</v>
      </c>
      <c r="K140" s="75">
        <v>50</v>
      </c>
      <c r="L140" s="50" t="s">
        <v>405</v>
      </c>
      <c r="M140" s="50" t="s">
        <v>406</v>
      </c>
      <c r="N140" s="52" t="s">
        <v>102</v>
      </c>
      <c r="O140" s="94" t="s">
        <v>102</v>
      </c>
      <c r="P140" s="50" t="s">
        <v>101</v>
      </c>
      <c r="Q140" s="94" t="s">
        <v>102</v>
      </c>
      <c r="R140" s="110" t="s">
        <v>390</v>
      </c>
      <c r="S140" s="61" t="s">
        <v>102</v>
      </c>
      <c r="T140" s="75"/>
      <c r="U140" s="113">
        <v>509.65</v>
      </c>
      <c r="V140" s="113">
        <v>716.5</v>
      </c>
      <c r="W140" s="111">
        <v>133.29</v>
      </c>
      <c r="X140" s="111" t="s">
        <v>398</v>
      </c>
      <c r="Y140" s="111">
        <v>118.25</v>
      </c>
      <c r="Z140" s="111" t="s">
        <v>398</v>
      </c>
      <c r="AA140" s="111">
        <v>117.17</v>
      </c>
      <c r="AB140" s="111" t="s">
        <v>398</v>
      </c>
      <c r="AC140" s="111">
        <v>88.34</v>
      </c>
      <c r="AD140" s="111" t="s">
        <v>398</v>
      </c>
      <c r="AE140" s="111">
        <v>32.11</v>
      </c>
      <c r="AF140" s="111" t="s">
        <v>398</v>
      </c>
      <c r="AG140" s="111">
        <v>0.24</v>
      </c>
      <c r="AH140" s="111" t="s">
        <v>398</v>
      </c>
      <c r="AI140" s="111">
        <v>0</v>
      </c>
      <c r="AJ140" s="111" t="s">
        <v>398</v>
      </c>
      <c r="AK140" s="111">
        <v>0</v>
      </c>
      <c r="AL140" s="111" t="s">
        <v>398</v>
      </c>
      <c r="AM140" s="111">
        <v>0</v>
      </c>
      <c r="AN140" s="111" t="s">
        <v>398</v>
      </c>
      <c r="AO140" s="111">
        <v>49.85</v>
      </c>
      <c r="AP140" s="111" t="s">
        <v>398</v>
      </c>
      <c r="AQ140" s="111">
        <v>73.14</v>
      </c>
      <c r="AR140" s="111" t="s">
        <v>398</v>
      </c>
      <c r="AS140" s="111">
        <v>98.34</v>
      </c>
      <c r="AT140" s="111" t="s">
        <v>398</v>
      </c>
      <c r="AU140" s="111">
        <f t="shared" si="2"/>
        <v>710.73</v>
      </c>
      <c r="AV140" s="112">
        <v>0.16275999999999999</v>
      </c>
      <c r="AW140" s="112" t="s">
        <v>407</v>
      </c>
      <c r="AX140" s="112" t="s">
        <v>396</v>
      </c>
      <c r="AY140" s="112">
        <v>1</v>
      </c>
      <c r="AZ140" s="112" t="s">
        <v>409</v>
      </c>
    </row>
    <row r="141" spans="1:52" ht="35.25" customHeight="1" x14ac:dyDescent="0.25">
      <c r="A141" s="4">
        <v>131</v>
      </c>
      <c r="B141" s="23">
        <v>34241</v>
      </c>
      <c r="C141" s="89" t="s">
        <v>382</v>
      </c>
      <c r="D141" s="110" t="s">
        <v>383</v>
      </c>
      <c r="E141" s="111" t="s">
        <v>384</v>
      </c>
      <c r="F141" s="89" t="s">
        <v>403</v>
      </c>
      <c r="G141" s="90" t="s">
        <v>386</v>
      </c>
      <c r="H141" s="31" t="s">
        <v>387</v>
      </c>
      <c r="I141" s="112">
        <v>1</v>
      </c>
      <c r="J141" s="110" t="s">
        <v>404</v>
      </c>
      <c r="K141" s="75">
        <v>50</v>
      </c>
      <c r="L141" s="50" t="s">
        <v>405</v>
      </c>
      <c r="M141" s="50" t="s">
        <v>406</v>
      </c>
      <c r="N141" s="52" t="s">
        <v>102</v>
      </c>
      <c r="O141" s="94" t="s">
        <v>102</v>
      </c>
      <c r="P141" s="50" t="s">
        <v>101</v>
      </c>
      <c r="Q141" s="94" t="s">
        <v>102</v>
      </c>
      <c r="R141" s="110" t="s">
        <v>390</v>
      </c>
      <c r="S141" s="61" t="s">
        <v>102</v>
      </c>
      <c r="T141" s="75"/>
      <c r="U141" s="113">
        <v>370.38</v>
      </c>
      <c r="V141" s="113">
        <v>386.61</v>
      </c>
      <c r="W141" s="111">
        <v>53.77</v>
      </c>
      <c r="X141" s="111" t="s">
        <v>398</v>
      </c>
      <c r="Y141" s="111">
        <v>53.16</v>
      </c>
      <c r="Z141" s="111" t="s">
        <v>398</v>
      </c>
      <c r="AA141" s="111">
        <v>54.96</v>
      </c>
      <c r="AB141" s="111" t="s">
        <v>398</v>
      </c>
      <c r="AC141" s="111">
        <v>54.34</v>
      </c>
      <c r="AD141" s="111" t="s">
        <v>398</v>
      </c>
      <c r="AE141" s="111">
        <v>54.96</v>
      </c>
      <c r="AF141" s="111" t="s">
        <v>398</v>
      </c>
      <c r="AG141" s="111">
        <v>0.25</v>
      </c>
      <c r="AH141" s="111" t="s">
        <v>398</v>
      </c>
      <c r="AI141" s="111">
        <v>0</v>
      </c>
      <c r="AJ141" s="111" t="s">
        <v>398</v>
      </c>
      <c r="AK141" s="111">
        <v>0</v>
      </c>
      <c r="AL141" s="111" t="s">
        <v>398</v>
      </c>
      <c r="AM141" s="111">
        <v>0</v>
      </c>
      <c r="AN141" s="111" t="s">
        <v>398</v>
      </c>
      <c r="AO141" s="111">
        <v>48.36</v>
      </c>
      <c r="AP141" s="111" t="s">
        <v>398</v>
      </c>
      <c r="AQ141" s="111">
        <v>57.74</v>
      </c>
      <c r="AR141" s="111" t="s">
        <v>398</v>
      </c>
      <c r="AS141" s="111">
        <v>55.07</v>
      </c>
      <c r="AT141" s="111" t="s">
        <v>398</v>
      </c>
      <c r="AU141" s="111">
        <f t="shared" si="2"/>
        <v>432.61</v>
      </c>
      <c r="AV141" s="112">
        <v>0.28445999999999999</v>
      </c>
      <c r="AW141" s="112" t="s">
        <v>407</v>
      </c>
      <c r="AX141" s="112" t="s">
        <v>396</v>
      </c>
      <c r="AY141" s="112">
        <v>1</v>
      </c>
      <c r="AZ141" s="112" t="s">
        <v>409</v>
      </c>
    </row>
    <row r="142" spans="1:52" ht="35.25" customHeight="1" x14ac:dyDescent="0.25">
      <c r="A142" s="4">
        <v>132</v>
      </c>
      <c r="B142" s="23">
        <v>34242</v>
      </c>
      <c r="C142" s="89" t="s">
        <v>382</v>
      </c>
      <c r="D142" s="110" t="s">
        <v>383</v>
      </c>
      <c r="E142" s="111" t="s">
        <v>384</v>
      </c>
      <c r="F142" s="89" t="s">
        <v>403</v>
      </c>
      <c r="G142" s="90" t="s">
        <v>386</v>
      </c>
      <c r="H142" s="31" t="s">
        <v>387</v>
      </c>
      <c r="I142" s="112">
        <v>1</v>
      </c>
      <c r="J142" s="110" t="s">
        <v>404</v>
      </c>
      <c r="K142" s="75">
        <v>50</v>
      </c>
      <c r="L142" s="50" t="s">
        <v>405</v>
      </c>
      <c r="M142" s="50" t="s">
        <v>406</v>
      </c>
      <c r="N142" s="52" t="s">
        <v>102</v>
      </c>
      <c r="O142" s="94" t="s">
        <v>102</v>
      </c>
      <c r="P142" s="50" t="s">
        <v>101</v>
      </c>
      <c r="Q142" s="94" t="s">
        <v>102</v>
      </c>
      <c r="R142" s="110" t="s">
        <v>390</v>
      </c>
      <c r="S142" s="61" t="s">
        <v>102</v>
      </c>
      <c r="T142" s="75"/>
      <c r="U142" s="113">
        <v>406.87</v>
      </c>
      <c r="V142" s="113">
        <v>528.71</v>
      </c>
      <c r="W142" s="111">
        <v>104.58</v>
      </c>
      <c r="X142" s="111" t="s">
        <v>398</v>
      </c>
      <c r="Y142" s="111">
        <v>104.58</v>
      </c>
      <c r="Z142" s="111" t="s">
        <v>398</v>
      </c>
      <c r="AA142" s="111">
        <v>101.22</v>
      </c>
      <c r="AB142" s="111" t="s">
        <v>398</v>
      </c>
      <c r="AC142" s="111">
        <v>73.34</v>
      </c>
      <c r="AD142" s="111" t="s">
        <v>398</v>
      </c>
      <c r="AE142" s="111">
        <v>25.57</v>
      </c>
      <c r="AF142" s="111" t="s">
        <v>398</v>
      </c>
      <c r="AG142" s="111">
        <v>0.25</v>
      </c>
      <c r="AH142" s="111" t="s">
        <v>398</v>
      </c>
      <c r="AI142" s="111">
        <v>0</v>
      </c>
      <c r="AJ142" s="111" t="s">
        <v>398</v>
      </c>
      <c r="AK142" s="111">
        <v>0</v>
      </c>
      <c r="AL142" s="111" t="s">
        <v>398</v>
      </c>
      <c r="AM142" s="111">
        <v>0</v>
      </c>
      <c r="AN142" s="111" t="s">
        <v>398</v>
      </c>
      <c r="AO142" s="111">
        <v>51.56</v>
      </c>
      <c r="AP142" s="111" t="s">
        <v>398</v>
      </c>
      <c r="AQ142" s="111">
        <v>54.31</v>
      </c>
      <c r="AR142" s="111" t="s">
        <v>398</v>
      </c>
      <c r="AS142" s="111">
        <v>58.08</v>
      </c>
      <c r="AT142" s="111" t="s">
        <v>398</v>
      </c>
      <c r="AU142" s="111">
        <f t="shared" si="2"/>
        <v>573.49000000000012</v>
      </c>
      <c r="AV142" s="112">
        <v>0.20358999999999999</v>
      </c>
      <c r="AW142" s="112" t="s">
        <v>407</v>
      </c>
      <c r="AX142" s="112" t="s">
        <v>396</v>
      </c>
      <c r="AY142" s="112">
        <v>1</v>
      </c>
      <c r="AZ142" s="112" t="s">
        <v>409</v>
      </c>
    </row>
    <row r="143" spans="1:52" ht="35.25" customHeight="1" x14ac:dyDescent="0.25">
      <c r="A143" s="4">
        <v>133</v>
      </c>
      <c r="B143" s="23">
        <v>34243</v>
      </c>
      <c r="C143" s="89" t="s">
        <v>382</v>
      </c>
      <c r="D143" s="110" t="s">
        <v>383</v>
      </c>
      <c r="E143" s="111" t="s">
        <v>384</v>
      </c>
      <c r="F143" s="89" t="s">
        <v>403</v>
      </c>
      <c r="G143" s="90" t="s">
        <v>386</v>
      </c>
      <c r="H143" s="31" t="s">
        <v>387</v>
      </c>
      <c r="I143" s="112">
        <v>1</v>
      </c>
      <c r="J143" s="110" t="s">
        <v>404</v>
      </c>
      <c r="K143" s="75">
        <v>50</v>
      </c>
      <c r="L143" s="50" t="s">
        <v>405</v>
      </c>
      <c r="M143" s="50" t="s">
        <v>406</v>
      </c>
      <c r="N143" s="52" t="s">
        <v>102</v>
      </c>
      <c r="O143" s="94" t="s">
        <v>102</v>
      </c>
      <c r="P143" s="50" t="s">
        <v>101</v>
      </c>
      <c r="Q143" s="94" t="s">
        <v>102</v>
      </c>
      <c r="R143" s="110" t="s">
        <v>390</v>
      </c>
      <c r="S143" s="61" t="s">
        <v>102</v>
      </c>
      <c r="T143" s="75"/>
      <c r="U143" s="113">
        <v>614.82000000000005</v>
      </c>
      <c r="V143" s="113">
        <v>675.72</v>
      </c>
      <c r="W143" s="111">
        <v>132.78</v>
      </c>
      <c r="X143" s="111" t="s">
        <v>398</v>
      </c>
      <c r="Y143" s="111">
        <v>119.3</v>
      </c>
      <c r="Z143" s="111" t="s">
        <v>398</v>
      </c>
      <c r="AA143" s="111">
        <v>123.79</v>
      </c>
      <c r="AB143" s="111" t="s">
        <v>398</v>
      </c>
      <c r="AC143" s="111">
        <v>86.55</v>
      </c>
      <c r="AD143" s="111" t="s">
        <v>398</v>
      </c>
      <c r="AE143" s="111">
        <v>31.06</v>
      </c>
      <c r="AF143" s="111" t="s">
        <v>398</v>
      </c>
      <c r="AG143" s="111">
        <v>0.24</v>
      </c>
      <c r="AH143" s="111" t="s">
        <v>398</v>
      </c>
      <c r="AI143" s="111">
        <v>0</v>
      </c>
      <c r="AJ143" s="111" t="s">
        <v>398</v>
      </c>
      <c r="AK143" s="111">
        <v>0</v>
      </c>
      <c r="AL143" s="111" t="s">
        <v>398</v>
      </c>
      <c r="AM143" s="111">
        <v>0</v>
      </c>
      <c r="AN143" s="111" t="s">
        <v>398</v>
      </c>
      <c r="AO143" s="111">
        <v>62.17</v>
      </c>
      <c r="AP143" s="111" t="s">
        <v>398</v>
      </c>
      <c r="AQ143" s="111">
        <v>68.39</v>
      </c>
      <c r="AR143" s="111" t="s">
        <v>398</v>
      </c>
      <c r="AS143" s="111">
        <v>94.49</v>
      </c>
      <c r="AT143" s="111" t="s">
        <v>398</v>
      </c>
      <c r="AU143" s="111">
        <f t="shared" si="2"/>
        <v>718.77</v>
      </c>
      <c r="AV143" s="112">
        <v>0.20913000000000001</v>
      </c>
      <c r="AW143" s="112" t="s">
        <v>407</v>
      </c>
      <c r="AX143" s="112" t="s">
        <v>396</v>
      </c>
      <c r="AY143" s="112">
        <v>1</v>
      </c>
      <c r="AZ143" s="112" t="s">
        <v>409</v>
      </c>
    </row>
    <row r="144" spans="1:52" ht="35.25" customHeight="1" x14ac:dyDescent="0.25">
      <c r="A144" s="4">
        <v>134</v>
      </c>
      <c r="B144" s="23">
        <v>34244</v>
      </c>
      <c r="C144" s="89" t="s">
        <v>382</v>
      </c>
      <c r="D144" s="110" t="s">
        <v>383</v>
      </c>
      <c r="E144" s="111" t="s">
        <v>384</v>
      </c>
      <c r="F144" s="89" t="s">
        <v>403</v>
      </c>
      <c r="G144" s="90" t="s">
        <v>386</v>
      </c>
      <c r="H144" s="31" t="s">
        <v>387</v>
      </c>
      <c r="I144" s="112">
        <v>0</v>
      </c>
      <c r="J144" s="110" t="s">
        <v>404</v>
      </c>
      <c r="K144" s="75">
        <v>80</v>
      </c>
      <c r="L144" s="50" t="s">
        <v>405</v>
      </c>
      <c r="M144" s="50" t="s">
        <v>406</v>
      </c>
      <c r="N144" s="52" t="s">
        <v>101</v>
      </c>
      <c r="O144" s="94" t="s">
        <v>102</v>
      </c>
      <c r="P144" s="50" t="s">
        <v>102</v>
      </c>
      <c r="Q144" s="94" t="s">
        <v>102</v>
      </c>
      <c r="R144" s="110" t="s">
        <v>390</v>
      </c>
      <c r="S144" s="61" t="s">
        <v>102</v>
      </c>
      <c r="T144" s="75"/>
      <c r="U144" s="113">
        <v>632.48</v>
      </c>
      <c r="V144" s="113">
        <v>174.09</v>
      </c>
      <c r="W144" s="111">
        <v>14.52</v>
      </c>
      <c r="X144" s="111" t="s">
        <v>393</v>
      </c>
      <c r="Y144" s="111">
        <v>14.37</v>
      </c>
      <c r="Z144" s="111" t="s">
        <v>393</v>
      </c>
      <c r="AA144" s="111">
        <v>14.52</v>
      </c>
      <c r="AB144" s="111" t="s">
        <v>393</v>
      </c>
      <c r="AC144" s="111">
        <v>14.52</v>
      </c>
      <c r="AD144" s="111" t="s">
        <v>393</v>
      </c>
      <c r="AE144" s="111">
        <v>14.52</v>
      </c>
      <c r="AF144" s="111" t="s">
        <v>393</v>
      </c>
      <c r="AG144" s="111">
        <v>2.06</v>
      </c>
      <c r="AH144" s="111" t="s">
        <v>393</v>
      </c>
      <c r="AI144" s="111">
        <v>2.06</v>
      </c>
      <c r="AJ144" s="111" t="s">
        <v>393</v>
      </c>
      <c r="AK144" s="111">
        <v>2.97</v>
      </c>
      <c r="AL144" s="111" t="s">
        <v>393</v>
      </c>
      <c r="AM144" s="111">
        <v>2.97</v>
      </c>
      <c r="AN144" s="111" t="s">
        <v>393</v>
      </c>
      <c r="AO144" s="111">
        <v>16.260000000000002</v>
      </c>
      <c r="AP144" s="111" t="s">
        <v>393</v>
      </c>
      <c r="AQ144" s="111">
        <v>15.35</v>
      </c>
      <c r="AR144" s="111" t="s">
        <v>393</v>
      </c>
      <c r="AS144" s="111">
        <v>15.1</v>
      </c>
      <c r="AT144" s="111" t="s">
        <v>393</v>
      </c>
      <c r="AU144" s="111">
        <f t="shared" si="2"/>
        <v>129.22</v>
      </c>
      <c r="AV144" s="112">
        <v>0.39713999999999999</v>
      </c>
      <c r="AW144" s="112" t="s">
        <v>407</v>
      </c>
      <c r="AX144" s="112" t="s">
        <v>396</v>
      </c>
      <c r="AY144" s="112">
        <v>1</v>
      </c>
      <c r="AZ144" s="112" t="s">
        <v>408</v>
      </c>
    </row>
    <row r="145" spans="1:52" ht="35.25" customHeight="1" x14ac:dyDescent="0.25">
      <c r="A145" s="4">
        <v>135</v>
      </c>
      <c r="B145" s="23">
        <v>34245</v>
      </c>
      <c r="C145" s="89" t="s">
        <v>382</v>
      </c>
      <c r="D145" s="110" t="s">
        <v>383</v>
      </c>
      <c r="E145" s="111" t="s">
        <v>384</v>
      </c>
      <c r="F145" s="89" t="s">
        <v>403</v>
      </c>
      <c r="G145" s="90" t="s">
        <v>386</v>
      </c>
      <c r="H145" s="31" t="s">
        <v>387</v>
      </c>
      <c r="I145" s="112">
        <v>0</v>
      </c>
      <c r="J145" s="110" t="s">
        <v>404</v>
      </c>
      <c r="K145" s="75">
        <v>50</v>
      </c>
      <c r="L145" s="50" t="s">
        <v>405</v>
      </c>
      <c r="M145" s="50" t="s">
        <v>406</v>
      </c>
      <c r="N145" s="52" t="s">
        <v>102</v>
      </c>
      <c r="O145" s="94" t="s">
        <v>102</v>
      </c>
      <c r="P145" s="50" t="s">
        <v>102</v>
      </c>
      <c r="Q145" s="94" t="s">
        <v>102</v>
      </c>
      <c r="R145" s="110" t="s">
        <v>390</v>
      </c>
      <c r="S145" s="61" t="s">
        <v>102</v>
      </c>
      <c r="T145" s="75"/>
      <c r="U145" s="113">
        <v>167.34</v>
      </c>
      <c r="V145" s="113">
        <v>185.69</v>
      </c>
      <c r="W145" s="111">
        <v>23.48</v>
      </c>
      <c r="X145" s="111" t="s">
        <v>393</v>
      </c>
      <c r="Y145" s="111">
        <v>23.2</v>
      </c>
      <c r="Z145" s="111" t="s">
        <v>393</v>
      </c>
      <c r="AA145" s="111">
        <v>23.48</v>
      </c>
      <c r="AB145" s="111" t="s">
        <v>393</v>
      </c>
      <c r="AC145" s="111">
        <v>23.48</v>
      </c>
      <c r="AD145" s="111" t="s">
        <v>393</v>
      </c>
      <c r="AE145" s="111">
        <v>23.48</v>
      </c>
      <c r="AF145" s="111" t="s">
        <v>393</v>
      </c>
      <c r="AG145" s="111">
        <v>0</v>
      </c>
      <c r="AH145" s="111" t="s">
        <v>393</v>
      </c>
      <c r="AI145" s="111">
        <v>0</v>
      </c>
      <c r="AJ145" s="111" t="s">
        <v>393</v>
      </c>
      <c r="AK145" s="111">
        <v>0</v>
      </c>
      <c r="AL145" s="111" t="s">
        <v>393</v>
      </c>
      <c r="AM145" s="111">
        <v>0</v>
      </c>
      <c r="AN145" s="111" t="s">
        <v>393</v>
      </c>
      <c r="AO145" s="111">
        <v>21.68</v>
      </c>
      <c r="AP145" s="111" t="s">
        <v>393</v>
      </c>
      <c r="AQ145" s="111">
        <v>21.68</v>
      </c>
      <c r="AR145" s="111" t="s">
        <v>393</v>
      </c>
      <c r="AS145" s="111">
        <v>21.51</v>
      </c>
      <c r="AT145" s="111" t="s">
        <v>393</v>
      </c>
      <c r="AU145" s="111">
        <f t="shared" si="2"/>
        <v>181.99</v>
      </c>
      <c r="AV145" s="112">
        <v>0.26013999999999998</v>
      </c>
      <c r="AW145" s="112" t="s">
        <v>407</v>
      </c>
      <c r="AX145" s="112" t="s">
        <v>396</v>
      </c>
      <c r="AY145" s="112">
        <v>1</v>
      </c>
      <c r="AZ145" s="112" t="s">
        <v>409</v>
      </c>
    </row>
    <row r="146" spans="1:52" ht="35.25" customHeight="1" x14ac:dyDescent="0.25">
      <c r="A146" s="4">
        <v>136</v>
      </c>
      <c r="B146" s="23">
        <v>34246</v>
      </c>
      <c r="C146" s="89" t="s">
        <v>382</v>
      </c>
      <c r="D146" s="110" t="s">
        <v>383</v>
      </c>
      <c r="E146" s="111" t="s">
        <v>384</v>
      </c>
      <c r="F146" s="89" t="s">
        <v>403</v>
      </c>
      <c r="G146" s="90" t="s">
        <v>386</v>
      </c>
      <c r="H146" s="31" t="s">
        <v>387</v>
      </c>
      <c r="I146" s="112">
        <v>0</v>
      </c>
      <c r="J146" s="110" t="s">
        <v>404</v>
      </c>
      <c r="K146" s="75">
        <v>50</v>
      </c>
      <c r="L146" s="50" t="s">
        <v>405</v>
      </c>
      <c r="M146" s="50" t="s">
        <v>406</v>
      </c>
      <c r="N146" s="52" t="s">
        <v>101</v>
      </c>
      <c r="O146" s="94" t="s">
        <v>102</v>
      </c>
      <c r="P146" s="50" t="s">
        <v>102</v>
      </c>
      <c r="Q146" s="94" t="s">
        <v>102</v>
      </c>
      <c r="R146" s="110" t="s">
        <v>390</v>
      </c>
      <c r="S146" s="61" t="s">
        <v>102</v>
      </c>
      <c r="T146" s="75"/>
      <c r="U146" s="113">
        <v>651.75</v>
      </c>
      <c r="V146" s="113">
        <v>379.63</v>
      </c>
      <c r="W146" s="111">
        <v>41.53</v>
      </c>
      <c r="X146" s="111" t="s">
        <v>393</v>
      </c>
      <c r="Y146" s="111">
        <v>40.450000000000003</v>
      </c>
      <c r="Z146" s="111" t="s">
        <v>393</v>
      </c>
      <c r="AA146" s="111">
        <v>41.64</v>
      </c>
      <c r="AB146" s="111" t="s">
        <v>393</v>
      </c>
      <c r="AC146" s="111">
        <v>40.07</v>
      </c>
      <c r="AD146" s="111" t="s">
        <v>393</v>
      </c>
      <c r="AE146" s="111">
        <v>36.99</v>
      </c>
      <c r="AF146" s="111" t="s">
        <v>393</v>
      </c>
      <c r="AG146" s="111">
        <v>7.95</v>
      </c>
      <c r="AH146" s="111" t="s">
        <v>393</v>
      </c>
      <c r="AI146" s="111">
        <v>7.84</v>
      </c>
      <c r="AJ146" s="111" t="s">
        <v>393</v>
      </c>
      <c r="AK146" s="111">
        <v>8.75</v>
      </c>
      <c r="AL146" s="111" t="s">
        <v>393</v>
      </c>
      <c r="AM146" s="111">
        <v>9.2200000000000006</v>
      </c>
      <c r="AN146" s="111" t="s">
        <v>393</v>
      </c>
      <c r="AO146" s="111">
        <v>35.659999999999997</v>
      </c>
      <c r="AP146" s="111" t="s">
        <v>393</v>
      </c>
      <c r="AQ146" s="111">
        <v>34.76</v>
      </c>
      <c r="AR146" s="111" t="s">
        <v>393</v>
      </c>
      <c r="AS146" s="111">
        <v>35.96</v>
      </c>
      <c r="AT146" s="111" t="s">
        <v>393</v>
      </c>
      <c r="AU146" s="111">
        <f t="shared" si="2"/>
        <v>340.82</v>
      </c>
      <c r="AV146" s="112">
        <v>0.29675000000000001</v>
      </c>
      <c r="AW146" s="112" t="s">
        <v>407</v>
      </c>
      <c r="AX146" s="112" t="s">
        <v>396</v>
      </c>
      <c r="AY146" s="112">
        <v>0</v>
      </c>
      <c r="AZ146" s="112" t="s">
        <v>408</v>
      </c>
    </row>
    <row r="147" spans="1:52" ht="35.25" customHeight="1" x14ac:dyDescent="0.25">
      <c r="A147" s="4">
        <v>137</v>
      </c>
      <c r="B147" s="23">
        <v>34247</v>
      </c>
      <c r="C147" s="89" t="s">
        <v>382</v>
      </c>
      <c r="D147" s="110" t="s">
        <v>383</v>
      </c>
      <c r="E147" s="111" t="s">
        <v>384</v>
      </c>
      <c r="F147" s="89" t="s">
        <v>403</v>
      </c>
      <c r="G147" s="90" t="s">
        <v>386</v>
      </c>
      <c r="H147" s="31" t="s">
        <v>387</v>
      </c>
      <c r="I147" s="112">
        <v>1</v>
      </c>
      <c r="J147" s="110" t="s">
        <v>404</v>
      </c>
      <c r="K147" s="75">
        <v>80</v>
      </c>
      <c r="L147" s="50" t="s">
        <v>405</v>
      </c>
      <c r="M147" s="50" t="s">
        <v>406</v>
      </c>
      <c r="N147" s="52" t="s">
        <v>101</v>
      </c>
      <c r="O147" s="94" t="s">
        <v>102</v>
      </c>
      <c r="P147" s="50" t="s">
        <v>101</v>
      </c>
      <c r="Q147" s="94" t="s">
        <v>102</v>
      </c>
      <c r="R147" s="110" t="s">
        <v>390</v>
      </c>
      <c r="S147" s="61" t="s">
        <v>102</v>
      </c>
      <c r="T147" s="75"/>
      <c r="U147" s="113">
        <v>1965.25</v>
      </c>
      <c r="V147" s="113">
        <v>1654.38</v>
      </c>
      <c r="W147" s="111">
        <v>189.7</v>
      </c>
      <c r="X147" s="111" t="s">
        <v>393</v>
      </c>
      <c r="Y147" s="111">
        <v>191.84</v>
      </c>
      <c r="Z147" s="111" t="s">
        <v>393</v>
      </c>
      <c r="AA147" s="111">
        <v>194.37</v>
      </c>
      <c r="AB147" s="111" t="s">
        <v>393</v>
      </c>
      <c r="AC147" s="111">
        <v>190.01</v>
      </c>
      <c r="AD147" s="111" t="s">
        <v>393</v>
      </c>
      <c r="AE147" s="111">
        <v>180.41</v>
      </c>
      <c r="AF147" s="111" t="s">
        <v>393</v>
      </c>
      <c r="AG147" s="111">
        <v>49.31</v>
      </c>
      <c r="AH147" s="111" t="s">
        <v>393</v>
      </c>
      <c r="AI147" s="111">
        <v>48.21</v>
      </c>
      <c r="AJ147" s="111" t="s">
        <v>393</v>
      </c>
      <c r="AK147" s="111">
        <v>50.13</v>
      </c>
      <c r="AL147" s="111" t="s">
        <v>393</v>
      </c>
      <c r="AM147" s="111">
        <v>50.84</v>
      </c>
      <c r="AN147" s="111" t="s">
        <v>393</v>
      </c>
      <c r="AO147" s="111">
        <v>181.04</v>
      </c>
      <c r="AP147" s="111" t="s">
        <v>393</v>
      </c>
      <c r="AQ147" s="111">
        <v>179.88</v>
      </c>
      <c r="AR147" s="111" t="s">
        <v>393</v>
      </c>
      <c r="AS147" s="111">
        <v>180.53</v>
      </c>
      <c r="AT147" s="111" t="s">
        <v>393</v>
      </c>
      <c r="AU147" s="111">
        <f t="shared" si="2"/>
        <v>1686.2699999999998</v>
      </c>
      <c r="AV147" s="112">
        <v>0.26837</v>
      </c>
      <c r="AW147" s="112" t="s">
        <v>407</v>
      </c>
      <c r="AX147" s="112" t="s">
        <v>396</v>
      </c>
      <c r="AY147" s="112">
        <v>1</v>
      </c>
      <c r="AZ147" s="112" t="s">
        <v>409</v>
      </c>
    </row>
    <row r="148" spans="1:52" ht="35.25" customHeight="1" x14ac:dyDescent="0.25">
      <c r="A148" s="4">
        <v>138</v>
      </c>
      <c r="B148" s="23">
        <v>34248</v>
      </c>
      <c r="C148" s="89" t="s">
        <v>382</v>
      </c>
      <c r="D148" s="110" t="s">
        <v>383</v>
      </c>
      <c r="E148" s="111" t="s">
        <v>384</v>
      </c>
      <c r="F148" s="89" t="s">
        <v>403</v>
      </c>
      <c r="G148" s="90" t="s">
        <v>386</v>
      </c>
      <c r="H148" s="31" t="s">
        <v>387</v>
      </c>
      <c r="I148" s="112">
        <v>1</v>
      </c>
      <c r="J148" s="110" t="s">
        <v>404</v>
      </c>
      <c r="K148" s="75">
        <v>80</v>
      </c>
      <c r="L148" s="50" t="s">
        <v>405</v>
      </c>
      <c r="M148" s="50" t="s">
        <v>406</v>
      </c>
      <c r="N148" s="52" t="s">
        <v>101</v>
      </c>
      <c r="O148" s="94" t="s">
        <v>102</v>
      </c>
      <c r="P148" s="50" t="s">
        <v>101</v>
      </c>
      <c r="Q148" s="94" t="s">
        <v>102</v>
      </c>
      <c r="R148" s="110" t="s">
        <v>390</v>
      </c>
      <c r="S148" s="61" t="s">
        <v>102</v>
      </c>
      <c r="T148" s="75"/>
      <c r="U148" s="113">
        <v>730.39</v>
      </c>
      <c r="V148" s="113">
        <v>984.79</v>
      </c>
      <c r="W148" s="111">
        <v>113.19</v>
      </c>
      <c r="X148" s="111" t="s">
        <v>393</v>
      </c>
      <c r="Y148" s="111">
        <v>113.19</v>
      </c>
      <c r="Z148" s="111" t="s">
        <v>393</v>
      </c>
      <c r="AA148" s="111">
        <v>113.19</v>
      </c>
      <c r="AB148" s="111" t="s">
        <v>393</v>
      </c>
      <c r="AC148" s="111">
        <v>113.19</v>
      </c>
      <c r="AD148" s="111" t="s">
        <v>393</v>
      </c>
      <c r="AE148" s="111">
        <v>0</v>
      </c>
      <c r="AF148" s="111" t="s">
        <v>393</v>
      </c>
      <c r="AG148" s="111">
        <v>32.82</v>
      </c>
      <c r="AH148" s="111" t="s">
        <v>393</v>
      </c>
      <c r="AI148" s="111">
        <v>32.82</v>
      </c>
      <c r="AJ148" s="111" t="s">
        <v>393</v>
      </c>
      <c r="AK148" s="111">
        <v>34.86</v>
      </c>
      <c r="AL148" s="111" t="s">
        <v>393</v>
      </c>
      <c r="AM148" s="111">
        <v>35.1</v>
      </c>
      <c r="AN148" s="111" t="s">
        <v>393</v>
      </c>
      <c r="AO148" s="111">
        <v>100.54</v>
      </c>
      <c r="AP148" s="111" t="s">
        <v>393</v>
      </c>
      <c r="AQ148" s="111">
        <v>98.26</v>
      </c>
      <c r="AR148" s="111" t="s">
        <v>393</v>
      </c>
      <c r="AS148" s="111">
        <v>97.71</v>
      </c>
      <c r="AT148" s="111" t="s">
        <v>393</v>
      </c>
      <c r="AU148" s="111">
        <f t="shared" si="2"/>
        <v>884.87</v>
      </c>
      <c r="AV148" s="112">
        <v>0.14871000000000001</v>
      </c>
      <c r="AW148" s="112" t="s">
        <v>407</v>
      </c>
      <c r="AX148" s="112" t="s">
        <v>396</v>
      </c>
      <c r="AY148" s="112">
        <v>1</v>
      </c>
      <c r="AZ148" s="112" t="s">
        <v>409</v>
      </c>
    </row>
    <row r="149" spans="1:52" ht="35.25" customHeight="1" x14ac:dyDescent="0.25">
      <c r="A149" s="4">
        <v>139</v>
      </c>
      <c r="B149" s="23">
        <v>34249</v>
      </c>
      <c r="C149" s="89" t="s">
        <v>382</v>
      </c>
      <c r="D149" s="110" t="s">
        <v>383</v>
      </c>
      <c r="E149" s="111" t="s">
        <v>384</v>
      </c>
      <c r="F149" s="89" t="s">
        <v>403</v>
      </c>
      <c r="G149" s="90" t="s">
        <v>386</v>
      </c>
      <c r="H149" s="31" t="s">
        <v>387</v>
      </c>
      <c r="I149" s="112">
        <v>0</v>
      </c>
      <c r="J149" s="110" t="s">
        <v>404</v>
      </c>
      <c r="K149" s="75">
        <v>50</v>
      </c>
      <c r="L149" s="50" t="s">
        <v>405</v>
      </c>
      <c r="M149" s="50" t="s">
        <v>406</v>
      </c>
      <c r="N149" s="52" t="s">
        <v>101</v>
      </c>
      <c r="O149" s="94" t="s">
        <v>102</v>
      </c>
      <c r="P149" s="50" t="s">
        <v>102</v>
      </c>
      <c r="Q149" s="94" t="s">
        <v>102</v>
      </c>
      <c r="R149" s="110" t="s">
        <v>390</v>
      </c>
      <c r="S149" s="61" t="s">
        <v>102</v>
      </c>
      <c r="T149" s="75"/>
      <c r="U149" s="113">
        <v>489.67</v>
      </c>
      <c r="V149" s="113">
        <v>577.77</v>
      </c>
      <c r="W149" s="111">
        <v>63.83</v>
      </c>
      <c r="X149" s="111" t="s">
        <v>393</v>
      </c>
      <c r="Y149" s="111">
        <v>63.83</v>
      </c>
      <c r="Z149" s="111" t="s">
        <v>393</v>
      </c>
      <c r="AA149" s="111">
        <v>63.83</v>
      </c>
      <c r="AB149" s="111" t="s">
        <v>393</v>
      </c>
      <c r="AC149" s="111">
        <v>63.83</v>
      </c>
      <c r="AD149" s="111" t="s">
        <v>393</v>
      </c>
      <c r="AE149" s="111">
        <v>64</v>
      </c>
      <c r="AF149" s="111" t="s">
        <v>393</v>
      </c>
      <c r="AG149" s="111">
        <v>18.579999999999998</v>
      </c>
      <c r="AH149" s="111" t="s">
        <v>393</v>
      </c>
      <c r="AI149" s="111">
        <v>18.579999999999998</v>
      </c>
      <c r="AJ149" s="111" t="s">
        <v>393</v>
      </c>
      <c r="AK149" s="111">
        <v>20.49</v>
      </c>
      <c r="AL149" s="111" t="s">
        <v>393</v>
      </c>
      <c r="AM149" s="111">
        <v>20.64</v>
      </c>
      <c r="AN149" s="111" t="s">
        <v>393</v>
      </c>
      <c r="AO149" s="111">
        <v>59.96</v>
      </c>
      <c r="AP149" s="111" t="s">
        <v>393</v>
      </c>
      <c r="AQ149" s="111">
        <v>57.9</v>
      </c>
      <c r="AR149" s="111" t="s">
        <v>393</v>
      </c>
      <c r="AS149" s="111">
        <v>57.85</v>
      </c>
      <c r="AT149" s="111" t="s">
        <v>393</v>
      </c>
      <c r="AU149" s="111">
        <f t="shared" si="2"/>
        <v>573.31999999999994</v>
      </c>
      <c r="AV149" s="112">
        <v>0.39161000000000001</v>
      </c>
      <c r="AW149" s="112" t="s">
        <v>407</v>
      </c>
      <c r="AX149" s="112" t="s">
        <v>396</v>
      </c>
      <c r="AY149" s="112">
        <v>1</v>
      </c>
      <c r="AZ149" s="112" t="s">
        <v>409</v>
      </c>
    </row>
    <row r="150" spans="1:52" ht="35.25" customHeight="1" x14ac:dyDescent="0.25">
      <c r="A150" s="4">
        <v>140</v>
      </c>
      <c r="B150" s="23">
        <v>34250</v>
      </c>
      <c r="C150" s="89" t="s">
        <v>382</v>
      </c>
      <c r="D150" s="110" t="s">
        <v>383</v>
      </c>
      <c r="E150" s="111" t="s">
        <v>384</v>
      </c>
      <c r="F150" s="89" t="s">
        <v>403</v>
      </c>
      <c r="G150" s="90" t="s">
        <v>386</v>
      </c>
      <c r="H150" s="31" t="s">
        <v>387</v>
      </c>
      <c r="I150" s="112">
        <v>0</v>
      </c>
      <c r="J150" s="110" t="s">
        <v>404</v>
      </c>
      <c r="K150" s="75">
        <v>50</v>
      </c>
      <c r="L150" s="50" t="s">
        <v>405</v>
      </c>
      <c r="M150" s="50" t="s">
        <v>406</v>
      </c>
      <c r="N150" s="52" t="s">
        <v>101</v>
      </c>
      <c r="O150" s="94" t="s">
        <v>102</v>
      </c>
      <c r="P150" s="50" t="s">
        <v>102</v>
      </c>
      <c r="Q150" s="94" t="s">
        <v>102</v>
      </c>
      <c r="R150" s="110" t="s">
        <v>390</v>
      </c>
      <c r="S150" s="61" t="s">
        <v>102</v>
      </c>
      <c r="T150" s="75"/>
      <c r="U150" s="113">
        <v>324.23</v>
      </c>
      <c r="V150" s="113">
        <v>405.81</v>
      </c>
      <c r="W150" s="111">
        <v>44.56</v>
      </c>
      <c r="X150" s="111" t="s">
        <v>393</v>
      </c>
      <c r="Y150" s="111">
        <v>43.99</v>
      </c>
      <c r="Z150" s="111" t="s">
        <v>393</v>
      </c>
      <c r="AA150" s="111">
        <v>44.5</v>
      </c>
      <c r="AB150" s="111" t="s">
        <v>393</v>
      </c>
      <c r="AC150" s="111">
        <v>44.22</v>
      </c>
      <c r="AD150" s="111" t="s">
        <v>393</v>
      </c>
      <c r="AE150" s="111">
        <v>43.95</v>
      </c>
      <c r="AF150" s="111" t="s">
        <v>393</v>
      </c>
      <c r="AG150" s="111">
        <v>15.88</v>
      </c>
      <c r="AH150" s="111" t="s">
        <v>393</v>
      </c>
      <c r="AI150" s="111">
        <v>15.55</v>
      </c>
      <c r="AJ150" s="111" t="s">
        <v>393</v>
      </c>
      <c r="AK150" s="111">
        <v>11.19</v>
      </c>
      <c r="AL150" s="111" t="s">
        <v>393</v>
      </c>
      <c r="AM150" s="111">
        <v>11.37</v>
      </c>
      <c r="AN150" s="111" t="s">
        <v>393</v>
      </c>
      <c r="AO150" s="111">
        <v>39.17</v>
      </c>
      <c r="AP150" s="111" t="s">
        <v>393</v>
      </c>
      <c r="AQ150" s="111">
        <v>43.51</v>
      </c>
      <c r="AR150" s="111" t="s">
        <v>393</v>
      </c>
      <c r="AS150" s="111">
        <v>45.25</v>
      </c>
      <c r="AT150" s="111" t="s">
        <v>393</v>
      </c>
      <c r="AU150" s="111">
        <f t="shared" si="2"/>
        <v>403.14000000000004</v>
      </c>
      <c r="AV150" s="112">
        <v>0.32854</v>
      </c>
      <c r="AW150" s="112" t="s">
        <v>407</v>
      </c>
      <c r="AX150" s="112" t="s">
        <v>396</v>
      </c>
      <c r="AY150" s="112">
        <v>1</v>
      </c>
      <c r="AZ150" s="112" t="s">
        <v>409</v>
      </c>
    </row>
    <row r="151" spans="1:52" ht="35.25" customHeight="1" x14ac:dyDescent="0.25">
      <c r="A151" s="4">
        <v>141</v>
      </c>
      <c r="B151" s="23">
        <v>34251</v>
      </c>
      <c r="C151" s="89" t="s">
        <v>382</v>
      </c>
      <c r="D151" s="110" t="s">
        <v>383</v>
      </c>
      <c r="E151" s="111" t="s">
        <v>384</v>
      </c>
      <c r="F151" s="89" t="s">
        <v>403</v>
      </c>
      <c r="G151" s="90" t="s">
        <v>386</v>
      </c>
      <c r="H151" s="31" t="s">
        <v>387</v>
      </c>
      <c r="I151" s="112">
        <v>1</v>
      </c>
      <c r="J151" s="110" t="s">
        <v>404</v>
      </c>
      <c r="K151" s="75">
        <v>80</v>
      </c>
      <c r="L151" s="50" t="s">
        <v>405</v>
      </c>
      <c r="M151" s="50" t="s">
        <v>406</v>
      </c>
      <c r="N151" s="52" t="s">
        <v>101</v>
      </c>
      <c r="O151" s="94" t="s">
        <v>102</v>
      </c>
      <c r="P151" s="50" t="s">
        <v>101</v>
      </c>
      <c r="Q151" s="94" t="s">
        <v>102</v>
      </c>
      <c r="R151" s="110" t="s">
        <v>390</v>
      </c>
      <c r="S151" s="61" t="s">
        <v>102</v>
      </c>
      <c r="T151" s="75"/>
      <c r="U151" s="113">
        <v>911.8</v>
      </c>
      <c r="V151" s="113">
        <v>1150.83</v>
      </c>
      <c r="W151" s="111">
        <v>132.34</v>
      </c>
      <c r="X151" s="111" t="s">
        <v>393</v>
      </c>
      <c r="Y151" s="111">
        <v>132.30000000000001</v>
      </c>
      <c r="Z151" s="111" t="s">
        <v>393</v>
      </c>
      <c r="AA151" s="111">
        <v>132.34</v>
      </c>
      <c r="AB151" s="111" t="s">
        <v>393</v>
      </c>
      <c r="AC151" s="111">
        <v>132.32</v>
      </c>
      <c r="AD151" s="111" t="s">
        <v>393</v>
      </c>
      <c r="AE151" s="111">
        <v>131.97</v>
      </c>
      <c r="AF151" s="111" t="s">
        <v>393</v>
      </c>
      <c r="AG151" s="111">
        <v>41.34</v>
      </c>
      <c r="AH151" s="111" t="s">
        <v>393</v>
      </c>
      <c r="AI151" s="111">
        <v>40.11</v>
      </c>
      <c r="AJ151" s="111" t="s">
        <v>393</v>
      </c>
      <c r="AK151" s="111">
        <v>39.270000000000003</v>
      </c>
      <c r="AL151" s="111" t="s">
        <v>393</v>
      </c>
      <c r="AM151" s="111">
        <v>39.99</v>
      </c>
      <c r="AN151" s="111" t="s">
        <v>393</v>
      </c>
      <c r="AO151" s="111">
        <v>133.34</v>
      </c>
      <c r="AP151" s="111" t="s">
        <v>393</v>
      </c>
      <c r="AQ151" s="111">
        <v>134.25</v>
      </c>
      <c r="AR151" s="111" t="s">
        <v>393</v>
      </c>
      <c r="AS151" s="111">
        <v>134.30000000000001</v>
      </c>
      <c r="AT151" s="111" t="s">
        <v>393</v>
      </c>
      <c r="AU151" s="111">
        <f t="shared" si="2"/>
        <v>1223.8700000000001</v>
      </c>
      <c r="AV151" s="112">
        <v>0.35524</v>
      </c>
      <c r="AW151" s="112" t="s">
        <v>407</v>
      </c>
      <c r="AX151" s="112" t="s">
        <v>396</v>
      </c>
      <c r="AY151" s="112">
        <v>1</v>
      </c>
      <c r="AZ151" s="112" t="s">
        <v>409</v>
      </c>
    </row>
    <row r="152" spans="1:52" ht="35.25" customHeight="1" x14ac:dyDescent="0.25">
      <c r="A152" s="4">
        <v>142</v>
      </c>
      <c r="B152" s="23">
        <v>34252</v>
      </c>
      <c r="C152" s="89" t="s">
        <v>382</v>
      </c>
      <c r="D152" s="110" t="s">
        <v>383</v>
      </c>
      <c r="E152" s="111" t="s">
        <v>384</v>
      </c>
      <c r="F152" s="89" t="s">
        <v>403</v>
      </c>
      <c r="G152" s="90" t="s">
        <v>386</v>
      </c>
      <c r="H152" s="31" t="s">
        <v>387</v>
      </c>
      <c r="I152" s="112">
        <v>1</v>
      </c>
      <c r="J152" s="110" t="s">
        <v>404</v>
      </c>
      <c r="K152" s="75">
        <v>80</v>
      </c>
      <c r="L152" s="50" t="s">
        <v>405</v>
      </c>
      <c r="M152" s="50" t="s">
        <v>406</v>
      </c>
      <c r="N152" s="52" t="s">
        <v>101</v>
      </c>
      <c r="O152" s="94" t="s">
        <v>102</v>
      </c>
      <c r="P152" s="50" t="s">
        <v>101</v>
      </c>
      <c r="Q152" s="94" t="s">
        <v>102</v>
      </c>
      <c r="R152" s="110" t="s">
        <v>390</v>
      </c>
      <c r="S152" s="61" t="s">
        <v>102</v>
      </c>
      <c r="T152" s="75"/>
      <c r="U152" s="113">
        <v>1908.62</v>
      </c>
      <c r="V152" s="113">
        <v>1895.59</v>
      </c>
      <c r="W152" s="111">
        <v>303.64</v>
      </c>
      <c r="X152" s="111" t="s">
        <v>398</v>
      </c>
      <c r="Y152" s="111">
        <v>280.12</v>
      </c>
      <c r="Z152" s="111" t="s">
        <v>398</v>
      </c>
      <c r="AA152" s="111">
        <v>256.52999999999997</v>
      </c>
      <c r="AB152" s="111" t="s">
        <v>398</v>
      </c>
      <c r="AC152" s="111">
        <v>192.99</v>
      </c>
      <c r="AD152" s="111" t="s">
        <v>398</v>
      </c>
      <c r="AE152" s="111">
        <v>119.5</v>
      </c>
      <c r="AF152" s="111" t="s">
        <v>398</v>
      </c>
      <c r="AG152" s="111">
        <v>66.97</v>
      </c>
      <c r="AH152" s="111" t="s">
        <v>398</v>
      </c>
      <c r="AI152" s="111">
        <v>32.49</v>
      </c>
      <c r="AJ152" s="111" t="s">
        <v>398</v>
      </c>
      <c r="AK152" s="111">
        <v>43.62</v>
      </c>
      <c r="AL152" s="111" t="s">
        <v>398</v>
      </c>
      <c r="AM152" s="111">
        <v>53.55</v>
      </c>
      <c r="AN152" s="111" t="s">
        <v>398</v>
      </c>
      <c r="AO152" s="111">
        <v>149.06</v>
      </c>
      <c r="AP152" s="111" t="s">
        <v>398</v>
      </c>
      <c r="AQ152" s="111">
        <v>176.88</v>
      </c>
      <c r="AR152" s="115" t="s">
        <v>398</v>
      </c>
      <c r="AS152" s="111">
        <v>224.17</v>
      </c>
      <c r="AT152" s="111" t="s">
        <v>398</v>
      </c>
      <c r="AU152" s="111">
        <f t="shared" si="2"/>
        <v>1899.52</v>
      </c>
      <c r="AV152" s="112">
        <v>0.29975000000000002</v>
      </c>
      <c r="AW152" s="112" t="s">
        <v>407</v>
      </c>
      <c r="AX152" s="112" t="s">
        <v>396</v>
      </c>
      <c r="AY152" s="112">
        <v>1</v>
      </c>
      <c r="AZ152" s="112" t="s">
        <v>409</v>
      </c>
    </row>
    <row r="153" spans="1:52" ht="35.25" customHeight="1" x14ac:dyDescent="0.25">
      <c r="A153" s="4">
        <v>143</v>
      </c>
      <c r="B153" s="23">
        <v>34253</v>
      </c>
      <c r="C153" s="89" t="s">
        <v>382</v>
      </c>
      <c r="D153" s="110" t="s">
        <v>383</v>
      </c>
      <c r="E153" s="111" t="s">
        <v>384</v>
      </c>
      <c r="F153" s="89" t="s">
        <v>403</v>
      </c>
      <c r="G153" s="90" t="s">
        <v>386</v>
      </c>
      <c r="H153" s="31" t="s">
        <v>387</v>
      </c>
      <c r="I153" s="112">
        <v>0</v>
      </c>
      <c r="J153" s="110" t="s">
        <v>404</v>
      </c>
      <c r="K153" s="75">
        <v>80</v>
      </c>
      <c r="L153" s="50" t="s">
        <v>405</v>
      </c>
      <c r="M153" s="50" t="s">
        <v>406</v>
      </c>
      <c r="N153" s="52" t="s">
        <v>102</v>
      </c>
      <c r="O153" s="94" t="s">
        <v>102</v>
      </c>
      <c r="P153" s="50" t="s">
        <v>102</v>
      </c>
      <c r="Q153" s="94" t="s">
        <v>102</v>
      </c>
      <c r="R153" s="110" t="s">
        <v>390</v>
      </c>
      <c r="S153" s="61" t="s">
        <v>102</v>
      </c>
      <c r="T153" s="75"/>
      <c r="U153" s="113">
        <v>368.32</v>
      </c>
      <c r="V153" s="113">
        <v>372.17</v>
      </c>
      <c r="W153" s="111">
        <v>67.78</v>
      </c>
      <c r="X153" s="111" t="s">
        <v>398</v>
      </c>
      <c r="Y153" s="111">
        <v>60.48</v>
      </c>
      <c r="Z153" s="111" t="s">
        <v>398</v>
      </c>
      <c r="AA153" s="111">
        <v>59.96</v>
      </c>
      <c r="AB153" s="111" t="s">
        <v>398</v>
      </c>
      <c r="AC153" s="111">
        <v>43.75</v>
      </c>
      <c r="AD153" s="111" t="s">
        <v>398</v>
      </c>
      <c r="AE153" s="111">
        <v>14.62</v>
      </c>
      <c r="AF153" s="111" t="s">
        <v>398</v>
      </c>
      <c r="AG153" s="111">
        <v>0.23</v>
      </c>
      <c r="AH153" s="111" t="s">
        <v>398</v>
      </c>
      <c r="AI153" s="111">
        <v>0</v>
      </c>
      <c r="AJ153" s="111" t="s">
        <v>398</v>
      </c>
      <c r="AK153" s="111">
        <v>0</v>
      </c>
      <c r="AL153" s="111" t="s">
        <v>398</v>
      </c>
      <c r="AM153" s="111">
        <v>0</v>
      </c>
      <c r="AN153" s="111" t="s">
        <v>398</v>
      </c>
      <c r="AO153" s="111">
        <v>29.48</v>
      </c>
      <c r="AP153" s="111" t="s">
        <v>398</v>
      </c>
      <c r="AQ153" s="111">
        <v>15.37</v>
      </c>
      <c r="AR153" s="111" t="s">
        <v>398</v>
      </c>
      <c r="AS153" s="111">
        <v>20.09</v>
      </c>
      <c r="AT153" s="111" t="s">
        <v>398</v>
      </c>
      <c r="AU153" s="111">
        <f t="shared" si="2"/>
        <v>311.76</v>
      </c>
      <c r="AV153" s="112">
        <v>9.5880000000000007E-2</v>
      </c>
      <c r="AW153" s="112" t="s">
        <v>407</v>
      </c>
      <c r="AX153" s="112" t="s">
        <v>396</v>
      </c>
      <c r="AY153" s="112">
        <v>0</v>
      </c>
      <c r="AZ153" s="112" t="s">
        <v>408</v>
      </c>
    </row>
    <row r="154" spans="1:52" ht="35.25" customHeight="1" x14ac:dyDescent="0.25">
      <c r="A154" s="4">
        <v>144</v>
      </c>
      <c r="B154" s="23">
        <v>34254</v>
      </c>
      <c r="C154" s="89" t="s">
        <v>382</v>
      </c>
      <c r="D154" s="110" t="s">
        <v>383</v>
      </c>
      <c r="E154" s="111" t="s">
        <v>384</v>
      </c>
      <c r="F154" s="89" t="s">
        <v>403</v>
      </c>
      <c r="G154" s="90" t="s">
        <v>386</v>
      </c>
      <c r="H154" s="31" t="s">
        <v>387</v>
      </c>
      <c r="I154" s="112">
        <v>1</v>
      </c>
      <c r="J154" s="110" t="s">
        <v>404</v>
      </c>
      <c r="K154" s="75">
        <v>50</v>
      </c>
      <c r="L154" s="50" t="s">
        <v>405</v>
      </c>
      <c r="M154" s="50" t="s">
        <v>406</v>
      </c>
      <c r="N154" s="52" t="s">
        <v>101</v>
      </c>
      <c r="O154" s="94" t="s">
        <v>102</v>
      </c>
      <c r="P154" s="50" t="s">
        <v>101</v>
      </c>
      <c r="Q154" s="94" t="s">
        <v>102</v>
      </c>
      <c r="R154" s="110" t="s">
        <v>390</v>
      </c>
      <c r="S154" s="61" t="s">
        <v>102</v>
      </c>
      <c r="T154" s="75"/>
      <c r="U154" s="113">
        <v>1065.4100000000001</v>
      </c>
      <c r="V154" s="113">
        <v>1308.54</v>
      </c>
      <c r="W154" s="111">
        <v>171.08</v>
      </c>
      <c r="X154" s="111" t="s">
        <v>393</v>
      </c>
      <c r="Y154" s="111">
        <v>170.07</v>
      </c>
      <c r="Z154" s="111" t="s">
        <v>393</v>
      </c>
      <c r="AA154" s="111">
        <v>169.4</v>
      </c>
      <c r="AB154" s="111" t="s">
        <v>393</v>
      </c>
      <c r="AC154" s="111">
        <v>167.98</v>
      </c>
      <c r="AD154" s="111" t="s">
        <v>393</v>
      </c>
      <c r="AE154" s="111">
        <v>165.26</v>
      </c>
      <c r="AF154" s="111" t="s">
        <v>393</v>
      </c>
      <c r="AG154" s="111">
        <v>44.86</v>
      </c>
      <c r="AH154" s="111" t="s">
        <v>393</v>
      </c>
      <c r="AI154" s="111">
        <v>43.55</v>
      </c>
      <c r="AJ154" s="111" t="s">
        <v>393</v>
      </c>
      <c r="AK154" s="111">
        <v>43.9</v>
      </c>
      <c r="AL154" s="111" t="s">
        <v>393</v>
      </c>
      <c r="AM154" s="111">
        <v>44.4</v>
      </c>
      <c r="AN154" s="111" t="s">
        <v>393</v>
      </c>
      <c r="AO154" s="111">
        <v>144.72999999999999</v>
      </c>
      <c r="AP154" s="111" t="s">
        <v>393</v>
      </c>
      <c r="AQ154" s="111">
        <v>144.66</v>
      </c>
      <c r="AR154" s="111" t="s">
        <v>393</v>
      </c>
      <c r="AS154" s="111">
        <v>146.16999999999999</v>
      </c>
      <c r="AT154" s="111" t="s">
        <v>393</v>
      </c>
      <c r="AU154" s="111">
        <f t="shared" si="2"/>
        <v>1456.06</v>
      </c>
      <c r="AV154" s="112">
        <v>0.38943</v>
      </c>
      <c r="AW154" s="112" t="s">
        <v>407</v>
      </c>
      <c r="AX154" s="112" t="s">
        <v>396</v>
      </c>
      <c r="AY154" s="112">
        <v>1</v>
      </c>
      <c r="AZ154" s="112" t="s">
        <v>409</v>
      </c>
    </row>
    <row r="155" spans="1:52" ht="35.25" customHeight="1" x14ac:dyDescent="0.25">
      <c r="A155" s="4">
        <v>145</v>
      </c>
      <c r="B155" s="23">
        <v>34255</v>
      </c>
      <c r="C155" s="89" t="s">
        <v>382</v>
      </c>
      <c r="D155" s="110" t="s">
        <v>383</v>
      </c>
      <c r="E155" s="111" t="s">
        <v>384</v>
      </c>
      <c r="F155" s="89" t="s">
        <v>403</v>
      </c>
      <c r="G155" s="90" t="s">
        <v>386</v>
      </c>
      <c r="H155" s="31" t="s">
        <v>387</v>
      </c>
      <c r="I155" s="112">
        <v>1</v>
      </c>
      <c r="J155" s="110" t="s">
        <v>404</v>
      </c>
      <c r="K155" s="75">
        <v>50</v>
      </c>
      <c r="L155" s="50" t="s">
        <v>405</v>
      </c>
      <c r="M155" s="50" t="s">
        <v>406</v>
      </c>
      <c r="N155" s="52" t="s">
        <v>101</v>
      </c>
      <c r="O155" s="94" t="s">
        <v>102</v>
      </c>
      <c r="P155" s="50" t="s">
        <v>101</v>
      </c>
      <c r="Q155" s="94" t="s">
        <v>102</v>
      </c>
      <c r="R155" s="110" t="s">
        <v>390</v>
      </c>
      <c r="S155" s="61" t="s">
        <v>102</v>
      </c>
      <c r="T155" s="75"/>
      <c r="U155" s="113">
        <v>844.88</v>
      </c>
      <c r="V155" s="113">
        <v>807.59</v>
      </c>
      <c r="W155" s="111">
        <v>126.25</v>
      </c>
      <c r="X155" s="111" t="s">
        <v>398</v>
      </c>
      <c r="Y155" s="111">
        <v>116.31</v>
      </c>
      <c r="Z155" s="111" t="s">
        <v>398</v>
      </c>
      <c r="AA155" s="111">
        <v>107.78</v>
      </c>
      <c r="AB155" s="111" t="s">
        <v>398</v>
      </c>
      <c r="AC155" s="111">
        <v>85.52</v>
      </c>
      <c r="AD155" s="111" t="s">
        <v>398</v>
      </c>
      <c r="AE155" s="111">
        <v>53.47</v>
      </c>
      <c r="AF155" s="111" t="s">
        <v>398</v>
      </c>
      <c r="AG155" s="111">
        <v>32.229999999999997</v>
      </c>
      <c r="AH155" s="111" t="s">
        <v>398</v>
      </c>
      <c r="AI155" s="111">
        <v>16.23</v>
      </c>
      <c r="AJ155" s="111" t="s">
        <v>398</v>
      </c>
      <c r="AK155" s="111">
        <v>39.56</v>
      </c>
      <c r="AL155" s="111" t="s">
        <v>398</v>
      </c>
      <c r="AM155" s="111">
        <v>26.75</v>
      </c>
      <c r="AN155" s="111" t="s">
        <v>398</v>
      </c>
      <c r="AO155" s="111">
        <v>53.92</v>
      </c>
      <c r="AP155" s="111" t="s">
        <v>398</v>
      </c>
      <c r="AQ155" s="111">
        <v>74.959999999999994</v>
      </c>
      <c r="AR155" s="111" t="s">
        <v>398</v>
      </c>
      <c r="AS155" s="111">
        <v>97.2</v>
      </c>
      <c r="AT155" s="111" t="s">
        <v>398</v>
      </c>
      <c r="AU155" s="111">
        <f t="shared" si="2"/>
        <v>830.18000000000018</v>
      </c>
      <c r="AV155" s="112">
        <v>0.37181999999999998</v>
      </c>
      <c r="AW155" s="112" t="s">
        <v>407</v>
      </c>
      <c r="AX155" s="112" t="s">
        <v>396</v>
      </c>
      <c r="AY155" s="112">
        <v>1</v>
      </c>
      <c r="AZ155" s="112" t="s">
        <v>409</v>
      </c>
    </row>
    <row r="156" spans="1:52" ht="35.25" customHeight="1" x14ac:dyDescent="0.25">
      <c r="A156" s="4">
        <v>146</v>
      </c>
      <c r="B156" s="23">
        <v>34256</v>
      </c>
      <c r="C156" s="89" t="s">
        <v>382</v>
      </c>
      <c r="D156" s="110" t="s">
        <v>383</v>
      </c>
      <c r="E156" s="111" t="s">
        <v>384</v>
      </c>
      <c r="F156" s="89" t="s">
        <v>403</v>
      </c>
      <c r="G156" s="90" t="s">
        <v>386</v>
      </c>
      <c r="H156" s="31" t="s">
        <v>387</v>
      </c>
      <c r="I156" s="112">
        <v>0</v>
      </c>
      <c r="J156" s="110" t="s">
        <v>404</v>
      </c>
      <c r="K156" s="75">
        <v>80</v>
      </c>
      <c r="L156" s="50" t="s">
        <v>405</v>
      </c>
      <c r="M156" s="50" t="s">
        <v>406</v>
      </c>
      <c r="N156" s="52" t="s">
        <v>102</v>
      </c>
      <c r="O156" s="94" t="s">
        <v>102</v>
      </c>
      <c r="P156" s="50" t="s">
        <v>102</v>
      </c>
      <c r="Q156" s="94" t="s">
        <v>102</v>
      </c>
      <c r="R156" s="110" t="s">
        <v>390</v>
      </c>
      <c r="S156" s="61" t="s">
        <v>102</v>
      </c>
      <c r="T156" s="75"/>
      <c r="U156" s="113">
        <v>736.19</v>
      </c>
      <c r="V156" s="113">
        <v>743.55</v>
      </c>
      <c r="W156" s="111">
        <v>135.47</v>
      </c>
      <c r="X156" s="111" t="s">
        <v>398</v>
      </c>
      <c r="Y156" s="111">
        <v>120.9</v>
      </c>
      <c r="Z156" s="111" t="s">
        <v>398</v>
      </c>
      <c r="AA156" s="111">
        <v>119.84</v>
      </c>
      <c r="AB156" s="111" t="s">
        <v>398</v>
      </c>
      <c r="AC156" s="111">
        <v>87.43</v>
      </c>
      <c r="AD156" s="111" t="s">
        <v>398</v>
      </c>
      <c r="AE156" s="111">
        <v>29.2</v>
      </c>
      <c r="AF156" s="111" t="s">
        <v>398</v>
      </c>
      <c r="AG156" s="111">
        <v>0.44</v>
      </c>
      <c r="AH156" s="111" t="s">
        <v>398</v>
      </c>
      <c r="AI156" s="111">
        <v>0</v>
      </c>
      <c r="AJ156" s="111" t="s">
        <v>398</v>
      </c>
      <c r="AK156" s="111">
        <v>0</v>
      </c>
      <c r="AL156" s="111" t="s">
        <v>398</v>
      </c>
      <c r="AM156" s="111">
        <v>0</v>
      </c>
      <c r="AN156" s="111" t="s">
        <v>398</v>
      </c>
      <c r="AO156" s="111">
        <v>58.89</v>
      </c>
      <c r="AP156" s="111" t="s">
        <v>398</v>
      </c>
      <c r="AQ156" s="111">
        <v>30.7</v>
      </c>
      <c r="AR156" s="111" t="s">
        <v>398</v>
      </c>
      <c r="AS156" s="111">
        <v>40.15</v>
      </c>
      <c r="AT156" s="111" t="s">
        <v>398</v>
      </c>
      <c r="AU156" s="111">
        <f t="shared" si="2"/>
        <v>623.0200000000001</v>
      </c>
      <c r="AV156" s="112">
        <v>0.15458</v>
      </c>
      <c r="AW156" s="112" t="s">
        <v>407</v>
      </c>
      <c r="AX156" s="112" t="s">
        <v>396</v>
      </c>
      <c r="AY156" s="112">
        <v>0</v>
      </c>
      <c r="AZ156" s="112" t="s">
        <v>408</v>
      </c>
    </row>
    <row r="157" spans="1:52" ht="35.25" customHeight="1" x14ac:dyDescent="0.25">
      <c r="A157" s="4">
        <v>147</v>
      </c>
      <c r="B157" s="23">
        <v>34257</v>
      </c>
      <c r="C157" s="89" t="s">
        <v>382</v>
      </c>
      <c r="D157" s="110" t="s">
        <v>383</v>
      </c>
      <c r="E157" s="111" t="s">
        <v>384</v>
      </c>
      <c r="F157" s="89" t="s">
        <v>403</v>
      </c>
      <c r="G157" s="90" t="s">
        <v>386</v>
      </c>
      <c r="H157" s="31" t="s">
        <v>387</v>
      </c>
      <c r="I157" s="112">
        <v>1</v>
      </c>
      <c r="J157" s="110" t="s">
        <v>404</v>
      </c>
      <c r="K157" s="75">
        <v>50</v>
      </c>
      <c r="L157" s="50" t="s">
        <v>405</v>
      </c>
      <c r="M157" s="50" t="s">
        <v>406</v>
      </c>
      <c r="N157" s="52" t="s">
        <v>101</v>
      </c>
      <c r="O157" s="94" t="s">
        <v>102</v>
      </c>
      <c r="P157" s="50" t="s">
        <v>101</v>
      </c>
      <c r="Q157" s="94" t="s">
        <v>102</v>
      </c>
      <c r="R157" s="110" t="s">
        <v>390</v>
      </c>
      <c r="S157" s="61" t="s">
        <v>102</v>
      </c>
      <c r="T157" s="75"/>
      <c r="U157" s="113">
        <v>949.68</v>
      </c>
      <c r="V157" s="113">
        <v>1202.51</v>
      </c>
      <c r="W157" s="111">
        <v>148.63</v>
      </c>
      <c r="X157" s="111" t="s">
        <v>393</v>
      </c>
      <c r="Y157" s="111">
        <v>145.49</v>
      </c>
      <c r="Z157" s="111" t="s">
        <v>393</v>
      </c>
      <c r="AA157" s="111">
        <v>0</v>
      </c>
      <c r="AB157" s="111" t="s">
        <v>393</v>
      </c>
      <c r="AC157" s="111">
        <v>148.44999999999999</v>
      </c>
      <c r="AD157" s="111" t="s">
        <v>393</v>
      </c>
      <c r="AE157" s="111">
        <v>145.07</v>
      </c>
      <c r="AF157" s="111" t="s">
        <v>393</v>
      </c>
      <c r="AG157" s="111">
        <v>43.71</v>
      </c>
      <c r="AH157" s="111" t="s">
        <v>393</v>
      </c>
      <c r="AI157" s="111">
        <v>43.5</v>
      </c>
      <c r="AJ157" s="111" t="s">
        <v>393</v>
      </c>
      <c r="AK157" s="111">
        <v>33.67</v>
      </c>
      <c r="AL157" s="111" t="s">
        <v>393</v>
      </c>
      <c r="AM157" s="111">
        <v>34.11</v>
      </c>
      <c r="AN157" s="111" t="s">
        <v>393</v>
      </c>
      <c r="AO157" s="111">
        <v>130.87</v>
      </c>
      <c r="AP157" s="111" t="s">
        <v>393</v>
      </c>
      <c r="AQ157" s="111">
        <v>140.49</v>
      </c>
      <c r="AR157" s="111" t="s">
        <v>393</v>
      </c>
      <c r="AS157" s="111">
        <v>139.66999999999999</v>
      </c>
      <c r="AT157" s="111" t="s">
        <v>393</v>
      </c>
      <c r="AU157" s="111">
        <f t="shared" si="2"/>
        <v>1153.6600000000001</v>
      </c>
      <c r="AV157" s="112">
        <v>0.20358999999999999</v>
      </c>
      <c r="AW157" s="112" t="s">
        <v>407</v>
      </c>
      <c r="AX157" s="112" t="s">
        <v>396</v>
      </c>
      <c r="AY157" s="112">
        <v>1</v>
      </c>
      <c r="AZ157" s="112" t="s">
        <v>409</v>
      </c>
    </row>
    <row r="158" spans="1:52" ht="35.25" customHeight="1" x14ac:dyDescent="0.25">
      <c r="A158" s="4">
        <v>148</v>
      </c>
      <c r="B158" s="23">
        <v>34258</v>
      </c>
      <c r="C158" s="89" t="s">
        <v>382</v>
      </c>
      <c r="D158" s="110" t="s">
        <v>383</v>
      </c>
      <c r="E158" s="111" t="s">
        <v>384</v>
      </c>
      <c r="F158" s="89" t="s">
        <v>403</v>
      </c>
      <c r="G158" s="90" t="s">
        <v>386</v>
      </c>
      <c r="H158" s="31" t="s">
        <v>387</v>
      </c>
      <c r="I158" s="112">
        <v>1</v>
      </c>
      <c r="J158" s="110" t="s">
        <v>404</v>
      </c>
      <c r="K158" s="75">
        <v>80</v>
      </c>
      <c r="L158" s="50" t="s">
        <v>405</v>
      </c>
      <c r="M158" s="50" t="s">
        <v>406</v>
      </c>
      <c r="N158" s="52" t="s">
        <v>101</v>
      </c>
      <c r="O158" s="94" t="s">
        <v>102</v>
      </c>
      <c r="P158" s="50" t="s">
        <v>101</v>
      </c>
      <c r="Q158" s="94" t="s">
        <v>102</v>
      </c>
      <c r="R158" s="110" t="s">
        <v>390</v>
      </c>
      <c r="S158" s="61" t="s">
        <v>102</v>
      </c>
      <c r="T158" s="75"/>
      <c r="U158" s="113">
        <v>1226.72</v>
      </c>
      <c r="V158" s="113">
        <v>1276.54</v>
      </c>
      <c r="W158" s="111">
        <v>212.08</v>
      </c>
      <c r="X158" s="111" t="s">
        <v>398</v>
      </c>
      <c r="Y158" s="111">
        <v>186.25</v>
      </c>
      <c r="Z158" s="111" t="s">
        <v>398</v>
      </c>
      <c r="AA158" s="111">
        <v>176.7</v>
      </c>
      <c r="AB158" s="111" t="s">
        <v>398</v>
      </c>
      <c r="AC158" s="111">
        <v>142.61000000000001</v>
      </c>
      <c r="AD158" s="111" t="s">
        <v>398</v>
      </c>
      <c r="AE158" s="111">
        <v>88.34</v>
      </c>
      <c r="AF158" s="111" t="s">
        <v>398</v>
      </c>
      <c r="AG158" s="111">
        <v>51.54</v>
      </c>
      <c r="AH158" s="111" t="s">
        <v>398</v>
      </c>
      <c r="AI158" s="111">
        <v>24.91</v>
      </c>
      <c r="AJ158" s="111" t="s">
        <v>398</v>
      </c>
      <c r="AK158" s="111">
        <v>29.69</v>
      </c>
      <c r="AL158" s="111" t="s">
        <v>398</v>
      </c>
      <c r="AM158" s="111">
        <v>41.88</v>
      </c>
      <c r="AN158" s="111" t="s">
        <v>398</v>
      </c>
      <c r="AO158" s="111">
        <v>104.12</v>
      </c>
      <c r="AP158" s="111" t="s">
        <v>398</v>
      </c>
      <c r="AQ158" s="111">
        <v>121.87</v>
      </c>
      <c r="AR158" s="111" t="s">
        <v>398</v>
      </c>
      <c r="AS158" s="111">
        <v>146.83000000000001</v>
      </c>
      <c r="AT158" s="111" t="s">
        <v>398</v>
      </c>
      <c r="AU158" s="111">
        <f t="shared" si="2"/>
        <v>1326.8199999999997</v>
      </c>
      <c r="AV158" s="112">
        <v>0.34588999999999998</v>
      </c>
      <c r="AW158" s="112" t="s">
        <v>407</v>
      </c>
      <c r="AX158" s="112" t="s">
        <v>396</v>
      </c>
      <c r="AY158" s="112">
        <v>1</v>
      </c>
      <c r="AZ158" s="112" t="s">
        <v>409</v>
      </c>
    </row>
    <row r="159" spans="1:52" ht="35.25" customHeight="1" x14ac:dyDescent="0.25">
      <c r="A159" s="4">
        <v>149</v>
      </c>
      <c r="B159" s="23">
        <v>34259</v>
      </c>
      <c r="C159" s="89" t="s">
        <v>382</v>
      </c>
      <c r="D159" s="110" t="s">
        <v>383</v>
      </c>
      <c r="E159" s="111" t="s">
        <v>384</v>
      </c>
      <c r="F159" s="89" t="s">
        <v>403</v>
      </c>
      <c r="G159" s="90" t="s">
        <v>386</v>
      </c>
      <c r="H159" s="31" t="s">
        <v>387</v>
      </c>
      <c r="I159" s="112">
        <v>1</v>
      </c>
      <c r="J159" s="110" t="s">
        <v>404</v>
      </c>
      <c r="K159" s="75">
        <v>50</v>
      </c>
      <c r="L159" s="50" t="s">
        <v>405</v>
      </c>
      <c r="M159" s="50" t="s">
        <v>406</v>
      </c>
      <c r="N159" s="52" t="s">
        <v>101</v>
      </c>
      <c r="O159" s="94" t="s">
        <v>102</v>
      </c>
      <c r="P159" s="50" t="s">
        <v>101</v>
      </c>
      <c r="Q159" s="94" t="s">
        <v>102</v>
      </c>
      <c r="R159" s="110" t="s">
        <v>390</v>
      </c>
      <c r="S159" s="61" t="s">
        <v>102</v>
      </c>
      <c r="T159" s="75"/>
      <c r="U159" s="113">
        <v>1001.32</v>
      </c>
      <c r="V159" s="113">
        <v>961.26</v>
      </c>
      <c r="W159" s="111">
        <v>129.01</v>
      </c>
      <c r="X159" s="111" t="s">
        <v>398</v>
      </c>
      <c r="Y159" s="111">
        <v>116.5</v>
      </c>
      <c r="Z159" s="111" t="s">
        <v>398</v>
      </c>
      <c r="AA159" s="111">
        <v>111.46</v>
      </c>
      <c r="AB159" s="111" t="s">
        <v>398</v>
      </c>
      <c r="AC159" s="111">
        <v>107.9</v>
      </c>
      <c r="AD159" s="111" t="s">
        <v>398</v>
      </c>
      <c r="AE159" s="111">
        <v>56.21</v>
      </c>
      <c r="AF159" s="111" t="s">
        <v>398</v>
      </c>
      <c r="AG159" s="111">
        <v>32.25</v>
      </c>
      <c r="AH159" s="111" t="s">
        <v>398</v>
      </c>
      <c r="AI159" s="111">
        <v>25.48</v>
      </c>
      <c r="AJ159" s="111" t="s">
        <v>398</v>
      </c>
      <c r="AK159" s="111">
        <v>24.07</v>
      </c>
      <c r="AL159" s="111" t="s">
        <v>398</v>
      </c>
      <c r="AM159" s="111">
        <v>31.88</v>
      </c>
      <c r="AN159" s="111" t="s">
        <v>398</v>
      </c>
      <c r="AO159" s="111">
        <v>84.03</v>
      </c>
      <c r="AP159" s="111" t="s">
        <v>398</v>
      </c>
      <c r="AQ159" s="111">
        <v>60.67</v>
      </c>
      <c r="AR159" s="111" t="s">
        <v>398</v>
      </c>
      <c r="AS159" s="111">
        <v>106.51</v>
      </c>
      <c r="AT159" s="111" t="s">
        <v>398</v>
      </c>
      <c r="AU159" s="111">
        <f t="shared" si="2"/>
        <v>885.97</v>
      </c>
      <c r="AV159" s="112">
        <v>0.43298999999999999</v>
      </c>
      <c r="AW159" s="112" t="s">
        <v>407</v>
      </c>
      <c r="AX159" s="112" t="s">
        <v>396</v>
      </c>
      <c r="AY159" s="112">
        <v>1</v>
      </c>
      <c r="AZ159" s="112" t="s">
        <v>409</v>
      </c>
    </row>
    <row r="160" spans="1:52" ht="35.25" customHeight="1" x14ac:dyDescent="0.25">
      <c r="A160" s="4">
        <v>150</v>
      </c>
      <c r="B160" s="23">
        <v>34260</v>
      </c>
      <c r="C160" s="89" t="s">
        <v>382</v>
      </c>
      <c r="D160" s="110" t="s">
        <v>383</v>
      </c>
      <c r="E160" s="111" t="s">
        <v>384</v>
      </c>
      <c r="F160" s="89" t="s">
        <v>403</v>
      </c>
      <c r="G160" s="90" t="s">
        <v>386</v>
      </c>
      <c r="H160" s="31" t="s">
        <v>387</v>
      </c>
      <c r="I160" s="112">
        <v>1</v>
      </c>
      <c r="J160" s="110" t="s">
        <v>404</v>
      </c>
      <c r="K160" s="75">
        <v>50</v>
      </c>
      <c r="L160" s="50" t="s">
        <v>405</v>
      </c>
      <c r="M160" s="50" t="s">
        <v>406</v>
      </c>
      <c r="N160" s="52" t="s">
        <v>101</v>
      </c>
      <c r="O160" s="94" t="s">
        <v>102</v>
      </c>
      <c r="P160" s="50" t="s">
        <v>101</v>
      </c>
      <c r="Q160" s="94" t="s">
        <v>102</v>
      </c>
      <c r="R160" s="110" t="s">
        <v>390</v>
      </c>
      <c r="S160" s="61" t="s">
        <v>102</v>
      </c>
      <c r="T160" s="75"/>
      <c r="U160" s="113">
        <v>811.84</v>
      </c>
      <c r="V160" s="113">
        <v>854.76</v>
      </c>
      <c r="W160" s="111">
        <v>126.16</v>
      </c>
      <c r="X160" s="111" t="s">
        <v>398</v>
      </c>
      <c r="Y160" s="111">
        <v>84.09</v>
      </c>
      <c r="Z160" s="111" t="s">
        <v>398</v>
      </c>
      <c r="AA160" s="111">
        <v>114.38</v>
      </c>
      <c r="AB160" s="111" t="s">
        <v>398</v>
      </c>
      <c r="AC160" s="111">
        <v>84.48</v>
      </c>
      <c r="AD160" s="111" t="s">
        <v>398</v>
      </c>
      <c r="AE160" s="111">
        <v>56.02</v>
      </c>
      <c r="AF160" s="111" t="s">
        <v>398</v>
      </c>
      <c r="AG160" s="111">
        <v>47.73</v>
      </c>
      <c r="AH160" s="111" t="s">
        <v>398</v>
      </c>
      <c r="AI160" s="111">
        <v>19.940000000000001</v>
      </c>
      <c r="AJ160" s="111" t="s">
        <v>398</v>
      </c>
      <c r="AK160" s="111">
        <v>23.35</v>
      </c>
      <c r="AL160" s="111" t="s">
        <v>398</v>
      </c>
      <c r="AM160" s="111">
        <v>26.33</v>
      </c>
      <c r="AN160" s="111" t="s">
        <v>398</v>
      </c>
      <c r="AO160" s="111">
        <v>61.76</v>
      </c>
      <c r="AP160" s="111" t="s">
        <v>398</v>
      </c>
      <c r="AQ160" s="111">
        <v>73.3</v>
      </c>
      <c r="AR160" s="111" t="s">
        <v>398</v>
      </c>
      <c r="AS160" s="111">
        <v>95.8</v>
      </c>
      <c r="AT160" s="111" t="s">
        <v>398</v>
      </c>
      <c r="AU160" s="111">
        <f t="shared" si="2"/>
        <v>813.34</v>
      </c>
      <c r="AV160" s="112">
        <v>1.0403800000000001</v>
      </c>
      <c r="AW160" s="112" t="s">
        <v>407</v>
      </c>
      <c r="AX160" s="112" t="s">
        <v>396</v>
      </c>
      <c r="AY160" s="112">
        <v>1</v>
      </c>
      <c r="AZ160" s="112" t="s">
        <v>409</v>
      </c>
    </row>
    <row r="161" spans="1:52" ht="35.25" customHeight="1" x14ac:dyDescent="0.25">
      <c r="A161" s="4">
        <v>151</v>
      </c>
      <c r="B161" s="23">
        <v>34261</v>
      </c>
      <c r="C161" s="89" t="s">
        <v>382</v>
      </c>
      <c r="D161" s="110" t="s">
        <v>383</v>
      </c>
      <c r="E161" s="111" t="s">
        <v>384</v>
      </c>
      <c r="F161" s="89" t="s">
        <v>403</v>
      </c>
      <c r="G161" s="90" t="s">
        <v>386</v>
      </c>
      <c r="H161" s="31" t="s">
        <v>387</v>
      </c>
      <c r="I161" s="112">
        <v>1</v>
      </c>
      <c r="J161" s="110" t="s">
        <v>404</v>
      </c>
      <c r="K161" s="75">
        <v>100</v>
      </c>
      <c r="L161" s="50" t="s">
        <v>405</v>
      </c>
      <c r="M161" s="50" t="s">
        <v>406</v>
      </c>
      <c r="N161" s="52" t="s">
        <v>101</v>
      </c>
      <c r="O161" s="94" t="s">
        <v>102</v>
      </c>
      <c r="P161" s="50" t="s">
        <v>101</v>
      </c>
      <c r="Q161" s="94" t="s">
        <v>102</v>
      </c>
      <c r="R161" s="110" t="s">
        <v>390</v>
      </c>
      <c r="S161" s="61" t="s">
        <v>102</v>
      </c>
      <c r="T161" s="75"/>
      <c r="U161" s="113">
        <v>1912.26</v>
      </c>
      <c r="V161" s="113">
        <v>2002.28</v>
      </c>
      <c r="W161" s="111">
        <v>334.57</v>
      </c>
      <c r="X161" s="111" t="s">
        <v>398</v>
      </c>
      <c r="Y161" s="111">
        <v>306.18</v>
      </c>
      <c r="Z161" s="111" t="s">
        <v>398</v>
      </c>
      <c r="AA161" s="111">
        <v>282.69</v>
      </c>
      <c r="AB161" s="111" t="s">
        <v>398</v>
      </c>
      <c r="AC161" s="111">
        <v>221.26</v>
      </c>
      <c r="AD161" s="111" t="s">
        <v>398</v>
      </c>
      <c r="AE161" s="111">
        <v>137.37</v>
      </c>
      <c r="AF161" s="111" t="s">
        <v>398</v>
      </c>
      <c r="AG161" s="111">
        <v>83.14</v>
      </c>
      <c r="AH161" s="111" t="s">
        <v>398</v>
      </c>
      <c r="AI161" s="111">
        <v>41.56</v>
      </c>
      <c r="AJ161" s="111" t="s">
        <v>398</v>
      </c>
      <c r="AK161" s="111">
        <v>51.37</v>
      </c>
      <c r="AL161" s="111" t="s">
        <v>398</v>
      </c>
      <c r="AM161" s="111">
        <v>63.2</v>
      </c>
      <c r="AN161" s="111" t="s">
        <v>398</v>
      </c>
      <c r="AO161" s="111">
        <v>163.41999999999999</v>
      </c>
      <c r="AP161" s="111" t="s">
        <v>398</v>
      </c>
      <c r="AQ161" s="111">
        <v>191.29</v>
      </c>
      <c r="AR161" s="111" t="s">
        <v>398</v>
      </c>
      <c r="AS161" s="111">
        <v>237.16</v>
      </c>
      <c r="AT161" s="111" t="s">
        <v>398</v>
      </c>
      <c r="AU161" s="111">
        <f t="shared" si="2"/>
        <v>2113.21</v>
      </c>
      <c r="AV161" s="112">
        <v>0.22313</v>
      </c>
      <c r="AW161" s="112" t="s">
        <v>407</v>
      </c>
      <c r="AX161" s="112" t="s">
        <v>396</v>
      </c>
      <c r="AY161" s="112">
        <v>1</v>
      </c>
      <c r="AZ161" s="112" t="s">
        <v>409</v>
      </c>
    </row>
    <row r="162" spans="1:52" ht="35.25" customHeight="1" x14ac:dyDescent="0.25">
      <c r="A162" s="4">
        <v>152</v>
      </c>
      <c r="B162" s="23">
        <v>34262</v>
      </c>
      <c r="C162" s="89" t="s">
        <v>382</v>
      </c>
      <c r="D162" s="110" t="s">
        <v>383</v>
      </c>
      <c r="E162" s="111" t="s">
        <v>384</v>
      </c>
      <c r="F162" s="89" t="s">
        <v>403</v>
      </c>
      <c r="G162" s="90" t="s">
        <v>386</v>
      </c>
      <c r="H162" s="31" t="s">
        <v>387</v>
      </c>
      <c r="I162" s="112">
        <v>0</v>
      </c>
      <c r="J162" s="110" t="s">
        <v>404</v>
      </c>
      <c r="K162" s="75">
        <v>50</v>
      </c>
      <c r="L162" s="50" t="s">
        <v>405</v>
      </c>
      <c r="M162" s="50" t="s">
        <v>406</v>
      </c>
      <c r="N162" s="52" t="s">
        <v>101</v>
      </c>
      <c r="O162" s="94" t="s">
        <v>102</v>
      </c>
      <c r="P162" s="50" t="s">
        <v>102</v>
      </c>
      <c r="Q162" s="94" t="s">
        <v>102</v>
      </c>
      <c r="R162" s="110" t="s">
        <v>390</v>
      </c>
      <c r="S162" s="61" t="s">
        <v>102</v>
      </c>
      <c r="T162" s="75"/>
      <c r="U162" s="113">
        <v>908.46</v>
      </c>
      <c r="V162" s="113">
        <v>1245.19</v>
      </c>
      <c r="W162" s="111">
        <v>144.5</v>
      </c>
      <c r="X162" s="111" t="s">
        <v>393</v>
      </c>
      <c r="Y162" s="111">
        <v>144.49</v>
      </c>
      <c r="Z162" s="111" t="s">
        <v>393</v>
      </c>
      <c r="AA162" s="111">
        <v>144.5</v>
      </c>
      <c r="AB162" s="111" t="s">
        <v>393</v>
      </c>
      <c r="AC162" s="111">
        <v>144.5</v>
      </c>
      <c r="AD162" s="111" t="s">
        <v>393</v>
      </c>
      <c r="AE162" s="111">
        <v>144.41</v>
      </c>
      <c r="AF162" s="111" t="s">
        <v>393</v>
      </c>
      <c r="AG162" s="111">
        <v>42.98</v>
      </c>
      <c r="AH162" s="111" t="s">
        <v>393</v>
      </c>
      <c r="AI162" s="111">
        <v>42.51</v>
      </c>
      <c r="AJ162" s="111" t="s">
        <v>393</v>
      </c>
      <c r="AK162" s="111">
        <v>42.51</v>
      </c>
      <c r="AL162" s="111" t="s">
        <v>393</v>
      </c>
      <c r="AM162" s="111">
        <v>42.51</v>
      </c>
      <c r="AN162" s="111" t="s">
        <v>393</v>
      </c>
      <c r="AO162" s="111">
        <v>136.69999999999999</v>
      </c>
      <c r="AP162" s="111" t="s">
        <v>393</v>
      </c>
      <c r="AQ162" s="111">
        <v>136.69999999999999</v>
      </c>
      <c r="AR162" s="111" t="s">
        <v>393</v>
      </c>
      <c r="AS162" s="111">
        <v>136.71</v>
      </c>
      <c r="AT162" s="111" t="s">
        <v>393</v>
      </c>
      <c r="AU162" s="111">
        <f t="shared" si="2"/>
        <v>1303.02</v>
      </c>
      <c r="AV162" s="112">
        <v>0.21284</v>
      </c>
      <c r="AW162" s="112" t="s">
        <v>407</v>
      </c>
      <c r="AX162" s="112" t="s">
        <v>396</v>
      </c>
      <c r="AY162" s="112">
        <v>1</v>
      </c>
      <c r="AZ162" s="112" t="s">
        <v>409</v>
      </c>
    </row>
    <row r="163" spans="1:52" ht="35.25" customHeight="1" x14ac:dyDescent="0.25">
      <c r="A163" s="4">
        <v>153</v>
      </c>
      <c r="B163" s="23">
        <v>34263</v>
      </c>
      <c r="C163" s="89" t="s">
        <v>382</v>
      </c>
      <c r="D163" s="110" t="s">
        <v>383</v>
      </c>
      <c r="E163" s="111" t="s">
        <v>384</v>
      </c>
      <c r="F163" s="89" t="s">
        <v>403</v>
      </c>
      <c r="G163" s="90" t="s">
        <v>386</v>
      </c>
      <c r="H163" s="31" t="s">
        <v>387</v>
      </c>
      <c r="I163" s="112">
        <v>2</v>
      </c>
      <c r="J163" s="110" t="s">
        <v>404</v>
      </c>
      <c r="K163" s="75" t="s">
        <v>411</v>
      </c>
      <c r="L163" s="50" t="s">
        <v>405</v>
      </c>
      <c r="M163" s="50" t="s">
        <v>406</v>
      </c>
      <c r="N163" s="52" t="s">
        <v>101</v>
      </c>
      <c r="O163" s="94" t="s">
        <v>102</v>
      </c>
      <c r="P163" s="50" t="s">
        <v>101</v>
      </c>
      <c r="Q163" s="94" t="s">
        <v>102</v>
      </c>
      <c r="R163" s="110" t="s">
        <v>390</v>
      </c>
      <c r="S163" s="61" t="s">
        <v>102</v>
      </c>
      <c r="T163" s="75"/>
      <c r="U163" s="113">
        <v>1595.75</v>
      </c>
      <c r="V163" s="113">
        <v>1519.33</v>
      </c>
      <c r="W163" s="111">
        <v>249.51</v>
      </c>
      <c r="X163" s="111" t="s">
        <v>398</v>
      </c>
      <c r="Y163" s="111">
        <v>230.64</v>
      </c>
      <c r="Z163" s="111" t="s">
        <v>398</v>
      </c>
      <c r="AA163" s="111">
        <v>213.87</v>
      </c>
      <c r="AB163" s="111" t="s">
        <v>398</v>
      </c>
      <c r="AC163" s="111">
        <v>176.3</v>
      </c>
      <c r="AD163" s="111" t="s">
        <v>398</v>
      </c>
      <c r="AE163" s="111">
        <v>87.24</v>
      </c>
      <c r="AF163" s="111" t="s">
        <v>398</v>
      </c>
      <c r="AG163" s="111">
        <v>52.62</v>
      </c>
      <c r="AH163" s="111" t="s">
        <v>398</v>
      </c>
      <c r="AI163" s="111">
        <v>55.61</v>
      </c>
      <c r="AJ163" s="111" t="s">
        <v>398</v>
      </c>
      <c r="AK163" s="111">
        <v>55.24</v>
      </c>
      <c r="AL163" s="111" t="s">
        <v>398</v>
      </c>
      <c r="AM163" s="111">
        <v>55.66</v>
      </c>
      <c r="AN163" s="111" t="s">
        <v>398</v>
      </c>
      <c r="AO163" s="111">
        <v>47.86</v>
      </c>
      <c r="AP163" s="111" t="s">
        <v>398</v>
      </c>
      <c r="AQ163" s="111">
        <v>145.29</v>
      </c>
      <c r="AR163" s="111" t="s">
        <v>398</v>
      </c>
      <c r="AS163" s="111">
        <v>267.66000000000003</v>
      </c>
      <c r="AT163" s="111" t="s">
        <v>398</v>
      </c>
      <c r="AU163" s="111">
        <f t="shared" si="2"/>
        <v>1637.5</v>
      </c>
      <c r="AV163" s="112">
        <v>0.26014999999999999</v>
      </c>
      <c r="AW163" s="112" t="s">
        <v>407</v>
      </c>
      <c r="AX163" s="112" t="s">
        <v>396</v>
      </c>
      <c r="AY163" s="112">
        <v>2</v>
      </c>
      <c r="AZ163" s="112" t="s">
        <v>409</v>
      </c>
    </row>
    <row r="164" spans="1:52" ht="35.25" customHeight="1" x14ac:dyDescent="0.25">
      <c r="A164" s="4">
        <v>154</v>
      </c>
      <c r="B164" s="23">
        <v>34264</v>
      </c>
      <c r="C164" s="89" t="s">
        <v>382</v>
      </c>
      <c r="D164" s="110" t="s">
        <v>383</v>
      </c>
      <c r="E164" s="111" t="s">
        <v>384</v>
      </c>
      <c r="F164" s="89" t="s">
        <v>403</v>
      </c>
      <c r="G164" s="90" t="s">
        <v>386</v>
      </c>
      <c r="H164" s="31" t="s">
        <v>387</v>
      </c>
      <c r="I164" s="112">
        <v>1</v>
      </c>
      <c r="J164" s="110" t="s">
        <v>404</v>
      </c>
      <c r="K164" s="75">
        <v>80</v>
      </c>
      <c r="L164" s="50" t="s">
        <v>405</v>
      </c>
      <c r="M164" s="50" t="s">
        <v>406</v>
      </c>
      <c r="N164" s="52" t="s">
        <v>101</v>
      </c>
      <c r="O164" s="94" t="s">
        <v>102</v>
      </c>
      <c r="P164" s="50" t="s">
        <v>101</v>
      </c>
      <c r="Q164" s="94" t="s">
        <v>102</v>
      </c>
      <c r="R164" s="110" t="s">
        <v>390</v>
      </c>
      <c r="S164" s="61" t="s">
        <v>102</v>
      </c>
      <c r="T164" s="75"/>
      <c r="U164" s="113">
        <v>970.89</v>
      </c>
      <c r="V164" s="113">
        <v>879.16</v>
      </c>
      <c r="W164" s="111">
        <v>88.92</v>
      </c>
      <c r="X164" s="111" t="s">
        <v>393</v>
      </c>
      <c r="Y164" s="111">
        <v>86.4</v>
      </c>
      <c r="Z164" s="111" t="s">
        <v>393</v>
      </c>
      <c r="AA164" s="111">
        <v>88.36</v>
      </c>
      <c r="AB164" s="111" t="s">
        <v>393</v>
      </c>
      <c r="AC164" s="111">
        <v>88.92</v>
      </c>
      <c r="AD164" s="111" t="s">
        <v>393</v>
      </c>
      <c r="AE164" s="111">
        <v>88.92</v>
      </c>
      <c r="AF164" s="111" t="s">
        <v>393</v>
      </c>
      <c r="AG164" s="111">
        <v>29.54</v>
      </c>
      <c r="AH164" s="111" t="s">
        <v>393</v>
      </c>
      <c r="AI164" s="111">
        <v>28.95</v>
      </c>
      <c r="AJ164" s="111" t="s">
        <v>393</v>
      </c>
      <c r="AK164" s="111">
        <v>27.63</v>
      </c>
      <c r="AL164" s="111" t="s">
        <v>393</v>
      </c>
      <c r="AM164" s="111">
        <v>27.89</v>
      </c>
      <c r="AN164" s="111" t="s">
        <v>393</v>
      </c>
      <c r="AO164" s="111">
        <v>90.58</v>
      </c>
      <c r="AP164" s="111" t="s">
        <v>393</v>
      </c>
      <c r="AQ164" s="111">
        <v>91.95</v>
      </c>
      <c r="AR164" s="111" t="s">
        <v>393</v>
      </c>
      <c r="AS164" s="111">
        <v>91.95</v>
      </c>
      <c r="AT164" s="111" t="s">
        <v>393</v>
      </c>
      <c r="AU164" s="111">
        <f t="shared" si="2"/>
        <v>830.01000000000022</v>
      </c>
      <c r="AV164" s="112">
        <v>0.43883</v>
      </c>
      <c r="AW164" s="112" t="s">
        <v>407</v>
      </c>
      <c r="AX164" s="112" t="s">
        <v>396</v>
      </c>
      <c r="AY164" s="112">
        <v>1</v>
      </c>
      <c r="AZ164" s="112" t="s">
        <v>409</v>
      </c>
    </row>
    <row r="165" spans="1:52" ht="35.25" customHeight="1" x14ac:dyDescent="0.25">
      <c r="A165" s="4">
        <v>155</v>
      </c>
      <c r="B165" s="23">
        <v>34265</v>
      </c>
      <c r="C165" s="89" t="s">
        <v>382</v>
      </c>
      <c r="D165" s="110" t="s">
        <v>383</v>
      </c>
      <c r="E165" s="111" t="s">
        <v>384</v>
      </c>
      <c r="F165" s="89" t="s">
        <v>403</v>
      </c>
      <c r="G165" s="90" t="s">
        <v>386</v>
      </c>
      <c r="H165" s="31" t="s">
        <v>387</v>
      </c>
      <c r="I165" s="112">
        <v>1</v>
      </c>
      <c r="J165" s="110" t="s">
        <v>404</v>
      </c>
      <c r="K165" s="75">
        <v>80</v>
      </c>
      <c r="L165" s="50" t="s">
        <v>405</v>
      </c>
      <c r="M165" s="50" t="s">
        <v>406</v>
      </c>
      <c r="N165" s="52" t="s">
        <v>101</v>
      </c>
      <c r="O165" s="94" t="s">
        <v>102</v>
      </c>
      <c r="P165" s="50" t="s">
        <v>101</v>
      </c>
      <c r="Q165" s="94" t="s">
        <v>102</v>
      </c>
      <c r="R165" s="110" t="s">
        <v>390</v>
      </c>
      <c r="S165" s="61" t="s">
        <v>102</v>
      </c>
      <c r="T165" s="75"/>
      <c r="U165" s="113">
        <v>1145.76</v>
      </c>
      <c r="V165" s="113">
        <v>1376.55</v>
      </c>
      <c r="W165" s="111">
        <v>156.21</v>
      </c>
      <c r="X165" s="111" t="s">
        <v>393</v>
      </c>
      <c r="Y165" s="111">
        <v>151.81</v>
      </c>
      <c r="Z165" s="111" t="s">
        <v>393</v>
      </c>
      <c r="AA165" s="111">
        <v>155.24</v>
      </c>
      <c r="AB165" s="111" t="s">
        <v>393</v>
      </c>
      <c r="AC165" s="111">
        <v>156.21</v>
      </c>
      <c r="AD165" s="111" t="s">
        <v>393</v>
      </c>
      <c r="AE165" s="111">
        <v>156.21</v>
      </c>
      <c r="AF165" s="111" t="s">
        <v>393</v>
      </c>
      <c r="AG165" s="111">
        <v>49.32</v>
      </c>
      <c r="AH165" s="111" t="s">
        <v>393</v>
      </c>
      <c r="AI165" s="111">
        <v>48.61</v>
      </c>
      <c r="AJ165" s="111" t="s">
        <v>393</v>
      </c>
      <c r="AK165" s="111">
        <v>47.54</v>
      </c>
      <c r="AL165" s="111" t="s">
        <v>393</v>
      </c>
      <c r="AM165" s="111">
        <v>48</v>
      </c>
      <c r="AN165" s="111" t="s">
        <v>393</v>
      </c>
      <c r="AO165" s="111">
        <v>148.13</v>
      </c>
      <c r="AP165" s="111" t="s">
        <v>393</v>
      </c>
      <c r="AQ165" s="111">
        <v>149.27000000000001</v>
      </c>
      <c r="AR165" s="111" t="s">
        <v>393</v>
      </c>
      <c r="AS165" s="111">
        <v>149.27000000000001</v>
      </c>
      <c r="AT165" s="111" t="s">
        <v>393</v>
      </c>
      <c r="AU165" s="111">
        <f t="shared" si="2"/>
        <v>1415.8200000000002</v>
      </c>
      <c r="AV165" s="112">
        <v>0.94928999999999997</v>
      </c>
      <c r="AW165" s="112" t="s">
        <v>407</v>
      </c>
      <c r="AX165" s="112" t="s">
        <v>396</v>
      </c>
      <c r="AY165" s="112">
        <v>1</v>
      </c>
      <c r="AZ165" s="112" t="s">
        <v>409</v>
      </c>
    </row>
    <row r="166" spans="1:52" ht="35.25" customHeight="1" x14ac:dyDescent="0.25">
      <c r="A166" s="4">
        <v>156</v>
      </c>
      <c r="B166" s="23">
        <v>34266</v>
      </c>
      <c r="C166" s="89" t="s">
        <v>382</v>
      </c>
      <c r="D166" s="110" t="s">
        <v>383</v>
      </c>
      <c r="E166" s="111" t="s">
        <v>384</v>
      </c>
      <c r="F166" s="89" t="s">
        <v>403</v>
      </c>
      <c r="G166" s="90" t="s">
        <v>386</v>
      </c>
      <c r="H166" s="31" t="s">
        <v>387</v>
      </c>
      <c r="I166" s="112">
        <v>1</v>
      </c>
      <c r="J166" s="110" t="s">
        <v>404</v>
      </c>
      <c r="K166" s="75">
        <v>50</v>
      </c>
      <c r="L166" s="50" t="s">
        <v>405</v>
      </c>
      <c r="M166" s="50" t="s">
        <v>406</v>
      </c>
      <c r="N166" s="52" t="s">
        <v>101</v>
      </c>
      <c r="O166" s="94" t="s">
        <v>102</v>
      </c>
      <c r="P166" s="50" t="s">
        <v>101</v>
      </c>
      <c r="Q166" s="94" t="s">
        <v>102</v>
      </c>
      <c r="R166" s="110" t="s">
        <v>390</v>
      </c>
      <c r="S166" s="61" t="s">
        <v>102</v>
      </c>
      <c r="T166" s="75"/>
      <c r="U166" s="113">
        <v>808.13</v>
      </c>
      <c r="V166" s="113">
        <v>1153.92</v>
      </c>
      <c r="W166" s="111">
        <v>127.71</v>
      </c>
      <c r="X166" s="111" t="s">
        <v>393</v>
      </c>
      <c r="Y166" s="111">
        <v>127.71</v>
      </c>
      <c r="Z166" s="111" t="s">
        <v>393</v>
      </c>
      <c r="AA166" s="111">
        <v>127.71</v>
      </c>
      <c r="AB166" s="111" t="s">
        <v>393</v>
      </c>
      <c r="AC166" s="111">
        <v>127.71</v>
      </c>
      <c r="AD166" s="111" t="s">
        <v>393</v>
      </c>
      <c r="AE166" s="111">
        <v>127.71</v>
      </c>
      <c r="AF166" s="111" t="s">
        <v>393</v>
      </c>
      <c r="AG166" s="111">
        <v>42.01</v>
      </c>
      <c r="AH166" s="111" t="s">
        <v>393</v>
      </c>
      <c r="AI166" s="111">
        <v>41.7</v>
      </c>
      <c r="AJ166" s="111" t="s">
        <v>393</v>
      </c>
      <c r="AK166" s="111">
        <v>30.51</v>
      </c>
      <c r="AL166" s="111" t="s">
        <v>393</v>
      </c>
      <c r="AM166" s="111">
        <v>30.73</v>
      </c>
      <c r="AN166" s="111" t="s">
        <v>393</v>
      </c>
      <c r="AO166" s="111">
        <v>109.98</v>
      </c>
      <c r="AP166" s="111" t="s">
        <v>393</v>
      </c>
      <c r="AQ166" s="111">
        <v>120.95</v>
      </c>
      <c r="AR166" s="111" t="s">
        <v>393</v>
      </c>
      <c r="AS166" s="111">
        <v>119.88</v>
      </c>
      <c r="AT166" s="111" t="s">
        <v>393</v>
      </c>
      <c r="AU166" s="111">
        <f t="shared" ref="AU166:AU229" si="3">W166+Y166+AA166+AC166+AE166+AG166+AI166+AK166+AM166+AO166+AQ166+AS166</f>
        <v>1134.31</v>
      </c>
      <c r="AV166" s="112">
        <v>0.29675000000000001</v>
      </c>
      <c r="AW166" s="112" t="s">
        <v>407</v>
      </c>
      <c r="AX166" s="112" t="s">
        <v>396</v>
      </c>
      <c r="AY166" s="112">
        <v>1</v>
      </c>
      <c r="AZ166" s="112" t="s">
        <v>409</v>
      </c>
    </row>
    <row r="167" spans="1:52" ht="35.25" customHeight="1" x14ac:dyDescent="0.25">
      <c r="A167" s="4">
        <v>157</v>
      </c>
      <c r="B167" s="23">
        <v>34267</v>
      </c>
      <c r="C167" s="89" t="s">
        <v>382</v>
      </c>
      <c r="D167" s="110" t="s">
        <v>383</v>
      </c>
      <c r="E167" s="111" t="s">
        <v>384</v>
      </c>
      <c r="F167" s="89" t="s">
        <v>403</v>
      </c>
      <c r="G167" s="90" t="s">
        <v>386</v>
      </c>
      <c r="H167" s="31" t="s">
        <v>387</v>
      </c>
      <c r="I167" s="112">
        <v>1</v>
      </c>
      <c r="J167" s="110" t="s">
        <v>404</v>
      </c>
      <c r="K167" s="75">
        <v>50</v>
      </c>
      <c r="L167" s="50" t="s">
        <v>405</v>
      </c>
      <c r="M167" s="50" t="s">
        <v>406</v>
      </c>
      <c r="N167" s="52" t="s">
        <v>101</v>
      </c>
      <c r="O167" s="94" t="s">
        <v>102</v>
      </c>
      <c r="P167" s="50" t="s">
        <v>101</v>
      </c>
      <c r="Q167" s="94" t="s">
        <v>102</v>
      </c>
      <c r="R167" s="110" t="s">
        <v>390</v>
      </c>
      <c r="S167" s="61" t="s">
        <v>102</v>
      </c>
      <c r="T167" s="75"/>
      <c r="U167" s="113">
        <v>536.85</v>
      </c>
      <c r="V167" s="113">
        <v>456.57</v>
      </c>
      <c r="W167" s="111">
        <v>59.97</v>
      </c>
      <c r="X167" s="111" t="s">
        <v>393</v>
      </c>
      <c r="Y167" s="111">
        <v>58.08</v>
      </c>
      <c r="Z167" s="111" t="s">
        <v>393</v>
      </c>
      <c r="AA167" s="111">
        <v>59.56</v>
      </c>
      <c r="AB167" s="111" t="s">
        <v>393</v>
      </c>
      <c r="AC167" s="111">
        <v>59.97</v>
      </c>
      <c r="AD167" s="111" t="s">
        <v>393</v>
      </c>
      <c r="AE167" s="111">
        <v>59.97</v>
      </c>
      <c r="AF167" s="111" t="s">
        <v>393</v>
      </c>
      <c r="AG167" s="111">
        <v>14.71</v>
      </c>
      <c r="AH167" s="111" t="s">
        <v>393</v>
      </c>
      <c r="AI167" s="111">
        <v>14.28</v>
      </c>
      <c r="AJ167" s="111" t="s">
        <v>393</v>
      </c>
      <c r="AK167" s="111">
        <v>14.3</v>
      </c>
      <c r="AL167" s="111" t="s">
        <v>393</v>
      </c>
      <c r="AM167" s="111">
        <v>14.44</v>
      </c>
      <c r="AN167" s="111" t="s">
        <v>393</v>
      </c>
      <c r="AO167" s="111">
        <v>51.43</v>
      </c>
      <c r="AP167" s="111" t="s">
        <v>393</v>
      </c>
      <c r="AQ167" s="111">
        <v>51.89</v>
      </c>
      <c r="AR167" s="111" t="s">
        <v>393</v>
      </c>
      <c r="AS167" s="111">
        <v>51.89</v>
      </c>
      <c r="AT167" s="111" t="s">
        <v>393</v>
      </c>
      <c r="AU167" s="111">
        <f t="shared" si="3"/>
        <v>510.48999999999995</v>
      </c>
      <c r="AV167" s="112">
        <v>0.12734999999999999</v>
      </c>
      <c r="AW167" s="112" t="s">
        <v>407</v>
      </c>
      <c r="AX167" s="112" t="s">
        <v>396</v>
      </c>
      <c r="AY167" s="112">
        <v>1</v>
      </c>
      <c r="AZ167" s="112" t="s">
        <v>409</v>
      </c>
    </row>
    <row r="168" spans="1:52" ht="35.25" customHeight="1" x14ac:dyDescent="0.25">
      <c r="A168" s="4">
        <v>158</v>
      </c>
      <c r="B168" s="23">
        <v>34268</v>
      </c>
      <c r="C168" s="89" t="s">
        <v>382</v>
      </c>
      <c r="D168" s="110" t="s">
        <v>383</v>
      </c>
      <c r="E168" s="111" t="s">
        <v>384</v>
      </c>
      <c r="F168" s="89" t="s">
        <v>403</v>
      </c>
      <c r="G168" s="90" t="s">
        <v>386</v>
      </c>
      <c r="H168" s="31" t="s">
        <v>387</v>
      </c>
      <c r="I168" s="112">
        <v>1</v>
      </c>
      <c r="J168" s="110" t="s">
        <v>404</v>
      </c>
      <c r="K168" s="75">
        <v>80</v>
      </c>
      <c r="L168" s="50" t="s">
        <v>405</v>
      </c>
      <c r="M168" s="50" t="s">
        <v>406</v>
      </c>
      <c r="N168" s="52" t="s">
        <v>101</v>
      </c>
      <c r="O168" s="94" t="s">
        <v>102</v>
      </c>
      <c r="P168" s="50" t="s">
        <v>101</v>
      </c>
      <c r="Q168" s="94" t="s">
        <v>102</v>
      </c>
      <c r="R168" s="110" t="s">
        <v>390</v>
      </c>
      <c r="S168" s="61" t="s">
        <v>102</v>
      </c>
      <c r="T168" s="75"/>
      <c r="U168" s="113">
        <v>684.5</v>
      </c>
      <c r="V168" s="113">
        <v>822.68</v>
      </c>
      <c r="W168" s="111">
        <v>93.93</v>
      </c>
      <c r="X168" s="111" t="s">
        <v>393</v>
      </c>
      <c r="Y168" s="111">
        <v>91.35</v>
      </c>
      <c r="Z168" s="111" t="s">
        <v>393</v>
      </c>
      <c r="AA168" s="111">
        <v>93.37</v>
      </c>
      <c r="AB168" s="111" t="s">
        <v>393</v>
      </c>
      <c r="AC168" s="111">
        <v>93.93</v>
      </c>
      <c r="AD168" s="111" t="s">
        <v>393</v>
      </c>
      <c r="AE168" s="111">
        <v>93.93</v>
      </c>
      <c r="AF168" s="111" t="s">
        <v>393</v>
      </c>
      <c r="AG168" s="111">
        <v>31.86</v>
      </c>
      <c r="AH168" s="111" t="s">
        <v>393</v>
      </c>
      <c r="AI168" s="111">
        <v>31.18</v>
      </c>
      <c r="AJ168" s="111" t="s">
        <v>393</v>
      </c>
      <c r="AK168" s="111">
        <v>31.74</v>
      </c>
      <c r="AL168" s="111" t="s">
        <v>393</v>
      </c>
      <c r="AM168" s="111">
        <v>31.74</v>
      </c>
      <c r="AN168" s="111" t="s">
        <v>393</v>
      </c>
      <c r="AO168" s="111">
        <v>89.56</v>
      </c>
      <c r="AP168" s="111" t="s">
        <v>393</v>
      </c>
      <c r="AQ168" s="111">
        <v>89.33</v>
      </c>
      <c r="AR168" s="111" t="s">
        <v>393</v>
      </c>
      <c r="AS168" s="111">
        <v>89.33</v>
      </c>
      <c r="AT168" s="111" t="s">
        <v>393</v>
      </c>
      <c r="AU168" s="111">
        <f t="shared" si="3"/>
        <v>861.25</v>
      </c>
      <c r="AV168" s="112">
        <v>0.80232000000000003</v>
      </c>
      <c r="AW168" s="112" t="s">
        <v>407</v>
      </c>
      <c r="AX168" s="112" t="s">
        <v>396</v>
      </c>
      <c r="AY168" s="112">
        <v>1</v>
      </c>
      <c r="AZ168" s="112" t="s">
        <v>409</v>
      </c>
    </row>
    <row r="169" spans="1:52" ht="35.25" customHeight="1" x14ac:dyDescent="0.25">
      <c r="A169" s="4">
        <v>159</v>
      </c>
      <c r="B169" s="23">
        <v>34269</v>
      </c>
      <c r="C169" s="89" t="s">
        <v>382</v>
      </c>
      <c r="D169" s="110" t="s">
        <v>383</v>
      </c>
      <c r="E169" s="111" t="s">
        <v>384</v>
      </c>
      <c r="F169" s="89" t="s">
        <v>403</v>
      </c>
      <c r="G169" s="90" t="s">
        <v>386</v>
      </c>
      <c r="H169" s="31" t="s">
        <v>387</v>
      </c>
      <c r="I169" s="112">
        <v>1</v>
      </c>
      <c r="J169" s="110" t="s">
        <v>404</v>
      </c>
      <c r="K169" s="75">
        <v>80</v>
      </c>
      <c r="L169" s="50" t="s">
        <v>405</v>
      </c>
      <c r="M169" s="50" t="s">
        <v>406</v>
      </c>
      <c r="N169" s="52" t="s">
        <v>101</v>
      </c>
      <c r="O169" s="94" t="s">
        <v>102</v>
      </c>
      <c r="P169" s="50" t="s">
        <v>101</v>
      </c>
      <c r="Q169" s="94" t="s">
        <v>102</v>
      </c>
      <c r="R169" s="110" t="s">
        <v>390</v>
      </c>
      <c r="S169" s="61" t="s">
        <v>102</v>
      </c>
      <c r="T169" s="75"/>
      <c r="U169" s="113">
        <v>864</v>
      </c>
      <c r="V169" s="113">
        <v>1075.05</v>
      </c>
      <c r="W169" s="111">
        <v>124.77</v>
      </c>
      <c r="X169" s="111" t="s">
        <v>393</v>
      </c>
      <c r="Y169" s="111">
        <v>121.32</v>
      </c>
      <c r="Z169" s="111" t="s">
        <v>393</v>
      </c>
      <c r="AA169" s="111">
        <v>124.01</v>
      </c>
      <c r="AB169" s="111" t="s">
        <v>393</v>
      </c>
      <c r="AC169" s="111">
        <v>124.77</v>
      </c>
      <c r="AD169" s="111" t="s">
        <v>393</v>
      </c>
      <c r="AE169" s="111">
        <v>124.77</v>
      </c>
      <c r="AF169" s="111" t="s">
        <v>393</v>
      </c>
      <c r="AG169" s="111">
        <v>41.44</v>
      </c>
      <c r="AH169" s="111" t="s">
        <v>393</v>
      </c>
      <c r="AI169" s="111">
        <v>40.78</v>
      </c>
      <c r="AJ169" s="111" t="s">
        <v>393</v>
      </c>
      <c r="AK169" s="111">
        <v>39.03</v>
      </c>
      <c r="AL169" s="111" t="s">
        <v>393</v>
      </c>
      <c r="AM169" s="111">
        <v>39.39</v>
      </c>
      <c r="AN169" s="111" t="s">
        <v>393</v>
      </c>
      <c r="AO169" s="111">
        <v>117.48</v>
      </c>
      <c r="AP169" s="111" t="s">
        <v>393</v>
      </c>
      <c r="AQ169" s="111">
        <v>119.31</v>
      </c>
      <c r="AR169" s="111" t="s">
        <v>393</v>
      </c>
      <c r="AS169" s="111">
        <v>119.31</v>
      </c>
      <c r="AT169" s="111" t="s">
        <v>393</v>
      </c>
      <c r="AU169" s="111">
        <f t="shared" si="3"/>
        <v>1136.3799999999999</v>
      </c>
      <c r="AV169" s="112">
        <v>0.12300999999999999</v>
      </c>
      <c r="AW169" s="112" t="s">
        <v>407</v>
      </c>
      <c r="AX169" s="112" t="s">
        <v>396</v>
      </c>
      <c r="AY169" s="112">
        <v>1</v>
      </c>
      <c r="AZ169" s="112" t="s">
        <v>409</v>
      </c>
    </row>
    <row r="170" spans="1:52" ht="35.25" customHeight="1" x14ac:dyDescent="0.25">
      <c r="A170" s="4">
        <v>160</v>
      </c>
      <c r="B170" s="23">
        <v>34270</v>
      </c>
      <c r="C170" s="89" t="s">
        <v>382</v>
      </c>
      <c r="D170" s="110" t="s">
        <v>383</v>
      </c>
      <c r="E170" s="111" t="s">
        <v>384</v>
      </c>
      <c r="F170" s="89" t="s">
        <v>403</v>
      </c>
      <c r="G170" s="90" t="s">
        <v>386</v>
      </c>
      <c r="H170" s="31" t="s">
        <v>387</v>
      </c>
      <c r="I170" s="112">
        <v>1</v>
      </c>
      <c r="J170" s="110" t="s">
        <v>404</v>
      </c>
      <c r="K170" s="75">
        <v>80</v>
      </c>
      <c r="L170" s="50" t="s">
        <v>405</v>
      </c>
      <c r="M170" s="50" t="s">
        <v>406</v>
      </c>
      <c r="N170" s="52" t="s">
        <v>101</v>
      </c>
      <c r="O170" s="94" t="s">
        <v>102</v>
      </c>
      <c r="P170" s="50" t="s">
        <v>101</v>
      </c>
      <c r="Q170" s="94" t="s">
        <v>102</v>
      </c>
      <c r="R170" s="110" t="s">
        <v>390</v>
      </c>
      <c r="S170" s="61" t="s">
        <v>102</v>
      </c>
      <c r="T170" s="75"/>
      <c r="U170" s="113">
        <v>670.52</v>
      </c>
      <c r="V170" s="113">
        <v>541.99</v>
      </c>
      <c r="W170" s="111">
        <v>82.41</v>
      </c>
      <c r="X170" s="111" t="s">
        <v>393</v>
      </c>
      <c r="Y170" s="111">
        <v>80.099999999999994</v>
      </c>
      <c r="Z170" s="111" t="s">
        <v>393</v>
      </c>
      <c r="AA170" s="111">
        <v>81.900000000000006</v>
      </c>
      <c r="AB170" s="111" t="s">
        <v>393</v>
      </c>
      <c r="AC170" s="111">
        <v>82.41</v>
      </c>
      <c r="AD170" s="111" t="s">
        <v>393</v>
      </c>
      <c r="AE170" s="111">
        <v>91.29</v>
      </c>
      <c r="AF170" s="111" t="s">
        <v>393</v>
      </c>
      <c r="AG170" s="111">
        <v>28.72</v>
      </c>
      <c r="AH170" s="111" t="s">
        <v>393</v>
      </c>
      <c r="AI170" s="111">
        <v>28.07</v>
      </c>
      <c r="AJ170" s="111" t="s">
        <v>393</v>
      </c>
      <c r="AK170" s="111">
        <v>29.05</v>
      </c>
      <c r="AL170" s="111" t="s">
        <v>393</v>
      </c>
      <c r="AM170" s="111">
        <v>29.05</v>
      </c>
      <c r="AN170" s="111" t="s">
        <v>393</v>
      </c>
      <c r="AO170" s="111">
        <v>86.34</v>
      </c>
      <c r="AP170" s="111" t="s">
        <v>393</v>
      </c>
      <c r="AQ170" s="111">
        <v>85.66</v>
      </c>
      <c r="AR170" s="111" t="s">
        <v>393</v>
      </c>
      <c r="AS170" s="111">
        <v>85.66</v>
      </c>
      <c r="AT170" s="111" t="s">
        <v>393</v>
      </c>
      <c r="AU170" s="111">
        <f t="shared" si="3"/>
        <v>790.66</v>
      </c>
      <c r="AV170" s="112">
        <v>0.13370000000000001</v>
      </c>
      <c r="AW170" s="112" t="s">
        <v>407</v>
      </c>
      <c r="AX170" s="112" t="s">
        <v>396</v>
      </c>
      <c r="AY170" s="112">
        <v>1</v>
      </c>
      <c r="AZ170" s="112" t="s">
        <v>409</v>
      </c>
    </row>
    <row r="171" spans="1:52" ht="35.25" customHeight="1" x14ac:dyDescent="0.25">
      <c r="A171" s="4">
        <v>161</v>
      </c>
      <c r="B171" s="23">
        <v>34271</v>
      </c>
      <c r="C171" s="89" t="s">
        <v>382</v>
      </c>
      <c r="D171" s="110" t="s">
        <v>383</v>
      </c>
      <c r="E171" s="111" t="s">
        <v>384</v>
      </c>
      <c r="F171" s="89" t="s">
        <v>403</v>
      </c>
      <c r="G171" s="90" t="s">
        <v>386</v>
      </c>
      <c r="H171" s="31" t="s">
        <v>387</v>
      </c>
      <c r="I171" s="112">
        <v>1</v>
      </c>
      <c r="J171" s="110" t="s">
        <v>404</v>
      </c>
      <c r="K171" s="75">
        <v>80</v>
      </c>
      <c r="L171" s="50" t="s">
        <v>405</v>
      </c>
      <c r="M171" s="50" t="s">
        <v>406</v>
      </c>
      <c r="N171" s="52" t="s">
        <v>101</v>
      </c>
      <c r="O171" s="94" t="s">
        <v>102</v>
      </c>
      <c r="P171" s="50" t="s">
        <v>101</v>
      </c>
      <c r="Q171" s="94" t="s">
        <v>102</v>
      </c>
      <c r="R171" s="110" t="s">
        <v>390</v>
      </c>
      <c r="S171" s="61" t="s">
        <v>102</v>
      </c>
      <c r="T171" s="75"/>
      <c r="U171" s="113">
        <v>902.75</v>
      </c>
      <c r="V171" s="113">
        <v>1167.32</v>
      </c>
      <c r="W171" s="111">
        <v>129.72999999999999</v>
      </c>
      <c r="X171" s="111" t="s">
        <v>393</v>
      </c>
      <c r="Y171" s="111">
        <v>126.19</v>
      </c>
      <c r="Z171" s="111" t="s">
        <v>393</v>
      </c>
      <c r="AA171" s="111">
        <v>128.97</v>
      </c>
      <c r="AB171" s="111" t="s">
        <v>393</v>
      </c>
      <c r="AC171" s="111">
        <v>129.72999999999999</v>
      </c>
      <c r="AD171" s="111" t="s">
        <v>393</v>
      </c>
      <c r="AE171" s="111">
        <v>129.72999999999999</v>
      </c>
      <c r="AF171" s="111" t="s">
        <v>393</v>
      </c>
      <c r="AG171" s="111">
        <v>45</v>
      </c>
      <c r="AH171" s="111" t="s">
        <v>393</v>
      </c>
      <c r="AI171" s="111">
        <v>44.25</v>
      </c>
      <c r="AJ171" s="111" t="s">
        <v>393</v>
      </c>
      <c r="AK171" s="111">
        <v>45.86</v>
      </c>
      <c r="AL171" s="111" t="s">
        <v>393</v>
      </c>
      <c r="AM171" s="111">
        <v>45.86</v>
      </c>
      <c r="AN171" s="111" t="s">
        <v>393</v>
      </c>
      <c r="AO171" s="111">
        <v>124.14</v>
      </c>
      <c r="AP171" s="111" t="s">
        <v>393</v>
      </c>
      <c r="AQ171" s="111">
        <v>123</v>
      </c>
      <c r="AR171" s="111" t="s">
        <v>393</v>
      </c>
      <c r="AS171" s="111">
        <v>123</v>
      </c>
      <c r="AT171" s="111" t="s">
        <v>393</v>
      </c>
      <c r="AU171" s="111">
        <f t="shared" si="3"/>
        <v>1195.46</v>
      </c>
      <c r="AV171" s="112">
        <v>0.27538000000000001</v>
      </c>
      <c r="AW171" s="112" t="s">
        <v>407</v>
      </c>
      <c r="AX171" s="112" t="s">
        <v>396</v>
      </c>
      <c r="AY171" s="112">
        <v>1</v>
      </c>
      <c r="AZ171" s="112" t="s">
        <v>409</v>
      </c>
    </row>
    <row r="172" spans="1:52" ht="35.25" customHeight="1" x14ac:dyDescent="0.25">
      <c r="A172" s="4">
        <v>162</v>
      </c>
      <c r="B172" s="23">
        <v>34272</v>
      </c>
      <c r="C172" s="89" t="s">
        <v>382</v>
      </c>
      <c r="D172" s="110" t="s">
        <v>383</v>
      </c>
      <c r="E172" s="111" t="s">
        <v>384</v>
      </c>
      <c r="F172" s="89" t="s">
        <v>403</v>
      </c>
      <c r="G172" s="90" t="s">
        <v>386</v>
      </c>
      <c r="H172" s="31" t="s">
        <v>387</v>
      </c>
      <c r="I172" s="112">
        <v>1</v>
      </c>
      <c r="J172" s="110" t="s">
        <v>404</v>
      </c>
      <c r="K172" s="75">
        <v>80</v>
      </c>
      <c r="L172" s="50" t="s">
        <v>405</v>
      </c>
      <c r="M172" s="50" t="s">
        <v>406</v>
      </c>
      <c r="N172" s="52" t="s">
        <v>101</v>
      </c>
      <c r="O172" s="94" t="s">
        <v>102</v>
      </c>
      <c r="P172" s="50" t="s">
        <v>101</v>
      </c>
      <c r="Q172" s="94" t="s">
        <v>102</v>
      </c>
      <c r="R172" s="110" t="s">
        <v>390</v>
      </c>
      <c r="S172" s="61" t="s">
        <v>102</v>
      </c>
      <c r="T172" s="75"/>
      <c r="U172" s="113">
        <v>698.54</v>
      </c>
      <c r="V172" s="113">
        <v>849.99</v>
      </c>
      <c r="W172" s="111">
        <v>92.25</v>
      </c>
      <c r="X172" s="111" t="s">
        <v>393</v>
      </c>
      <c r="Y172" s="111">
        <v>89.71</v>
      </c>
      <c r="Z172" s="111" t="s">
        <v>393</v>
      </c>
      <c r="AA172" s="111">
        <v>91.7</v>
      </c>
      <c r="AB172" s="111" t="s">
        <v>393</v>
      </c>
      <c r="AC172" s="111">
        <v>92.25</v>
      </c>
      <c r="AD172" s="111" t="s">
        <v>393</v>
      </c>
      <c r="AE172" s="111">
        <v>92.25</v>
      </c>
      <c r="AF172" s="111" t="s">
        <v>393</v>
      </c>
      <c r="AG172" s="111">
        <v>30.91</v>
      </c>
      <c r="AH172" s="111" t="s">
        <v>393</v>
      </c>
      <c r="AI172" s="111">
        <v>30.31</v>
      </c>
      <c r="AJ172" s="111" t="s">
        <v>393</v>
      </c>
      <c r="AK172" s="111">
        <v>30.86</v>
      </c>
      <c r="AL172" s="111" t="s">
        <v>393</v>
      </c>
      <c r="AM172" s="111">
        <v>30.86</v>
      </c>
      <c r="AN172" s="111" t="s">
        <v>393</v>
      </c>
      <c r="AO172" s="111">
        <v>87.18</v>
      </c>
      <c r="AP172" s="111" t="s">
        <v>393</v>
      </c>
      <c r="AQ172" s="111">
        <v>86.96</v>
      </c>
      <c r="AR172" s="111" t="s">
        <v>393</v>
      </c>
      <c r="AS172" s="111">
        <v>86.96</v>
      </c>
      <c r="AT172" s="111" t="s">
        <v>393</v>
      </c>
      <c r="AU172" s="111">
        <f t="shared" si="3"/>
        <v>842.2</v>
      </c>
      <c r="AV172" s="112">
        <v>0.26837</v>
      </c>
      <c r="AW172" s="112" t="s">
        <v>407</v>
      </c>
      <c r="AX172" s="112" t="s">
        <v>396</v>
      </c>
      <c r="AY172" s="112">
        <v>1</v>
      </c>
      <c r="AZ172" s="112" t="s">
        <v>409</v>
      </c>
    </row>
    <row r="173" spans="1:52" ht="35.25" customHeight="1" x14ac:dyDescent="0.25">
      <c r="A173" s="4">
        <v>163</v>
      </c>
      <c r="B173" s="23">
        <v>34273</v>
      </c>
      <c r="C173" s="89" t="s">
        <v>382</v>
      </c>
      <c r="D173" s="110" t="s">
        <v>383</v>
      </c>
      <c r="E173" s="111" t="s">
        <v>384</v>
      </c>
      <c r="F173" s="89" t="s">
        <v>403</v>
      </c>
      <c r="G173" s="90" t="s">
        <v>386</v>
      </c>
      <c r="H173" s="31" t="s">
        <v>387</v>
      </c>
      <c r="I173" s="112">
        <v>1</v>
      </c>
      <c r="J173" s="110" t="s">
        <v>404</v>
      </c>
      <c r="K173" s="75">
        <v>80</v>
      </c>
      <c r="L173" s="50" t="s">
        <v>405</v>
      </c>
      <c r="M173" s="50" t="s">
        <v>406</v>
      </c>
      <c r="N173" s="52" t="s">
        <v>101</v>
      </c>
      <c r="O173" s="94" t="s">
        <v>102</v>
      </c>
      <c r="P173" s="50" t="s">
        <v>101</v>
      </c>
      <c r="Q173" s="94" t="s">
        <v>102</v>
      </c>
      <c r="R173" s="110" t="s">
        <v>390</v>
      </c>
      <c r="S173" s="61" t="s">
        <v>102</v>
      </c>
      <c r="T173" s="75"/>
      <c r="U173" s="113">
        <v>959.6</v>
      </c>
      <c r="V173" s="113">
        <v>1130.81</v>
      </c>
      <c r="W173" s="111">
        <v>126.54</v>
      </c>
      <c r="X173" s="111" t="s">
        <v>393</v>
      </c>
      <c r="Y173" s="111">
        <v>123.07</v>
      </c>
      <c r="Z173" s="111" t="s">
        <v>393</v>
      </c>
      <c r="AA173" s="111">
        <v>125.79</v>
      </c>
      <c r="AB173" s="111" t="s">
        <v>393</v>
      </c>
      <c r="AC173" s="111">
        <v>126.54</v>
      </c>
      <c r="AD173" s="111" t="s">
        <v>393</v>
      </c>
      <c r="AE173" s="111">
        <v>126.54</v>
      </c>
      <c r="AF173" s="111" t="s">
        <v>393</v>
      </c>
      <c r="AG173" s="111">
        <v>43.65</v>
      </c>
      <c r="AH173" s="111" t="s">
        <v>393</v>
      </c>
      <c r="AI173" s="111">
        <v>42.82</v>
      </c>
      <c r="AJ173" s="111" t="s">
        <v>393</v>
      </c>
      <c r="AK173" s="111">
        <v>40.090000000000003</v>
      </c>
      <c r="AL173" s="111" t="s">
        <v>393</v>
      </c>
      <c r="AM173" s="111">
        <v>40.090000000000003</v>
      </c>
      <c r="AN173" s="111" t="s">
        <v>393</v>
      </c>
      <c r="AO173" s="111">
        <v>117.7</v>
      </c>
      <c r="AP173" s="111" t="s">
        <v>393</v>
      </c>
      <c r="AQ173" s="111">
        <v>120.9</v>
      </c>
      <c r="AR173" s="111" t="s">
        <v>393</v>
      </c>
      <c r="AS173" s="111">
        <v>120.9</v>
      </c>
      <c r="AT173" s="111" t="s">
        <v>393</v>
      </c>
      <c r="AU173" s="111">
        <f t="shared" si="3"/>
        <v>1154.6300000000003</v>
      </c>
      <c r="AV173" s="112">
        <v>0.50073999999999996</v>
      </c>
      <c r="AW173" s="112" t="s">
        <v>407</v>
      </c>
      <c r="AX173" s="112" t="s">
        <v>396</v>
      </c>
      <c r="AY173" s="112">
        <v>1</v>
      </c>
      <c r="AZ173" s="112" t="s">
        <v>409</v>
      </c>
    </row>
    <row r="174" spans="1:52" ht="35.25" customHeight="1" x14ac:dyDescent="0.25">
      <c r="A174" s="4">
        <v>164</v>
      </c>
      <c r="B174" s="23">
        <v>34274</v>
      </c>
      <c r="C174" s="89" t="s">
        <v>382</v>
      </c>
      <c r="D174" s="110" t="s">
        <v>383</v>
      </c>
      <c r="E174" s="111" t="s">
        <v>384</v>
      </c>
      <c r="F174" s="89" t="s">
        <v>403</v>
      </c>
      <c r="G174" s="90" t="s">
        <v>386</v>
      </c>
      <c r="H174" s="31" t="s">
        <v>387</v>
      </c>
      <c r="I174" s="112">
        <v>1</v>
      </c>
      <c r="J174" s="110" t="s">
        <v>404</v>
      </c>
      <c r="K174" s="75">
        <v>50</v>
      </c>
      <c r="L174" s="50" t="s">
        <v>405</v>
      </c>
      <c r="M174" s="50" t="s">
        <v>406</v>
      </c>
      <c r="N174" s="52" t="s">
        <v>101</v>
      </c>
      <c r="O174" s="94" t="s">
        <v>102</v>
      </c>
      <c r="P174" s="50" t="s">
        <v>101</v>
      </c>
      <c r="Q174" s="94" t="s">
        <v>102</v>
      </c>
      <c r="R174" s="110" t="s">
        <v>390</v>
      </c>
      <c r="S174" s="61" t="s">
        <v>102</v>
      </c>
      <c r="T174" s="75"/>
      <c r="U174" s="113">
        <v>828.49</v>
      </c>
      <c r="V174" s="113">
        <v>948.81</v>
      </c>
      <c r="W174" s="111">
        <v>114.95</v>
      </c>
      <c r="X174" s="111" t="s">
        <v>393</v>
      </c>
      <c r="Y174" s="111">
        <v>111.51</v>
      </c>
      <c r="Z174" s="111" t="s">
        <v>393</v>
      </c>
      <c r="AA174" s="111">
        <v>114.15</v>
      </c>
      <c r="AB174" s="111" t="s">
        <v>393</v>
      </c>
      <c r="AC174" s="111">
        <v>114.92</v>
      </c>
      <c r="AD174" s="111" t="s">
        <v>393</v>
      </c>
      <c r="AE174" s="111">
        <v>114.65</v>
      </c>
      <c r="AF174" s="111" t="s">
        <v>393</v>
      </c>
      <c r="AG174" s="111">
        <v>30.74</v>
      </c>
      <c r="AH174" s="111" t="s">
        <v>393</v>
      </c>
      <c r="AI174" s="111">
        <v>30.17</v>
      </c>
      <c r="AJ174" s="111" t="s">
        <v>393</v>
      </c>
      <c r="AK174" s="111">
        <v>30.21</v>
      </c>
      <c r="AL174" s="111" t="s">
        <v>393</v>
      </c>
      <c r="AM174" s="111">
        <v>30.51</v>
      </c>
      <c r="AN174" s="111" t="s">
        <v>393</v>
      </c>
      <c r="AO174" s="111">
        <v>109.43</v>
      </c>
      <c r="AP174" s="111" t="s">
        <v>393</v>
      </c>
      <c r="AQ174" s="111">
        <v>109.43</v>
      </c>
      <c r="AR174" s="111" t="s">
        <v>393</v>
      </c>
      <c r="AS174" s="111">
        <v>109.46</v>
      </c>
      <c r="AT174" s="111" t="s">
        <v>393</v>
      </c>
      <c r="AU174" s="111">
        <f t="shared" si="3"/>
        <v>1020.1300000000001</v>
      </c>
      <c r="AV174" s="112">
        <v>0.29332000000000003</v>
      </c>
      <c r="AW174" s="112" t="s">
        <v>407</v>
      </c>
      <c r="AX174" s="112" t="s">
        <v>396</v>
      </c>
      <c r="AY174" s="112">
        <v>1</v>
      </c>
      <c r="AZ174" s="112" t="s">
        <v>409</v>
      </c>
    </row>
    <row r="175" spans="1:52" ht="35.25" customHeight="1" x14ac:dyDescent="0.25">
      <c r="A175" s="4">
        <v>165</v>
      </c>
      <c r="B175" s="23">
        <v>34275</v>
      </c>
      <c r="C175" s="89" t="s">
        <v>382</v>
      </c>
      <c r="D175" s="110" t="s">
        <v>383</v>
      </c>
      <c r="E175" s="111" t="s">
        <v>384</v>
      </c>
      <c r="F175" s="89" t="s">
        <v>403</v>
      </c>
      <c r="G175" s="90" t="s">
        <v>386</v>
      </c>
      <c r="H175" s="31" t="s">
        <v>387</v>
      </c>
      <c r="I175" s="112">
        <v>1</v>
      </c>
      <c r="J175" s="110" t="s">
        <v>404</v>
      </c>
      <c r="K175" s="75">
        <v>80</v>
      </c>
      <c r="L175" s="50" t="s">
        <v>405</v>
      </c>
      <c r="M175" s="50" t="s">
        <v>406</v>
      </c>
      <c r="N175" s="52" t="s">
        <v>101</v>
      </c>
      <c r="O175" s="94" t="s">
        <v>102</v>
      </c>
      <c r="P175" s="50" t="s">
        <v>101</v>
      </c>
      <c r="Q175" s="94" t="s">
        <v>102</v>
      </c>
      <c r="R175" s="110" t="s">
        <v>390</v>
      </c>
      <c r="S175" s="61" t="s">
        <v>102</v>
      </c>
      <c r="T175" s="75"/>
      <c r="U175" s="113">
        <v>1103.33</v>
      </c>
      <c r="V175" s="113">
        <v>1182.3499999999999</v>
      </c>
      <c r="W175" s="111">
        <v>149.72</v>
      </c>
      <c r="X175" s="111" t="s">
        <v>393</v>
      </c>
      <c r="Y175" s="111">
        <v>145.54</v>
      </c>
      <c r="Z175" s="111" t="s">
        <v>393</v>
      </c>
      <c r="AA175" s="111">
        <v>148.80000000000001</v>
      </c>
      <c r="AB175" s="111" t="s">
        <v>393</v>
      </c>
      <c r="AC175" s="111">
        <v>149.72</v>
      </c>
      <c r="AD175" s="111" t="s">
        <v>393</v>
      </c>
      <c r="AE175" s="111">
        <v>149.72</v>
      </c>
      <c r="AF175" s="111" t="s">
        <v>393</v>
      </c>
      <c r="AG175" s="111">
        <v>48.17</v>
      </c>
      <c r="AH175" s="111" t="s">
        <v>393</v>
      </c>
      <c r="AI175" s="111">
        <v>47.48</v>
      </c>
      <c r="AJ175" s="111" t="s">
        <v>393</v>
      </c>
      <c r="AK175" s="111">
        <v>45.96</v>
      </c>
      <c r="AL175" s="111" t="s">
        <v>393</v>
      </c>
      <c r="AM175" s="111">
        <v>46.4</v>
      </c>
      <c r="AN175" s="111" t="s">
        <v>393</v>
      </c>
      <c r="AO175" s="111">
        <v>140.93</v>
      </c>
      <c r="AP175" s="111" t="s">
        <v>393</v>
      </c>
      <c r="AQ175" s="111">
        <v>142.53</v>
      </c>
      <c r="AR175" s="111" t="s">
        <v>393</v>
      </c>
      <c r="AS175" s="111">
        <v>142.53</v>
      </c>
      <c r="AT175" s="111" t="s">
        <v>393</v>
      </c>
      <c r="AU175" s="111">
        <f t="shared" si="3"/>
        <v>1357.5</v>
      </c>
      <c r="AV175" s="112">
        <v>0.27206000000000002</v>
      </c>
      <c r="AW175" s="112" t="s">
        <v>407</v>
      </c>
      <c r="AX175" s="112" t="s">
        <v>396</v>
      </c>
      <c r="AY175" s="112">
        <v>1</v>
      </c>
      <c r="AZ175" s="112" t="s">
        <v>409</v>
      </c>
    </row>
    <row r="176" spans="1:52" ht="35.25" customHeight="1" x14ac:dyDescent="0.25">
      <c r="A176" s="4">
        <v>166</v>
      </c>
      <c r="B176" s="23">
        <v>34276</v>
      </c>
      <c r="C176" s="89" t="s">
        <v>382</v>
      </c>
      <c r="D176" s="110" t="s">
        <v>383</v>
      </c>
      <c r="E176" s="111" t="s">
        <v>384</v>
      </c>
      <c r="F176" s="89" t="s">
        <v>403</v>
      </c>
      <c r="G176" s="90" t="s">
        <v>386</v>
      </c>
      <c r="H176" s="31" t="s">
        <v>387</v>
      </c>
      <c r="I176" s="112">
        <v>1</v>
      </c>
      <c r="J176" s="110" t="s">
        <v>404</v>
      </c>
      <c r="K176" s="75">
        <v>50</v>
      </c>
      <c r="L176" s="50" t="s">
        <v>405</v>
      </c>
      <c r="M176" s="50" t="s">
        <v>406</v>
      </c>
      <c r="N176" s="52" t="s">
        <v>101</v>
      </c>
      <c r="O176" s="94" t="s">
        <v>102</v>
      </c>
      <c r="P176" s="50" t="s">
        <v>101</v>
      </c>
      <c r="Q176" s="94" t="s">
        <v>102</v>
      </c>
      <c r="R176" s="110" t="s">
        <v>390</v>
      </c>
      <c r="S176" s="61" t="s">
        <v>102</v>
      </c>
      <c r="T176" s="75"/>
      <c r="U176" s="113">
        <v>889.71</v>
      </c>
      <c r="V176" s="113">
        <v>1080.8699999999999</v>
      </c>
      <c r="W176" s="111">
        <v>124.3</v>
      </c>
      <c r="X176" s="111" t="s">
        <v>393</v>
      </c>
      <c r="Y176" s="111">
        <v>120.83</v>
      </c>
      <c r="Z176" s="111" t="s">
        <v>393</v>
      </c>
      <c r="AA176" s="111">
        <v>123.53</v>
      </c>
      <c r="AB176" s="111" t="s">
        <v>393</v>
      </c>
      <c r="AC176" s="111">
        <v>124.3</v>
      </c>
      <c r="AD176" s="111" t="s">
        <v>393</v>
      </c>
      <c r="AE176" s="111">
        <v>124.3</v>
      </c>
      <c r="AF176" s="111" t="s">
        <v>393</v>
      </c>
      <c r="AG176" s="111">
        <v>39.72</v>
      </c>
      <c r="AH176" s="111" t="s">
        <v>393</v>
      </c>
      <c r="AI176" s="111">
        <v>39.04</v>
      </c>
      <c r="AJ176" s="111" t="s">
        <v>393</v>
      </c>
      <c r="AK176" s="111">
        <v>37.630000000000003</v>
      </c>
      <c r="AL176" s="111" t="s">
        <v>393</v>
      </c>
      <c r="AM176" s="111">
        <v>37.630000000000003</v>
      </c>
      <c r="AN176" s="111" t="s">
        <v>393</v>
      </c>
      <c r="AO176" s="111">
        <v>115.72</v>
      </c>
      <c r="AP176" s="111" t="s">
        <v>393</v>
      </c>
      <c r="AQ176" s="111">
        <v>117.55</v>
      </c>
      <c r="AR176" s="111" t="s">
        <v>393</v>
      </c>
      <c r="AS176" s="111">
        <v>117.55</v>
      </c>
      <c r="AT176" s="111" t="s">
        <v>393</v>
      </c>
      <c r="AU176" s="111">
        <f t="shared" si="3"/>
        <v>1122.0999999999999</v>
      </c>
      <c r="AV176" s="112">
        <v>0.21873999999999999</v>
      </c>
      <c r="AW176" s="112" t="s">
        <v>407</v>
      </c>
      <c r="AX176" s="112" t="s">
        <v>396</v>
      </c>
      <c r="AY176" s="112">
        <v>1</v>
      </c>
      <c r="AZ176" s="112" t="s">
        <v>409</v>
      </c>
    </row>
    <row r="177" spans="1:52" ht="35.25" customHeight="1" x14ac:dyDescent="0.25">
      <c r="A177" s="4">
        <v>167</v>
      </c>
      <c r="B177" s="23">
        <v>34277</v>
      </c>
      <c r="C177" s="89" t="s">
        <v>382</v>
      </c>
      <c r="D177" s="110" t="s">
        <v>383</v>
      </c>
      <c r="E177" s="111" t="s">
        <v>384</v>
      </c>
      <c r="F177" s="89" t="s">
        <v>403</v>
      </c>
      <c r="G177" s="90" t="s">
        <v>386</v>
      </c>
      <c r="H177" s="31" t="s">
        <v>387</v>
      </c>
      <c r="I177" s="112">
        <v>1</v>
      </c>
      <c r="J177" s="110" t="s">
        <v>404</v>
      </c>
      <c r="K177" s="75">
        <v>80</v>
      </c>
      <c r="L177" s="50" t="s">
        <v>405</v>
      </c>
      <c r="M177" s="50" t="s">
        <v>406</v>
      </c>
      <c r="N177" s="52" t="s">
        <v>101</v>
      </c>
      <c r="O177" s="94" t="s">
        <v>102</v>
      </c>
      <c r="P177" s="50" t="s">
        <v>101</v>
      </c>
      <c r="Q177" s="94" t="s">
        <v>102</v>
      </c>
      <c r="R177" s="110" t="s">
        <v>390</v>
      </c>
      <c r="S177" s="61" t="s">
        <v>102</v>
      </c>
      <c r="T177" s="75"/>
      <c r="U177" s="113">
        <v>647.79</v>
      </c>
      <c r="V177" s="113">
        <v>744.91</v>
      </c>
      <c r="W177" s="111">
        <v>88.07</v>
      </c>
      <c r="X177" s="111" t="s">
        <v>393</v>
      </c>
      <c r="Y177" s="111">
        <v>85.51</v>
      </c>
      <c r="Z177" s="111" t="s">
        <v>393</v>
      </c>
      <c r="AA177" s="111">
        <v>87.49</v>
      </c>
      <c r="AB177" s="111" t="s">
        <v>393</v>
      </c>
      <c r="AC177" s="111">
        <v>88.06</v>
      </c>
      <c r="AD177" s="111" t="s">
        <v>393</v>
      </c>
      <c r="AE177" s="111">
        <v>88.01</v>
      </c>
      <c r="AF177" s="111" t="s">
        <v>393</v>
      </c>
      <c r="AG177" s="111">
        <v>24.91</v>
      </c>
      <c r="AH177" s="111" t="s">
        <v>393</v>
      </c>
      <c r="AI177" s="111">
        <v>24.29</v>
      </c>
      <c r="AJ177" s="111" t="s">
        <v>393</v>
      </c>
      <c r="AK177" s="111">
        <v>23.65</v>
      </c>
      <c r="AL177" s="111" t="s">
        <v>393</v>
      </c>
      <c r="AM177" s="111">
        <v>23.87</v>
      </c>
      <c r="AN177" s="111" t="s">
        <v>393</v>
      </c>
      <c r="AO177" s="111">
        <v>81.2</v>
      </c>
      <c r="AP177" s="111" t="s">
        <v>393</v>
      </c>
      <c r="AQ177" s="111">
        <v>81.88</v>
      </c>
      <c r="AR177" s="111" t="s">
        <v>393</v>
      </c>
      <c r="AS177" s="111">
        <v>81.88</v>
      </c>
      <c r="AT177" s="111" t="s">
        <v>393</v>
      </c>
      <c r="AU177" s="111">
        <f t="shared" si="3"/>
        <v>778.82</v>
      </c>
      <c r="AV177" s="112">
        <v>0.20355999999999999</v>
      </c>
      <c r="AW177" s="112" t="s">
        <v>407</v>
      </c>
      <c r="AX177" s="112" t="s">
        <v>396</v>
      </c>
      <c r="AY177" s="112">
        <v>1</v>
      </c>
      <c r="AZ177" s="112" t="s">
        <v>409</v>
      </c>
    </row>
    <row r="178" spans="1:52" ht="35.25" customHeight="1" x14ac:dyDescent="0.25">
      <c r="A178" s="4">
        <v>168</v>
      </c>
      <c r="B178" s="23">
        <v>34278</v>
      </c>
      <c r="C178" s="89" t="s">
        <v>382</v>
      </c>
      <c r="D178" s="110" t="s">
        <v>383</v>
      </c>
      <c r="E178" s="111" t="s">
        <v>384</v>
      </c>
      <c r="F178" s="89" t="s">
        <v>403</v>
      </c>
      <c r="G178" s="90" t="s">
        <v>386</v>
      </c>
      <c r="H178" s="31" t="s">
        <v>387</v>
      </c>
      <c r="I178" s="112">
        <v>1</v>
      </c>
      <c r="J178" s="110" t="s">
        <v>404</v>
      </c>
      <c r="K178" s="75">
        <v>80</v>
      </c>
      <c r="L178" s="50" t="s">
        <v>405</v>
      </c>
      <c r="M178" s="50" t="s">
        <v>406</v>
      </c>
      <c r="N178" s="52" t="s">
        <v>101</v>
      </c>
      <c r="O178" s="94" t="s">
        <v>102</v>
      </c>
      <c r="P178" s="50" t="s">
        <v>101</v>
      </c>
      <c r="Q178" s="94" t="s">
        <v>102</v>
      </c>
      <c r="R178" s="110" t="s">
        <v>390</v>
      </c>
      <c r="S178" s="61" t="s">
        <v>102</v>
      </c>
      <c r="T178" s="75"/>
      <c r="U178" s="113">
        <v>631.02</v>
      </c>
      <c r="V178" s="113">
        <v>734.87</v>
      </c>
      <c r="W178" s="111">
        <v>87.23</v>
      </c>
      <c r="X178" s="111" t="s">
        <v>393</v>
      </c>
      <c r="Y178" s="111">
        <v>84.46</v>
      </c>
      <c r="Z178" s="111" t="s">
        <v>393</v>
      </c>
      <c r="AA178" s="111">
        <v>86.67</v>
      </c>
      <c r="AB178" s="111" t="s">
        <v>393</v>
      </c>
      <c r="AC178" s="111">
        <v>87.13</v>
      </c>
      <c r="AD178" s="111" t="s">
        <v>393</v>
      </c>
      <c r="AE178" s="111">
        <v>85.11</v>
      </c>
      <c r="AF178" s="111" t="s">
        <v>393</v>
      </c>
      <c r="AG178" s="111">
        <v>25.3</v>
      </c>
      <c r="AH178" s="111" t="s">
        <v>393</v>
      </c>
      <c r="AI178" s="111">
        <v>24.75</v>
      </c>
      <c r="AJ178" s="111" t="s">
        <v>393</v>
      </c>
      <c r="AK178" s="111">
        <v>24.1</v>
      </c>
      <c r="AL178" s="111" t="s">
        <v>393</v>
      </c>
      <c r="AM178" s="111">
        <v>24.48</v>
      </c>
      <c r="AN178" s="111" t="s">
        <v>393</v>
      </c>
      <c r="AO178" s="111">
        <v>81.760000000000005</v>
      </c>
      <c r="AP178" s="111" t="s">
        <v>393</v>
      </c>
      <c r="AQ178" s="111">
        <v>82.45</v>
      </c>
      <c r="AR178" s="111" t="s">
        <v>393</v>
      </c>
      <c r="AS178" s="111">
        <v>82.73</v>
      </c>
      <c r="AT178" s="111" t="s">
        <v>393</v>
      </c>
      <c r="AU178" s="111">
        <f t="shared" si="3"/>
        <v>776.17000000000007</v>
      </c>
      <c r="AV178" s="112">
        <v>0.24166000000000001</v>
      </c>
      <c r="AW178" s="112" t="s">
        <v>407</v>
      </c>
      <c r="AX178" s="112" t="s">
        <v>396</v>
      </c>
      <c r="AY178" s="112">
        <v>1</v>
      </c>
      <c r="AZ178" s="112" t="s">
        <v>409</v>
      </c>
    </row>
    <row r="179" spans="1:52" ht="35.25" customHeight="1" x14ac:dyDescent="0.25">
      <c r="A179" s="4">
        <v>169</v>
      </c>
      <c r="B179" s="23">
        <v>34279</v>
      </c>
      <c r="C179" s="89" t="s">
        <v>382</v>
      </c>
      <c r="D179" s="110" t="s">
        <v>383</v>
      </c>
      <c r="E179" s="111" t="s">
        <v>384</v>
      </c>
      <c r="F179" s="89" t="s">
        <v>403</v>
      </c>
      <c r="G179" s="90" t="s">
        <v>386</v>
      </c>
      <c r="H179" s="31" t="s">
        <v>387</v>
      </c>
      <c r="I179" s="112">
        <v>1</v>
      </c>
      <c r="J179" s="110" t="s">
        <v>404</v>
      </c>
      <c r="K179" s="75">
        <v>50</v>
      </c>
      <c r="L179" s="50" t="s">
        <v>405</v>
      </c>
      <c r="M179" s="50" t="s">
        <v>406</v>
      </c>
      <c r="N179" s="52" t="s">
        <v>101</v>
      </c>
      <c r="O179" s="94" t="s">
        <v>102</v>
      </c>
      <c r="P179" s="50" t="s">
        <v>101</v>
      </c>
      <c r="Q179" s="94" t="s">
        <v>102</v>
      </c>
      <c r="R179" s="110" t="s">
        <v>390</v>
      </c>
      <c r="S179" s="61" t="s">
        <v>102</v>
      </c>
      <c r="T179" s="75"/>
      <c r="U179" s="113">
        <v>859.56</v>
      </c>
      <c r="V179" s="113">
        <v>1156.3499999999999</v>
      </c>
      <c r="W179" s="111">
        <v>126.03</v>
      </c>
      <c r="X179" s="111" t="s">
        <v>393</v>
      </c>
      <c r="Y179" s="111">
        <v>123.87</v>
      </c>
      <c r="Z179" s="111" t="s">
        <v>393</v>
      </c>
      <c r="AA179" s="111">
        <v>122.78</v>
      </c>
      <c r="AB179" s="111" t="s">
        <v>393</v>
      </c>
      <c r="AC179" s="111">
        <v>126.03</v>
      </c>
      <c r="AD179" s="111" t="s">
        <v>393</v>
      </c>
      <c r="AE179" s="111">
        <v>126.03</v>
      </c>
      <c r="AF179" s="111" t="s">
        <v>393</v>
      </c>
      <c r="AG179" s="111">
        <v>43.8</v>
      </c>
      <c r="AH179" s="111" t="s">
        <v>393</v>
      </c>
      <c r="AI179" s="111">
        <v>43.56</v>
      </c>
      <c r="AJ179" s="111" t="s">
        <v>393</v>
      </c>
      <c r="AK179" s="111">
        <v>27.82</v>
      </c>
      <c r="AL179" s="111" t="s">
        <v>393</v>
      </c>
      <c r="AM179" s="111">
        <v>28.01</v>
      </c>
      <c r="AN179" s="111" t="s">
        <v>393</v>
      </c>
      <c r="AO179" s="111">
        <v>107.11</v>
      </c>
      <c r="AP179" s="111" t="s">
        <v>393</v>
      </c>
      <c r="AQ179" s="111">
        <v>122.66</v>
      </c>
      <c r="AR179" s="111" t="s">
        <v>393</v>
      </c>
      <c r="AS179" s="111">
        <v>121.59</v>
      </c>
      <c r="AT179" s="111" t="s">
        <v>393</v>
      </c>
      <c r="AU179" s="111">
        <f t="shared" si="3"/>
        <v>1119.29</v>
      </c>
      <c r="AV179" s="112">
        <v>0.27589999999999998</v>
      </c>
      <c r="AW179" s="112" t="s">
        <v>407</v>
      </c>
      <c r="AX179" s="112" t="s">
        <v>396</v>
      </c>
      <c r="AY179" s="112">
        <v>1</v>
      </c>
      <c r="AZ179" s="112" t="s">
        <v>409</v>
      </c>
    </row>
    <row r="180" spans="1:52" ht="35.25" customHeight="1" x14ac:dyDescent="0.25">
      <c r="A180" s="4">
        <v>170</v>
      </c>
      <c r="B180" s="23">
        <v>34280</v>
      </c>
      <c r="C180" s="89" t="s">
        <v>382</v>
      </c>
      <c r="D180" s="110" t="s">
        <v>383</v>
      </c>
      <c r="E180" s="111" t="s">
        <v>384</v>
      </c>
      <c r="F180" s="89" t="s">
        <v>403</v>
      </c>
      <c r="G180" s="90" t="s">
        <v>386</v>
      </c>
      <c r="H180" s="31" t="s">
        <v>387</v>
      </c>
      <c r="I180" s="112">
        <v>1</v>
      </c>
      <c r="J180" s="110" t="s">
        <v>404</v>
      </c>
      <c r="K180" s="75">
        <v>50</v>
      </c>
      <c r="L180" s="50" t="s">
        <v>405</v>
      </c>
      <c r="M180" s="50" t="s">
        <v>406</v>
      </c>
      <c r="N180" s="52" t="s">
        <v>101</v>
      </c>
      <c r="O180" s="94" t="s">
        <v>102</v>
      </c>
      <c r="P180" s="50" t="s">
        <v>101</v>
      </c>
      <c r="Q180" s="94" t="s">
        <v>102</v>
      </c>
      <c r="R180" s="110" t="s">
        <v>390</v>
      </c>
      <c r="S180" s="61" t="s">
        <v>102</v>
      </c>
      <c r="T180" s="75"/>
      <c r="U180" s="113">
        <v>1069.57</v>
      </c>
      <c r="V180" s="113">
        <v>1250.53</v>
      </c>
      <c r="W180" s="111">
        <v>157.44</v>
      </c>
      <c r="X180" s="111" t="s">
        <v>393</v>
      </c>
      <c r="Y180" s="111">
        <v>153.46</v>
      </c>
      <c r="Z180" s="111" t="s">
        <v>393</v>
      </c>
      <c r="AA180" s="111">
        <v>152.30000000000001</v>
      </c>
      <c r="AB180" s="111" t="s">
        <v>393</v>
      </c>
      <c r="AC180" s="111">
        <v>154.38999999999999</v>
      </c>
      <c r="AD180" s="111" t="s">
        <v>393</v>
      </c>
      <c r="AE180" s="111">
        <v>152.30000000000001</v>
      </c>
      <c r="AF180" s="111" t="s">
        <v>393</v>
      </c>
      <c r="AG180" s="111">
        <v>40.020000000000003</v>
      </c>
      <c r="AH180" s="111" t="s">
        <v>393</v>
      </c>
      <c r="AI180" s="111">
        <v>39.79</v>
      </c>
      <c r="AJ180" s="111" t="s">
        <v>393</v>
      </c>
      <c r="AK180" s="111">
        <v>35.42</v>
      </c>
      <c r="AL180" s="111" t="s">
        <v>393</v>
      </c>
      <c r="AM180" s="111">
        <v>35.68</v>
      </c>
      <c r="AN180" s="111" t="s">
        <v>393</v>
      </c>
      <c r="AO180" s="111">
        <v>143.75</v>
      </c>
      <c r="AP180" s="111" t="s">
        <v>393</v>
      </c>
      <c r="AQ180" s="111">
        <v>144.37</v>
      </c>
      <c r="AR180" s="111" t="s">
        <v>393</v>
      </c>
      <c r="AS180" s="111">
        <v>142.97999999999999</v>
      </c>
      <c r="AT180" s="111" t="s">
        <v>393</v>
      </c>
      <c r="AU180" s="111">
        <f t="shared" si="3"/>
        <v>1351.8999999999996</v>
      </c>
      <c r="AV180" s="112">
        <v>0.35880000000000001</v>
      </c>
      <c r="AW180" s="112" t="s">
        <v>407</v>
      </c>
      <c r="AX180" s="112" t="s">
        <v>396</v>
      </c>
      <c r="AY180" s="112">
        <v>1</v>
      </c>
      <c r="AZ180" s="112" t="s">
        <v>409</v>
      </c>
    </row>
    <row r="181" spans="1:52" ht="35.25" customHeight="1" x14ac:dyDescent="0.25">
      <c r="A181" s="4">
        <v>171</v>
      </c>
      <c r="B181" s="23">
        <v>34281</v>
      </c>
      <c r="C181" s="89" t="s">
        <v>382</v>
      </c>
      <c r="D181" s="110" t="s">
        <v>383</v>
      </c>
      <c r="E181" s="111" t="s">
        <v>384</v>
      </c>
      <c r="F181" s="89" t="s">
        <v>403</v>
      </c>
      <c r="G181" s="90" t="s">
        <v>386</v>
      </c>
      <c r="H181" s="31" t="s">
        <v>387</v>
      </c>
      <c r="I181" s="112">
        <v>1</v>
      </c>
      <c r="J181" s="110" t="s">
        <v>404</v>
      </c>
      <c r="K181" s="75">
        <v>50</v>
      </c>
      <c r="L181" s="50" t="s">
        <v>405</v>
      </c>
      <c r="M181" s="50" t="s">
        <v>406</v>
      </c>
      <c r="N181" s="52" t="s">
        <v>101</v>
      </c>
      <c r="O181" s="94" t="s">
        <v>102</v>
      </c>
      <c r="P181" s="50" t="s">
        <v>101</v>
      </c>
      <c r="Q181" s="94" t="s">
        <v>102</v>
      </c>
      <c r="R181" s="110" t="s">
        <v>390</v>
      </c>
      <c r="S181" s="61" t="s">
        <v>102</v>
      </c>
      <c r="T181" s="75"/>
      <c r="U181" s="113">
        <v>827.35</v>
      </c>
      <c r="V181" s="113">
        <v>1139.9000000000001</v>
      </c>
      <c r="W181" s="111">
        <v>128.51</v>
      </c>
      <c r="X181" s="111" t="s">
        <v>393</v>
      </c>
      <c r="Y181" s="111">
        <v>126.27</v>
      </c>
      <c r="Z181" s="111" t="s">
        <v>393</v>
      </c>
      <c r="AA181" s="111">
        <v>125.14</v>
      </c>
      <c r="AB181" s="111" t="s">
        <v>393</v>
      </c>
      <c r="AC181" s="111">
        <v>128.51</v>
      </c>
      <c r="AD181" s="111" t="s">
        <v>393</v>
      </c>
      <c r="AE181" s="111">
        <v>128.51</v>
      </c>
      <c r="AF181" s="111" t="s">
        <v>393</v>
      </c>
      <c r="AG181" s="111">
        <v>42.4</v>
      </c>
      <c r="AH181" s="111" t="s">
        <v>393</v>
      </c>
      <c r="AI181" s="111">
        <v>42.16</v>
      </c>
      <c r="AJ181" s="111" t="s">
        <v>393</v>
      </c>
      <c r="AK181" s="111">
        <v>30.51</v>
      </c>
      <c r="AL181" s="111" t="s">
        <v>393</v>
      </c>
      <c r="AM181" s="111">
        <v>30.73</v>
      </c>
      <c r="AN181" s="111" t="s">
        <v>393</v>
      </c>
      <c r="AO181" s="111">
        <v>110.34</v>
      </c>
      <c r="AP181" s="111" t="s">
        <v>393</v>
      </c>
      <c r="AQ181" s="111">
        <v>121.77</v>
      </c>
      <c r="AR181" s="111" t="s">
        <v>393</v>
      </c>
      <c r="AS181" s="111">
        <v>120.7</v>
      </c>
      <c r="AT181" s="111" t="s">
        <v>393</v>
      </c>
      <c r="AU181" s="111">
        <f t="shared" si="3"/>
        <v>1135.55</v>
      </c>
      <c r="AV181" s="112">
        <v>0.22609000000000001</v>
      </c>
      <c r="AW181" s="112" t="s">
        <v>407</v>
      </c>
      <c r="AX181" s="112" t="s">
        <v>396</v>
      </c>
      <c r="AY181" s="112">
        <v>1</v>
      </c>
      <c r="AZ181" s="112" t="s">
        <v>409</v>
      </c>
    </row>
    <row r="182" spans="1:52" ht="35.25" customHeight="1" x14ac:dyDescent="0.25">
      <c r="A182" s="4">
        <v>172</v>
      </c>
      <c r="B182" s="23">
        <v>34282</v>
      </c>
      <c r="C182" s="89" t="s">
        <v>382</v>
      </c>
      <c r="D182" s="110" t="s">
        <v>383</v>
      </c>
      <c r="E182" s="111" t="s">
        <v>384</v>
      </c>
      <c r="F182" s="89" t="s">
        <v>403</v>
      </c>
      <c r="G182" s="90" t="s">
        <v>386</v>
      </c>
      <c r="H182" s="31" t="s">
        <v>387</v>
      </c>
      <c r="I182" s="112">
        <v>1</v>
      </c>
      <c r="J182" s="110" t="s">
        <v>404</v>
      </c>
      <c r="K182" s="75">
        <v>80</v>
      </c>
      <c r="L182" s="50" t="s">
        <v>405</v>
      </c>
      <c r="M182" s="50" t="s">
        <v>406</v>
      </c>
      <c r="N182" s="52" t="s">
        <v>102</v>
      </c>
      <c r="O182" s="94" t="s">
        <v>102</v>
      </c>
      <c r="P182" s="50" t="s">
        <v>101</v>
      </c>
      <c r="Q182" s="94" t="s">
        <v>102</v>
      </c>
      <c r="R182" s="110" t="s">
        <v>390</v>
      </c>
      <c r="S182" s="61" t="s">
        <v>102</v>
      </c>
      <c r="T182" s="75"/>
      <c r="U182" s="113">
        <v>506.27</v>
      </c>
      <c r="V182" s="113">
        <v>550.54999999999995</v>
      </c>
      <c r="W182" s="111">
        <v>114.77</v>
      </c>
      <c r="X182" s="111" t="s">
        <v>398</v>
      </c>
      <c r="Y182" s="111">
        <v>104.79</v>
      </c>
      <c r="Z182" s="111" t="s">
        <v>398</v>
      </c>
      <c r="AA182" s="111">
        <v>96.77</v>
      </c>
      <c r="AB182" s="111" t="s">
        <v>398</v>
      </c>
      <c r="AC182" s="111">
        <v>79.23</v>
      </c>
      <c r="AD182" s="111" t="s">
        <v>398</v>
      </c>
      <c r="AE182" s="111">
        <v>21.23</v>
      </c>
      <c r="AF182" s="111" t="s">
        <v>398</v>
      </c>
      <c r="AG182" s="111">
        <v>0.22</v>
      </c>
      <c r="AH182" s="111" t="s">
        <v>398</v>
      </c>
      <c r="AI182" s="111">
        <v>0</v>
      </c>
      <c r="AJ182" s="111" t="s">
        <v>398</v>
      </c>
      <c r="AK182" s="111">
        <v>0</v>
      </c>
      <c r="AL182" s="111" t="s">
        <v>398</v>
      </c>
      <c r="AM182" s="111">
        <v>0</v>
      </c>
      <c r="AN182" s="111" t="s">
        <v>398</v>
      </c>
      <c r="AO182" s="111">
        <v>26.59</v>
      </c>
      <c r="AP182" s="111" t="s">
        <v>398</v>
      </c>
      <c r="AQ182" s="111">
        <v>55.14</v>
      </c>
      <c r="AR182" s="111" t="s">
        <v>398</v>
      </c>
      <c r="AS182" s="111">
        <v>72.39</v>
      </c>
      <c r="AT182" s="111" t="s">
        <v>398</v>
      </c>
      <c r="AU182" s="111">
        <f t="shared" si="3"/>
        <v>571.13</v>
      </c>
      <c r="AV182" s="112">
        <v>0.24918999999999999</v>
      </c>
      <c r="AW182" s="112" t="s">
        <v>407</v>
      </c>
      <c r="AX182" s="112" t="s">
        <v>396</v>
      </c>
      <c r="AY182" s="112">
        <v>1</v>
      </c>
      <c r="AZ182" s="112" t="s">
        <v>408</v>
      </c>
    </row>
    <row r="183" spans="1:52" ht="35.25" customHeight="1" x14ac:dyDescent="0.25">
      <c r="A183" s="4">
        <v>173</v>
      </c>
      <c r="B183" s="23">
        <v>34283</v>
      </c>
      <c r="C183" s="89" t="s">
        <v>382</v>
      </c>
      <c r="D183" s="110" t="s">
        <v>383</v>
      </c>
      <c r="E183" s="111" t="s">
        <v>384</v>
      </c>
      <c r="F183" s="89" t="s">
        <v>403</v>
      </c>
      <c r="G183" s="90" t="s">
        <v>386</v>
      </c>
      <c r="H183" s="31" t="s">
        <v>387</v>
      </c>
      <c r="I183" s="112">
        <v>1</v>
      </c>
      <c r="J183" s="110" t="s">
        <v>404</v>
      </c>
      <c r="K183" s="75">
        <v>80</v>
      </c>
      <c r="L183" s="50" t="s">
        <v>405</v>
      </c>
      <c r="M183" s="50" t="s">
        <v>406</v>
      </c>
      <c r="N183" s="52" t="s">
        <v>102</v>
      </c>
      <c r="O183" s="94" t="s">
        <v>102</v>
      </c>
      <c r="P183" s="50" t="s">
        <v>101</v>
      </c>
      <c r="Q183" s="94" t="s">
        <v>102</v>
      </c>
      <c r="R183" s="110" t="s">
        <v>390</v>
      </c>
      <c r="S183" s="61" t="s">
        <v>102</v>
      </c>
      <c r="T183" s="75"/>
      <c r="U183" s="113">
        <v>727.89</v>
      </c>
      <c r="V183" s="113">
        <v>781.19</v>
      </c>
      <c r="W183" s="111">
        <v>139.6</v>
      </c>
      <c r="X183" s="111" t="s">
        <v>398</v>
      </c>
      <c r="Y183" s="111">
        <v>124.1</v>
      </c>
      <c r="Z183" s="111" t="s">
        <v>398</v>
      </c>
      <c r="AA183" s="111">
        <v>119.9</v>
      </c>
      <c r="AB183" s="111" t="s">
        <v>398</v>
      </c>
      <c r="AC183" s="111">
        <v>106.09</v>
      </c>
      <c r="AD183" s="111" t="s">
        <v>398</v>
      </c>
      <c r="AE183" s="111">
        <v>28.47</v>
      </c>
      <c r="AF183" s="111" t="s">
        <v>398</v>
      </c>
      <c r="AG183" s="111">
        <v>0.35</v>
      </c>
      <c r="AH183" s="111" t="s">
        <v>398</v>
      </c>
      <c r="AI183" s="111">
        <v>0</v>
      </c>
      <c r="AJ183" s="111" t="s">
        <v>398</v>
      </c>
      <c r="AK183" s="111">
        <v>0</v>
      </c>
      <c r="AL183" s="111" t="s">
        <v>398</v>
      </c>
      <c r="AM183" s="111">
        <v>0</v>
      </c>
      <c r="AN183" s="111" t="s">
        <v>398</v>
      </c>
      <c r="AO183" s="111">
        <v>54.91</v>
      </c>
      <c r="AP183" s="111" t="s">
        <v>398</v>
      </c>
      <c r="AQ183" s="111">
        <v>76.540000000000006</v>
      </c>
      <c r="AR183" s="111" t="s">
        <v>398</v>
      </c>
      <c r="AS183" s="111">
        <v>102.27</v>
      </c>
      <c r="AT183" s="111" t="s">
        <v>398</v>
      </c>
      <c r="AU183" s="111">
        <f t="shared" si="3"/>
        <v>752.23</v>
      </c>
      <c r="AV183" s="112">
        <v>0.41597000000000001</v>
      </c>
      <c r="AW183" s="112" t="s">
        <v>407</v>
      </c>
      <c r="AX183" s="112" t="s">
        <v>396</v>
      </c>
      <c r="AY183" s="112">
        <v>1</v>
      </c>
      <c r="AZ183" s="112" t="s">
        <v>409</v>
      </c>
    </row>
    <row r="184" spans="1:52" ht="35.25" customHeight="1" x14ac:dyDescent="0.25">
      <c r="A184" s="4">
        <v>174</v>
      </c>
      <c r="B184" s="23">
        <v>34284</v>
      </c>
      <c r="C184" s="89" t="s">
        <v>382</v>
      </c>
      <c r="D184" s="110" t="s">
        <v>383</v>
      </c>
      <c r="E184" s="111" t="s">
        <v>384</v>
      </c>
      <c r="F184" s="89" t="s">
        <v>403</v>
      </c>
      <c r="G184" s="90" t="s">
        <v>386</v>
      </c>
      <c r="H184" s="31" t="s">
        <v>387</v>
      </c>
      <c r="I184" s="112">
        <v>1</v>
      </c>
      <c r="J184" s="110" t="s">
        <v>404</v>
      </c>
      <c r="K184" s="75">
        <v>50</v>
      </c>
      <c r="L184" s="50" t="s">
        <v>405</v>
      </c>
      <c r="M184" s="50" t="s">
        <v>406</v>
      </c>
      <c r="N184" s="52" t="s">
        <v>101</v>
      </c>
      <c r="O184" s="94" t="s">
        <v>102</v>
      </c>
      <c r="P184" s="50" t="s">
        <v>101</v>
      </c>
      <c r="Q184" s="94" t="s">
        <v>102</v>
      </c>
      <c r="R184" s="110" t="s">
        <v>390</v>
      </c>
      <c r="S184" s="61" t="s">
        <v>102</v>
      </c>
      <c r="T184" s="75"/>
      <c r="U184" s="113">
        <v>835.62</v>
      </c>
      <c r="V184" s="113">
        <v>1126.97</v>
      </c>
      <c r="W184" s="111">
        <v>130.94</v>
      </c>
      <c r="X184" s="111" t="s">
        <v>393</v>
      </c>
      <c r="Y184" s="111">
        <v>130.94</v>
      </c>
      <c r="Z184" s="111" t="s">
        <v>393</v>
      </c>
      <c r="AA184" s="111">
        <v>130.94</v>
      </c>
      <c r="AB184" s="111" t="s">
        <v>393</v>
      </c>
      <c r="AC184" s="111">
        <v>130.94</v>
      </c>
      <c r="AD184" s="111" t="s">
        <v>393</v>
      </c>
      <c r="AE184" s="111">
        <v>130.94</v>
      </c>
      <c r="AF184" s="111" t="s">
        <v>393</v>
      </c>
      <c r="AG184" s="111">
        <v>44.57</v>
      </c>
      <c r="AH184" s="111" t="s">
        <v>393</v>
      </c>
      <c r="AI184" s="111">
        <v>44.33</v>
      </c>
      <c r="AJ184" s="111" t="s">
        <v>393</v>
      </c>
      <c r="AK184" s="111">
        <v>29.73</v>
      </c>
      <c r="AL184" s="111" t="s">
        <v>393</v>
      </c>
      <c r="AM184" s="111">
        <v>29.93</v>
      </c>
      <c r="AN184" s="111" t="s">
        <v>393</v>
      </c>
      <c r="AO184" s="111">
        <v>107.49</v>
      </c>
      <c r="AP184" s="111" t="s">
        <v>393</v>
      </c>
      <c r="AQ184" s="111">
        <v>121.03</v>
      </c>
      <c r="AR184" s="111" t="s">
        <v>393</v>
      </c>
      <c r="AS184" s="111">
        <v>120.85</v>
      </c>
      <c r="AT184" s="111" t="s">
        <v>393</v>
      </c>
      <c r="AU184" s="111">
        <f t="shared" si="3"/>
        <v>1152.6300000000001</v>
      </c>
      <c r="AV184" s="112">
        <v>0.29031000000000001</v>
      </c>
      <c r="AW184" s="112" t="s">
        <v>407</v>
      </c>
      <c r="AX184" s="112" t="s">
        <v>396</v>
      </c>
      <c r="AY184" s="112">
        <v>1</v>
      </c>
      <c r="AZ184" s="112" t="s">
        <v>409</v>
      </c>
    </row>
    <row r="185" spans="1:52" ht="35.25" customHeight="1" x14ac:dyDescent="0.25">
      <c r="A185" s="4">
        <v>175</v>
      </c>
      <c r="B185" s="23">
        <v>34285</v>
      </c>
      <c r="C185" s="89" t="s">
        <v>382</v>
      </c>
      <c r="D185" s="110" t="s">
        <v>383</v>
      </c>
      <c r="E185" s="111" t="s">
        <v>384</v>
      </c>
      <c r="F185" s="89" t="s">
        <v>403</v>
      </c>
      <c r="G185" s="90" t="s">
        <v>386</v>
      </c>
      <c r="H185" s="31" t="s">
        <v>387</v>
      </c>
      <c r="I185" s="112">
        <v>1</v>
      </c>
      <c r="J185" s="110" t="s">
        <v>404</v>
      </c>
      <c r="K185" s="75">
        <v>80</v>
      </c>
      <c r="L185" s="50" t="s">
        <v>405</v>
      </c>
      <c r="M185" s="50" t="s">
        <v>406</v>
      </c>
      <c r="N185" s="52" t="s">
        <v>101</v>
      </c>
      <c r="O185" s="94" t="s">
        <v>102</v>
      </c>
      <c r="P185" s="50" t="s">
        <v>101</v>
      </c>
      <c r="Q185" s="94" t="s">
        <v>102</v>
      </c>
      <c r="R185" s="110" t="s">
        <v>390</v>
      </c>
      <c r="S185" s="61" t="s">
        <v>102</v>
      </c>
      <c r="T185" s="75"/>
      <c r="U185" s="113">
        <v>722.19</v>
      </c>
      <c r="V185" s="113">
        <v>784.58</v>
      </c>
      <c r="W185" s="111">
        <v>136.61000000000001</v>
      </c>
      <c r="X185" s="111" t="s">
        <v>398</v>
      </c>
      <c r="Y185" s="111">
        <v>129.99</v>
      </c>
      <c r="Z185" s="111" t="s">
        <v>398</v>
      </c>
      <c r="AA185" s="111">
        <v>117.1</v>
      </c>
      <c r="AB185" s="111" t="s">
        <v>398</v>
      </c>
      <c r="AC185" s="111">
        <v>97.1</v>
      </c>
      <c r="AD185" s="111" t="s">
        <v>398</v>
      </c>
      <c r="AE185" s="111">
        <v>46.35</v>
      </c>
      <c r="AF185" s="111" t="s">
        <v>398</v>
      </c>
      <c r="AG185" s="111">
        <v>18.43</v>
      </c>
      <c r="AH185" s="111" t="s">
        <v>398</v>
      </c>
      <c r="AI185" s="111">
        <v>9.76</v>
      </c>
      <c r="AJ185" s="111" t="s">
        <v>398</v>
      </c>
      <c r="AK185" s="111">
        <v>12.59</v>
      </c>
      <c r="AL185" s="111" t="s">
        <v>398</v>
      </c>
      <c r="AM185" s="111">
        <v>14.72</v>
      </c>
      <c r="AN185" s="111" t="s">
        <v>398</v>
      </c>
      <c r="AO185" s="111">
        <v>86.3</v>
      </c>
      <c r="AP185" s="111" t="s">
        <v>398</v>
      </c>
      <c r="AQ185" s="111">
        <v>66.47</v>
      </c>
      <c r="AR185" s="111" t="s">
        <v>398</v>
      </c>
      <c r="AS185" s="111">
        <v>104.97</v>
      </c>
      <c r="AT185" s="111" t="s">
        <v>398</v>
      </c>
      <c r="AU185" s="111">
        <f t="shared" si="3"/>
        <v>840.3900000000001</v>
      </c>
      <c r="AV185" s="112">
        <v>0.42426000000000003</v>
      </c>
      <c r="AW185" s="112" t="s">
        <v>407</v>
      </c>
      <c r="AX185" s="112" t="s">
        <v>396</v>
      </c>
      <c r="AY185" s="112">
        <v>1</v>
      </c>
      <c r="AZ185" s="112" t="s">
        <v>409</v>
      </c>
    </row>
    <row r="186" spans="1:52" ht="35.25" customHeight="1" x14ac:dyDescent="0.25">
      <c r="A186" s="4">
        <v>176</v>
      </c>
      <c r="B186" s="23">
        <v>34286</v>
      </c>
      <c r="C186" s="89" t="s">
        <v>382</v>
      </c>
      <c r="D186" s="110" t="s">
        <v>383</v>
      </c>
      <c r="E186" s="111" t="s">
        <v>384</v>
      </c>
      <c r="F186" s="89" t="s">
        <v>403</v>
      </c>
      <c r="G186" s="90" t="s">
        <v>386</v>
      </c>
      <c r="H186" s="31" t="s">
        <v>387</v>
      </c>
      <c r="I186" s="112">
        <v>1</v>
      </c>
      <c r="J186" s="110" t="s">
        <v>404</v>
      </c>
      <c r="K186" s="75">
        <v>50</v>
      </c>
      <c r="L186" s="50" t="s">
        <v>405</v>
      </c>
      <c r="M186" s="50" t="s">
        <v>406</v>
      </c>
      <c r="N186" s="52" t="s">
        <v>101</v>
      </c>
      <c r="O186" s="94" t="s">
        <v>102</v>
      </c>
      <c r="P186" s="50" t="s">
        <v>101</v>
      </c>
      <c r="Q186" s="94" t="s">
        <v>102</v>
      </c>
      <c r="R186" s="110" t="s">
        <v>390</v>
      </c>
      <c r="S186" s="61" t="s">
        <v>102</v>
      </c>
      <c r="T186" s="75"/>
      <c r="U186" s="113">
        <v>927.2</v>
      </c>
      <c r="V186" s="113">
        <v>1254.17</v>
      </c>
      <c r="W186" s="111">
        <v>177.95</v>
      </c>
      <c r="X186" s="111" t="s">
        <v>393</v>
      </c>
      <c r="Y186" s="111">
        <v>177.91</v>
      </c>
      <c r="Z186" s="111" t="s">
        <v>393</v>
      </c>
      <c r="AA186" s="111">
        <v>177.95</v>
      </c>
      <c r="AB186" s="111" t="s">
        <v>393</v>
      </c>
      <c r="AC186" s="111">
        <v>177.94</v>
      </c>
      <c r="AD186" s="111" t="s">
        <v>393</v>
      </c>
      <c r="AE186" s="111">
        <v>177.65</v>
      </c>
      <c r="AF186" s="111" t="s">
        <v>393</v>
      </c>
      <c r="AG186" s="111">
        <v>42.82</v>
      </c>
      <c r="AH186" s="111" t="s">
        <v>393</v>
      </c>
      <c r="AI186" s="111">
        <v>42.58</v>
      </c>
      <c r="AJ186" s="111" t="s">
        <v>393</v>
      </c>
      <c r="AK186" s="111">
        <v>31.61</v>
      </c>
      <c r="AL186" s="111" t="s">
        <v>393</v>
      </c>
      <c r="AM186" s="111">
        <v>31.85</v>
      </c>
      <c r="AN186" s="111" t="s">
        <v>393</v>
      </c>
      <c r="AO186" s="111">
        <v>130.59</v>
      </c>
      <c r="AP186" s="111" t="s">
        <v>393</v>
      </c>
      <c r="AQ186" s="111">
        <v>140.22999999999999</v>
      </c>
      <c r="AR186" s="111" t="s">
        <v>393</v>
      </c>
      <c r="AS186" s="111">
        <v>140.04</v>
      </c>
      <c r="AT186" s="111" t="s">
        <v>393</v>
      </c>
      <c r="AU186" s="111">
        <f t="shared" si="3"/>
        <v>1449.12</v>
      </c>
      <c r="AV186" s="112">
        <v>0.19844999999999999</v>
      </c>
      <c r="AW186" s="112" t="s">
        <v>407</v>
      </c>
      <c r="AX186" s="112" t="s">
        <v>396</v>
      </c>
      <c r="AY186" s="112">
        <v>1</v>
      </c>
      <c r="AZ186" s="112" t="s">
        <v>409</v>
      </c>
    </row>
    <row r="187" spans="1:52" ht="35.25" customHeight="1" x14ac:dyDescent="0.25">
      <c r="A187" s="4">
        <v>177</v>
      </c>
      <c r="B187" s="23">
        <v>34287</v>
      </c>
      <c r="C187" s="89" t="s">
        <v>382</v>
      </c>
      <c r="D187" s="110" t="s">
        <v>383</v>
      </c>
      <c r="E187" s="111" t="s">
        <v>384</v>
      </c>
      <c r="F187" s="89" t="s">
        <v>403</v>
      </c>
      <c r="G187" s="90" t="s">
        <v>386</v>
      </c>
      <c r="H187" s="31" t="s">
        <v>387</v>
      </c>
      <c r="I187" s="112">
        <v>1</v>
      </c>
      <c r="J187" s="110" t="s">
        <v>404</v>
      </c>
      <c r="K187" s="75">
        <v>50</v>
      </c>
      <c r="L187" s="50" t="s">
        <v>405</v>
      </c>
      <c r="M187" s="50" t="s">
        <v>406</v>
      </c>
      <c r="N187" s="52" t="s">
        <v>101</v>
      </c>
      <c r="O187" s="94" t="s">
        <v>102</v>
      </c>
      <c r="P187" s="50" t="s">
        <v>101</v>
      </c>
      <c r="Q187" s="94" t="s">
        <v>102</v>
      </c>
      <c r="R187" s="110" t="s">
        <v>390</v>
      </c>
      <c r="S187" s="61" t="s">
        <v>102</v>
      </c>
      <c r="T187" s="75"/>
      <c r="U187" s="113">
        <v>815.14</v>
      </c>
      <c r="V187" s="113">
        <v>1102.99</v>
      </c>
      <c r="W187" s="111">
        <v>128.66</v>
      </c>
      <c r="X187" s="111" t="s">
        <v>393</v>
      </c>
      <c r="Y187" s="111">
        <v>128.66</v>
      </c>
      <c r="Z187" s="111" t="s">
        <v>393</v>
      </c>
      <c r="AA187" s="111">
        <v>128.66</v>
      </c>
      <c r="AB187" s="111" t="s">
        <v>393</v>
      </c>
      <c r="AC187" s="111">
        <v>128.66</v>
      </c>
      <c r="AD187" s="111" t="s">
        <v>393</v>
      </c>
      <c r="AE187" s="111">
        <v>128.66</v>
      </c>
      <c r="AF187" s="111" t="s">
        <v>393</v>
      </c>
      <c r="AG187" s="111">
        <v>42.85</v>
      </c>
      <c r="AH187" s="111" t="s">
        <v>393</v>
      </c>
      <c r="AI187" s="111">
        <v>42.61</v>
      </c>
      <c r="AJ187" s="111" t="s">
        <v>393</v>
      </c>
      <c r="AK187" s="111">
        <v>34.369999999999997</v>
      </c>
      <c r="AL187" s="111" t="s">
        <v>393</v>
      </c>
      <c r="AM187" s="111">
        <v>34.61</v>
      </c>
      <c r="AN187" s="111" t="s">
        <v>393</v>
      </c>
      <c r="AO187" s="111">
        <v>113.91</v>
      </c>
      <c r="AP187" s="111" t="s">
        <v>393</v>
      </c>
      <c r="AQ187" s="111">
        <v>121.91</v>
      </c>
      <c r="AR187" s="111" t="s">
        <v>393</v>
      </c>
      <c r="AS187" s="111">
        <v>120.85</v>
      </c>
      <c r="AT187" s="111" t="s">
        <v>393</v>
      </c>
      <c r="AU187" s="111">
        <f t="shared" si="3"/>
        <v>1154.4099999999999</v>
      </c>
      <c r="AV187" s="112">
        <v>0.14087</v>
      </c>
      <c r="AW187" s="112" t="s">
        <v>407</v>
      </c>
      <c r="AX187" s="112" t="s">
        <v>396</v>
      </c>
      <c r="AY187" s="112">
        <v>1</v>
      </c>
      <c r="AZ187" s="112" t="s">
        <v>409</v>
      </c>
    </row>
    <row r="188" spans="1:52" ht="35.25" customHeight="1" x14ac:dyDescent="0.25">
      <c r="A188" s="4">
        <v>178</v>
      </c>
      <c r="B188" s="23">
        <v>34288</v>
      </c>
      <c r="C188" s="89" t="s">
        <v>382</v>
      </c>
      <c r="D188" s="110" t="s">
        <v>383</v>
      </c>
      <c r="E188" s="111" t="s">
        <v>384</v>
      </c>
      <c r="F188" s="89" t="s">
        <v>403</v>
      </c>
      <c r="G188" s="90" t="s">
        <v>386</v>
      </c>
      <c r="H188" s="31" t="s">
        <v>387</v>
      </c>
      <c r="I188" s="112">
        <v>1</v>
      </c>
      <c r="J188" s="110" t="s">
        <v>404</v>
      </c>
      <c r="K188" s="75">
        <v>50</v>
      </c>
      <c r="L188" s="50" t="s">
        <v>405</v>
      </c>
      <c r="M188" s="50" t="s">
        <v>406</v>
      </c>
      <c r="N188" s="52" t="s">
        <v>101</v>
      </c>
      <c r="O188" s="94" t="s">
        <v>102</v>
      </c>
      <c r="P188" s="50" t="s">
        <v>101</v>
      </c>
      <c r="Q188" s="94" t="s">
        <v>102</v>
      </c>
      <c r="R188" s="110" t="s">
        <v>390</v>
      </c>
      <c r="S188" s="61" t="s">
        <v>102</v>
      </c>
      <c r="T188" s="75"/>
      <c r="U188" s="113">
        <v>807.15</v>
      </c>
      <c r="V188" s="113">
        <v>2661.38</v>
      </c>
      <c r="W188" s="111">
        <v>908.79</v>
      </c>
      <c r="X188" s="111" t="s">
        <v>393</v>
      </c>
      <c r="Y188" s="111">
        <v>886.49</v>
      </c>
      <c r="Z188" s="111" t="s">
        <v>393</v>
      </c>
      <c r="AA188" s="111">
        <v>875.21</v>
      </c>
      <c r="AB188" s="111" t="s">
        <v>393</v>
      </c>
      <c r="AC188" s="111">
        <v>908.79</v>
      </c>
      <c r="AD188" s="111" t="s">
        <v>393</v>
      </c>
      <c r="AE188" s="111">
        <v>128.33000000000001</v>
      </c>
      <c r="AF188" s="111" t="s">
        <v>393</v>
      </c>
      <c r="AG188" s="111">
        <v>42.4</v>
      </c>
      <c r="AH188" s="111" t="s">
        <v>393</v>
      </c>
      <c r="AI188" s="111">
        <v>42.16</v>
      </c>
      <c r="AJ188" s="111" t="s">
        <v>393</v>
      </c>
      <c r="AK188" s="111">
        <v>31.19</v>
      </c>
      <c r="AL188" s="111" t="s">
        <v>393</v>
      </c>
      <c r="AM188" s="111">
        <v>31.41</v>
      </c>
      <c r="AN188" s="111" t="s">
        <v>393</v>
      </c>
      <c r="AO188" s="111">
        <v>110.84</v>
      </c>
      <c r="AP188" s="111" t="s">
        <v>393</v>
      </c>
      <c r="AQ188" s="111">
        <v>121.59</v>
      </c>
      <c r="AR188" s="111" t="s">
        <v>393</v>
      </c>
      <c r="AS188" s="111">
        <v>120.52</v>
      </c>
      <c r="AT188" s="111" t="s">
        <v>393</v>
      </c>
      <c r="AU188" s="111">
        <f t="shared" si="3"/>
        <v>4207.72</v>
      </c>
      <c r="AV188" s="112">
        <v>0.18661</v>
      </c>
      <c r="AW188" s="112" t="s">
        <v>407</v>
      </c>
      <c r="AX188" s="112" t="s">
        <v>396</v>
      </c>
      <c r="AY188" s="112">
        <v>1</v>
      </c>
      <c r="AZ188" s="112" t="s">
        <v>409</v>
      </c>
    </row>
    <row r="189" spans="1:52" ht="35.25" customHeight="1" x14ac:dyDescent="0.25">
      <c r="A189" s="4">
        <v>179</v>
      </c>
      <c r="B189" s="23">
        <v>34289</v>
      </c>
      <c r="C189" s="89" t="s">
        <v>382</v>
      </c>
      <c r="D189" s="110" t="s">
        <v>383</v>
      </c>
      <c r="E189" s="111" t="s">
        <v>384</v>
      </c>
      <c r="F189" s="89" t="s">
        <v>403</v>
      </c>
      <c r="G189" s="90" t="s">
        <v>386</v>
      </c>
      <c r="H189" s="31" t="s">
        <v>387</v>
      </c>
      <c r="I189" s="112">
        <v>0</v>
      </c>
      <c r="J189" s="110" t="s">
        <v>404</v>
      </c>
      <c r="K189" s="75">
        <v>80</v>
      </c>
      <c r="L189" s="50" t="s">
        <v>405</v>
      </c>
      <c r="M189" s="50" t="s">
        <v>406</v>
      </c>
      <c r="N189" s="52" t="s">
        <v>102</v>
      </c>
      <c r="O189" s="94" t="s">
        <v>102</v>
      </c>
      <c r="P189" s="50" t="s">
        <v>102</v>
      </c>
      <c r="Q189" s="94" t="s">
        <v>102</v>
      </c>
      <c r="R189" s="110" t="s">
        <v>390</v>
      </c>
      <c r="S189" s="61" t="s">
        <v>102</v>
      </c>
      <c r="T189" s="75"/>
      <c r="U189" s="113">
        <v>701.14</v>
      </c>
      <c r="V189" s="113">
        <v>761.35</v>
      </c>
      <c r="W189" s="111">
        <v>159.27000000000001</v>
      </c>
      <c r="X189" s="111" t="s">
        <v>398</v>
      </c>
      <c r="Y189" s="111">
        <v>145.05000000000001</v>
      </c>
      <c r="Z189" s="111" t="s">
        <v>398</v>
      </c>
      <c r="AA189" s="111">
        <v>133.80000000000001</v>
      </c>
      <c r="AB189" s="111" t="s">
        <v>398</v>
      </c>
      <c r="AC189" s="111">
        <v>106.22</v>
      </c>
      <c r="AD189" s="111" t="s">
        <v>398</v>
      </c>
      <c r="AE189" s="111">
        <v>27.92</v>
      </c>
      <c r="AF189" s="111" t="s">
        <v>398</v>
      </c>
      <c r="AG189" s="111">
        <v>0.32</v>
      </c>
      <c r="AH189" s="111" t="s">
        <v>398</v>
      </c>
      <c r="AI189" s="111">
        <v>0</v>
      </c>
      <c r="AJ189" s="111" t="s">
        <v>398</v>
      </c>
      <c r="AK189" s="111">
        <v>0</v>
      </c>
      <c r="AL189" s="111" t="s">
        <v>398</v>
      </c>
      <c r="AM189" s="111">
        <v>0</v>
      </c>
      <c r="AN189" s="111" t="s">
        <v>398</v>
      </c>
      <c r="AO189" s="111">
        <v>36.24</v>
      </c>
      <c r="AP189" s="111" t="s">
        <v>398</v>
      </c>
      <c r="AQ189" s="111">
        <v>75.23</v>
      </c>
      <c r="AR189" s="111" t="s">
        <v>398</v>
      </c>
      <c r="AS189" s="111">
        <v>100.05</v>
      </c>
      <c r="AT189" s="111" t="s">
        <v>398</v>
      </c>
      <c r="AU189" s="111">
        <f t="shared" si="3"/>
        <v>784.1</v>
      </c>
      <c r="AV189" s="112">
        <v>0.33888000000000001</v>
      </c>
      <c r="AW189" s="112" t="s">
        <v>407</v>
      </c>
      <c r="AX189" s="112" t="s">
        <v>396</v>
      </c>
      <c r="AY189" s="112">
        <v>0</v>
      </c>
      <c r="AZ189" s="112" t="s">
        <v>408</v>
      </c>
    </row>
    <row r="190" spans="1:52" ht="35.25" customHeight="1" x14ac:dyDescent="0.25">
      <c r="A190" s="4">
        <v>180</v>
      </c>
      <c r="B190" s="23">
        <v>34290</v>
      </c>
      <c r="C190" s="89" t="s">
        <v>382</v>
      </c>
      <c r="D190" s="110" t="s">
        <v>383</v>
      </c>
      <c r="E190" s="111" t="s">
        <v>384</v>
      </c>
      <c r="F190" s="89" t="s">
        <v>403</v>
      </c>
      <c r="G190" s="90" t="s">
        <v>386</v>
      </c>
      <c r="H190" s="31" t="s">
        <v>387</v>
      </c>
      <c r="I190" s="112">
        <v>3</v>
      </c>
      <c r="J190" s="110" t="s">
        <v>404</v>
      </c>
      <c r="K190" s="75">
        <v>50</v>
      </c>
      <c r="L190" s="50" t="s">
        <v>405</v>
      </c>
      <c r="M190" s="50" t="s">
        <v>406</v>
      </c>
      <c r="N190" s="52" t="s">
        <v>101</v>
      </c>
      <c r="O190" s="94" t="s">
        <v>102</v>
      </c>
      <c r="P190" s="50" t="s">
        <v>101</v>
      </c>
      <c r="Q190" s="94" t="s">
        <v>102</v>
      </c>
      <c r="R190" s="110" t="s">
        <v>390</v>
      </c>
      <c r="S190" s="61" t="s">
        <v>102</v>
      </c>
      <c r="T190" s="75"/>
      <c r="U190" s="113">
        <v>2652.3</v>
      </c>
      <c r="V190" s="113">
        <v>2944.67</v>
      </c>
      <c r="W190" s="111">
        <v>442.5</v>
      </c>
      <c r="X190" s="111" t="s">
        <v>398</v>
      </c>
      <c r="Y190" s="111">
        <v>390.19</v>
      </c>
      <c r="Z190" s="111" t="s">
        <v>398</v>
      </c>
      <c r="AA190" s="111">
        <v>364.8</v>
      </c>
      <c r="AB190" s="111" t="s">
        <v>398</v>
      </c>
      <c r="AC190" s="111">
        <v>313.45999999999998</v>
      </c>
      <c r="AD190" s="111" t="s">
        <v>398</v>
      </c>
      <c r="AE190" s="111">
        <v>146.61000000000001</v>
      </c>
      <c r="AF190" s="111" t="s">
        <v>398</v>
      </c>
      <c r="AG190" s="111">
        <v>62.16</v>
      </c>
      <c r="AH190" s="111" t="s">
        <v>398</v>
      </c>
      <c r="AI190" s="111">
        <v>104.17</v>
      </c>
      <c r="AJ190" s="111" t="s">
        <v>398</v>
      </c>
      <c r="AK190" s="111">
        <v>58.51</v>
      </c>
      <c r="AL190" s="111" t="s">
        <v>398</v>
      </c>
      <c r="AM190" s="111">
        <v>57</v>
      </c>
      <c r="AN190" s="111" t="s">
        <v>398</v>
      </c>
      <c r="AO190" s="111">
        <v>228.35</v>
      </c>
      <c r="AP190" s="111" t="s">
        <v>398</v>
      </c>
      <c r="AQ190" s="111">
        <v>272.58999999999997</v>
      </c>
      <c r="AR190" s="111" t="s">
        <v>398</v>
      </c>
      <c r="AS190" s="111">
        <v>341.81</v>
      </c>
      <c r="AT190" s="111" t="s">
        <v>398</v>
      </c>
      <c r="AU190" s="111">
        <f t="shared" si="3"/>
        <v>2782.15</v>
      </c>
      <c r="AV190" s="112">
        <v>0.26099</v>
      </c>
      <c r="AW190" s="112" t="s">
        <v>407</v>
      </c>
      <c r="AX190" s="112" t="s">
        <v>396</v>
      </c>
      <c r="AY190" s="112">
        <v>3</v>
      </c>
      <c r="AZ190" s="112" t="s">
        <v>409</v>
      </c>
    </row>
    <row r="191" spans="1:52" ht="35.25" customHeight="1" x14ac:dyDescent="0.25">
      <c r="A191" s="4">
        <v>181</v>
      </c>
      <c r="B191" s="23">
        <v>34291</v>
      </c>
      <c r="C191" s="89" t="s">
        <v>382</v>
      </c>
      <c r="D191" s="110" t="s">
        <v>383</v>
      </c>
      <c r="E191" s="111" t="s">
        <v>384</v>
      </c>
      <c r="F191" s="89" t="s">
        <v>403</v>
      </c>
      <c r="G191" s="90" t="s">
        <v>386</v>
      </c>
      <c r="H191" s="31" t="s">
        <v>387</v>
      </c>
      <c r="I191" s="112">
        <v>1</v>
      </c>
      <c r="J191" s="110" t="s">
        <v>404</v>
      </c>
      <c r="K191" s="75">
        <v>50</v>
      </c>
      <c r="L191" s="50" t="s">
        <v>405</v>
      </c>
      <c r="M191" s="50" t="s">
        <v>406</v>
      </c>
      <c r="N191" s="52" t="s">
        <v>101</v>
      </c>
      <c r="O191" s="94" t="s">
        <v>102</v>
      </c>
      <c r="P191" s="50" t="s">
        <v>101</v>
      </c>
      <c r="Q191" s="94" t="s">
        <v>102</v>
      </c>
      <c r="R191" s="110" t="s">
        <v>390</v>
      </c>
      <c r="S191" s="61" t="s">
        <v>102</v>
      </c>
      <c r="T191" s="75"/>
      <c r="U191" s="113">
        <v>961.58</v>
      </c>
      <c r="V191" s="113">
        <v>1101.83</v>
      </c>
      <c r="W191" s="111">
        <v>125.36</v>
      </c>
      <c r="X191" s="111" t="s">
        <v>393</v>
      </c>
      <c r="Y191" s="111">
        <v>123.16</v>
      </c>
      <c r="Z191" s="111" t="s">
        <v>393</v>
      </c>
      <c r="AA191" s="111">
        <v>122.05</v>
      </c>
      <c r="AB191" s="111" t="s">
        <v>393</v>
      </c>
      <c r="AC191" s="111">
        <v>125.36</v>
      </c>
      <c r="AD191" s="111" t="s">
        <v>393</v>
      </c>
      <c r="AE191" s="111">
        <v>125.36</v>
      </c>
      <c r="AF191" s="111" t="s">
        <v>393</v>
      </c>
      <c r="AG191" s="111">
        <v>40.299999999999997</v>
      </c>
      <c r="AH191" s="111" t="s">
        <v>393</v>
      </c>
      <c r="AI191" s="111">
        <v>39.950000000000003</v>
      </c>
      <c r="AJ191" s="111" t="s">
        <v>393</v>
      </c>
      <c r="AK191" s="111">
        <v>30.38</v>
      </c>
      <c r="AL191" s="111" t="s">
        <v>393</v>
      </c>
      <c r="AM191" s="111">
        <v>30.58</v>
      </c>
      <c r="AN191" s="111" t="s">
        <v>393</v>
      </c>
      <c r="AO191" s="111">
        <v>108.78</v>
      </c>
      <c r="AP191" s="111" t="s">
        <v>393</v>
      </c>
      <c r="AQ191" s="111">
        <v>118.15</v>
      </c>
      <c r="AR191" s="111" t="s">
        <v>393</v>
      </c>
      <c r="AS191" s="111">
        <v>117.1</v>
      </c>
      <c r="AT191" s="111" t="s">
        <v>393</v>
      </c>
      <c r="AU191" s="111">
        <f t="shared" si="3"/>
        <v>1106.53</v>
      </c>
      <c r="AV191" s="112">
        <v>0.25912000000000002</v>
      </c>
      <c r="AW191" s="112" t="s">
        <v>407</v>
      </c>
      <c r="AX191" s="112" t="s">
        <v>396</v>
      </c>
      <c r="AY191" s="112">
        <v>1</v>
      </c>
      <c r="AZ191" s="112" t="s">
        <v>409</v>
      </c>
    </row>
    <row r="192" spans="1:52" ht="35.25" customHeight="1" x14ac:dyDescent="0.25">
      <c r="A192" s="4">
        <v>182</v>
      </c>
      <c r="B192" s="23">
        <v>34292</v>
      </c>
      <c r="C192" s="89" t="s">
        <v>382</v>
      </c>
      <c r="D192" s="110" t="s">
        <v>383</v>
      </c>
      <c r="E192" s="111" t="s">
        <v>384</v>
      </c>
      <c r="F192" s="89" t="s">
        <v>403</v>
      </c>
      <c r="G192" s="90" t="s">
        <v>386</v>
      </c>
      <c r="H192" s="31" t="s">
        <v>387</v>
      </c>
      <c r="I192" s="112">
        <v>2</v>
      </c>
      <c r="J192" s="110" t="s">
        <v>404</v>
      </c>
      <c r="K192" s="75">
        <v>50</v>
      </c>
      <c r="L192" s="50" t="s">
        <v>405</v>
      </c>
      <c r="M192" s="50" t="s">
        <v>406</v>
      </c>
      <c r="N192" s="52" t="s">
        <v>101</v>
      </c>
      <c r="O192" s="94" t="s">
        <v>102</v>
      </c>
      <c r="P192" s="50" t="s">
        <v>101</v>
      </c>
      <c r="Q192" s="94" t="s">
        <v>102</v>
      </c>
      <c r="R192" s="110" t="s">
        <v>390</v>
      </c>
      <c r="S192" s="61" t="s">
        <v>102</v>
      </c>
      <c r="T192" s="75"/>
      <c r="U192" s="113">
        <v>1545.73</v>
      </c>
      <c r="V192" s="113">
        <v>1780.09</v>
      </c>
      <c r="W192" s="111">
        <v>212.35</v>
      </c>
      <c r="X192" s="111" t="s">
        <v>393</v>
      </c>
      <c r="Y192" s="111">
        <v>208.43</v>
      </c>
      <c r="Z192" s="111" t="s">
        <v>393</v>
      </c>
      <c r="AA192" s="111">
        <v>206.45</v>
      </c>
      <c r="AB192" s="111" t="s">
        <v>393</v>
      </c>
      <c r="AC192" s="111">
        <v>212.33</v>
      </c>
      <c r="AD192" s="111" t="s">
        <v>393</v>
      </c>
      <c r="AE192" s="111">
        <v>212.19</v>
      </c>
      <c r="AF192" s="111" t="s">
        <v>393</v>
      </c>
      <c r="AG192" s="111">
        <v>60.97</v>
      </c>
      <c r="AH192" s="111" t="s">
        <v>393</v>
      </c>
      <c r="AI192" s="111">
        <v>59.55</v>
      </c>
      <c r="AJ192" s="111" t="s">
        <v>393</v>
      </c>
      <c r="AK192" s="111">
        <v>43.95</v>
      </c>
      <c r="AL192" s="111" t="s">
        <v>393</v>
      </c>
      <c r="AM192" s="111">
        <v>44.24</v>
      </c>
      <c r="AN192" s="111" t="s">
        <v>393</v>
      </c>
      <c r="AO192" s="111">
        <v>182.75</v>
      </c>
      <c r="AP192" s="111" t="s">
        <v>393</v>
      </c>
      <c r="AQ192" s="111">
        <v>198.06</v>
      </c>
      <c r="AR192" s="111" t="s">
        <v>393</v>
      </c>
      <c r="AS192" s="111">
        <v>196.19</v>
      </c>
      <c r="AT192" s="111" t="s">
        <v>393</v>
      </c>
      <c r="AU192" s="111">
        <f t="shared" si="3"/>
        <v>1837.46</v>
      </c>
      <c r="AV192" s="112">
        <v>0.28931000000000001</v>
      </c>
      <c r="AW192" s="112" t="s">
        <v>407</v>
      </c>
      <c r="AX192" s="112" t="s">
        <v>396</v>
      </c>
      <c r="AY192" s="112">
        <v>2</v>
      </c>
      <c r="AZ192" s="112" t="s">
        <v>409</v>
      </c>
    </row>
    <row r="193" spans="1:52" ht="35.25" customHeight="1" x14ac:dyDescent="0.25">
      <c r="A193" s="4">
        <v>183</v>
      </c>
      <c r="B193" s="23">
        <v>34293</v>
      </c>
      <c r="C193" s="89" t="s">
        <v>382</v>
      </c>
      <c r="D193" s="110" t="s">
        <v>383</v>
      </c>
      <c r="E193" s="111" t="s">
        <v>384</v>
      </c>
      <c r="F193" s="89" t="s">
        <v>403</v>
      </c>
      <c r="G193" s="90" t="s">
        <v>386</v>
      </c>
      <c r="H193" s="31" t="s">
        <v>387</v>
      </c>
      <c r="I193" s="112">
        <v>2</v>
      </c>
      <c r="J193" s="110" t="s">
        <v>404</v>
      </c>
      <c r="K193" s="75">
        <v>50</v>
      </c>
      <c r="L193" s="50" t="s">
        <v>405</v>
      </c>
      <c r="M193" s="50" t="s">
        <v>406</v>
      </c>
      <c r="N193" s="52" t="s">
        <v>101</v>
      </c>
      <c r="O193" s="94" t="s">
        <v>102</v>
      </c>
      <c r="P193" s="50" t="s">
        <v>101</v>
      </c>
      <c r="Q193" s="94" t="s">
        <v>102</v>
      </c>
      <c r="R193" s="110" t="s">
        <v>390</v>
      </c>
      <c r="S193" s="61" t="s">
        <v>102</v>
      </c>
      <c r="T193" s="75"/>
      <c r="U193" s="113">
        <v>1494.47</v>
      </c>
      <c r="V193" s="113">
        <v>1546.69</v>
      </c>
      <c r="W193" s="111">
        <v>244.76</v>
      </c>
      <c r="X193" s="111" t="s">
        <v>398</v>
      </c>
      <c r="Y193" s="111">
        <v>217.28</v>
      </c>
      <c r="Z193" s="111" t="s">
        <v>398</v>
      </c>
      <c r="AA193" s="111">
        <v>208.35</v>
      </c>
      <c r="AB193" s="111" t="s">
        <v>398</v>
      </c>
      <c r="AC193" s="111">
        <v>171.33</v>
      </c>
      <c r="AD193" s="111" t="s">
        <v>398</v>
      </c>
      <c r="AE193" s="111">
        <v>77.209999999999994</v>
      </c>
      <c r="AF193" s="111" t="s">
        <v>398</v>
      </c>
      <c r="AG193" s="111">
        <v>43.72</v>
      </c>
      <c r="AH193" s="111" t="s">
        <v>398</v>
      </c>
      <c r="AI193" s="111">
        <v>63.51</v>
      </c>
      <c r="AJ193" s="111" t="s">
        <v>398</v>
      </c>
      <c r="AK193" s="111">
        <v>3.27</v>
      </c>
      <c r="AL193" s="111" t="s">
        <v>398</v>
      </c>
      <c r="AM193" s="111">
        <v>20.84</v>
      </c>
      <c r="AN193" s="111" t="s">
        <v>398</v>
      </c>
      <c r="AO193" s="111">
        <v>119.19</v>
      </c>
      <c r="AP193" s="111" t="s">
        <v>398</v>
      </c>
      <c r="AQ193" s="111">
        <v>151.1</v>
      </c>
      <c r="AR193" s="111" t="s">
        <v>398</v>
      </c>
      <c r="AS193" s="111">
        <v>225.87</v>
      </c>
      <c r="AT193" s="111" t="s">
        <v>398</v>
      </c>
      <c r="AU193" s="111">
        <f t="shared" si="3"/>
        <v>1546.4299999999998</v>
      </c>
      <c r="AV193" s="112">
        <v>0.40715000000000001</v>
      </c>
      <c r="AW193" s="112" t="s">
        <v>407</v>
      </c>
      <c r="AX193" s="112" t="s">
        <v>396</v>
      </c>
      <c r="AY193" s="112">
        <v>2</v>
      </c>
      <c r="AZ193" s="112" t="s">
        <v>409</v>
      </c>
    </row>
    <row r="194" spans="1:52" ht="35.25" customHeight="1" x14ac:dyDescent="0.25">
      <c r="A194" s="4">
        <v>184</v>
      </c>
      <c r="B194" s="23">
        <v>34294</v>
      </c>
      <c r="C194" s="89" t="s">
        <v>382</v>
      </c>
      <c r="D194" s="110" t="s">
        <v>383</v>
      </c>
      <c r="E194" s="111" t="s">
        <v>384</v>
      </c>
      <c r="F194" s="89" t="s">
        <v>403</v>
      </c>
      <c r="G194" s="90" t="s">
        <v>386</v>
      </c>
      <c r="H194" s="31" t="s">
        <v>387</v>
      </c>
      <c r="I194" s="112">
        <v>0</v>
      </c>
      <c r="J194" s="110" t="s">
        <v>404</v>
      </c>
      <c r="K194" s="75">
        <v>80</v>
      </c>
      <c r="L194" s="50" t="s">
        <v>405</v>
      </c>
      <c r="M194" s="50" t="s">
        <v>406</v>
      </c>
      <c r="N194" s="52" t="s">
        <v>102</v>
      </c>
      <c r="O194" s="94" t="s">
        <v>102</v>
      </c>
      <c r="P194" s="50" t="s">
        <v>102</v>
      </c>
      <c r="Q194" s="94" t="s">
        <v>102</v>
      </c>
      <c r="R194" s="110" t="s">
        <v>390</v>
      </c>
      <c r="S194" s="61" t="s">
        <v>102</v>
      </c>
      <c r="T194" s="75"/>
      <c r="U194" s="113">
        <v>353.47</v>
      </c>
      <c r="V194" s="113">
        <v>384.42</v>
      </c>
      <c r="W194" s="111">
        <v>80.13</v>
      </c>
      <c r="X194" s="111" t="s">
        <v>398</v>
      </c>
      <c r="Y194" s="111">
        <v>73.17</v>
      </c>
      <c r="Z194" s="111" t="s">
        <v>398</v>
      </c>
      <c r="AA194" s="111">
        <v>67.56</v>
      </c>
      <c r="AB194" s="111" t="s">
        <v>398</v>
      </c>
      <c r="AC194" s="111">
        <v>55.31</v>
      </c>
      <c r="AD194" s="111" t="s">
        <v>398</v>
      </c>
      <c r="AE194" s="111">
        <v>14.83</v>
      </c>
      <c r="AF194" s="111" t="s">
        <v>398</v>
      </c>
      <c r="AG194" s="111">
        <v>0.15</v>
      </c>
      <c r="AH194" s="111" t="s">
        <v>398</v>
      </c>
      <c r="AI194" s="111">
        <v>0</v>
      </c>
      <c r="AJ194" s="111" t="s">
        <v>398</v>
      </c>
      <c r="AK194" s="111">
        <v>0</v>
      </c>
      <c r="AL194" s="111" t="s">
        <v>398</v>
      </c>
      <c r="AM194" s="111">
        <v>0</v>
      </c>
      <c r="AN194" s="111" t="s">
        <v>398</v>
      </c>
      <c r="AO194" s="111">
        <v>18.57</v>
      </c>
      <c r="AP194" s="111" t="s">
        <v>398</v>
      </c>
      <c r="AQ194" s="111">
        <v>38.5</v>
      </c>
      <c r="AR194" s="111" t="s">
        <v>398</v>
      </c>
      <c r="AS194" s="111">
        <v>50.54</v>
      </c>
      <c r="AT194" s="111" t="s">
        <v>398</v>
      </c>
      <c r="AU194" s="111">
        <f t="shared" si="3"/>
        <v>398.76</v>
      </c>
      <c r="AV194" s="112">
        <v>0.12617</v>
      </c>
      <c r="AW194" s="112" t="s">
        <v>407</v>
      </c>
      <c r="AX194" s="112" t="s">
        <v>396</v>
      </c>
      <c r="AY194" s="112">
        <v>0</v>
      </c>
      <c r="AZ194" s="112" t="s">
        <v>408</v>
      </c>
    </row>
    <row r="195" spans="1:52" ht="35.25" customHeight="1" x14ac:dyDescent="0.25">
      <c r="A195" s="4">
        <v>185</v>
      </c>
      <c r="B195" s="23">
        <v>34295</v>
      </c>
      <c r="C195" s="89" t="s">
        <v>382</v>
      </c>
      <c r="D195" s="110" t="s">
        <v>383</v>
      </c>
      <c r="E195" s="111" t="s">
        <v>384</v>
      </c>
      <c r="F195" s="89" t="s">
        <v>403</v>
      </c>
      <c r="G195" s="90" t="s">
        <v>386</v>
      </c>
      <c r="H195" s="31" t="s">
        <v>387</v>
      </c>
      <c r="I195" s="112">
        <v>1</v>
      </c>
      <c r="J195" s="110" t="s">
        <v>404</v>
      </c>
      <c r="K195" s="75">
        <v>80</v>
      </c>
      <c r="L195" s="50" t="s">
        <v>405</v>
      </c>
      <c r="M195" s="50" t="s">
        <v>406</v>
      </c>
      <c r="N195" s="52" t="s">
        <v>101</v>
      </c>
      <c r="O195" s="94" t="s">
        <v>102</v>
      </c>
      <c r="P195" s="50" t="s">
        <v>101</v>
      </c>
      <c r="Q195" s="94" t="s">
        <v>102</v>
      </c>
      <c r="R195" s="110" t="s">
        <v>390</v>
      </c>
      <c r="S195" s="61" t="s">
        <v>102</v>
      </c>
      <c r="T195" s="75"/>
      <c r="U195" s="113">
        <v>896.85</v>
      </c>
      <c r="V195" s="113">
        <v>919.87</v>
      </c>
      <c r="W195" s="111">
        <v>167.77</v>
      </c>
      <c r="X195" s="111" t="s">
        <v>398</v>
      </c>
      <c r="Y195" s="111">
        <v>140.74</v>
      </c>
      <c r="Z195" s="111" t="s">
        <v>398</v>
      </c>
      <c r="AA195" s="111">
        <v>133.71</v>
      </c>
      <c r="AB195" s="111" t="s">
        <v>398</v>
      </c>
      <c r="AC195" s="111">
        <v>107.12</v>
      </c>
      <c r="AD195" s="111" t="s">
        <v>398</v>
      </c>
      <c r="AE195" s="111">
        <v>47.39</v>
      </c>
      <c r="AF195" s="111" t="s">
        <v>398</v>
      </c>
      <c r="AG195" s="111">
        <v>17.41</v>
      </c>
      <c r="AH195" s="111" t="s">
        <v>398</v>
      </c>
      <c r="AI195" s="111">
        <v>7.68</v>
      </c>
      <c r="AJ195" s="111" t="s">
        <v>398</v>
      </c>
      <c r="AK195" s="111">
        <v>11.37</v>
      </c>
      <c r="AL195" s="111" t="s">
        <v>398</v>
      </c>
      <c r="AM195" s="111">
        <v>27.91</v>
      </c>
      <c r="AN195" s="111" t="s">
        <v>398</v>
      </c>
      <c r="AO195" s="111">
        <v>74.56</v>
      </c>
      <c r="AP195" s="111" t="s">
        <v>398</v>
      </c>
      <c r="AQ195" s="111">
        <v>82.45</v>
      </c>
      <c r="AR195" s="111" t="s">
        <v>398</v>
      </c>
      <c r="AS195" s="111">
        <v>107.51</v>
      </c>
      <c r="AT195" s="111" t="s">
        <v>398</v>
      </c>
      <c r="AU195" s="111">
        <f t="shared" si="3"/>
        <v>925.61999999999989</v>
      </c>
      <c r="AV195" s="112">
        <v>0.21373</v>
      </c>
      <c r="AW195" s="112" t="s">
        <v>407</v>
      </c>
      <c r="AX195" s="112" t="s">
        <v>396</v>
      </c>
      <c r="AY195" s="112">
        <v>1</v>
      </c>
      <c r="AZ195" s="112" t="s">
        <v>409</v>
      </c>
    </row>
    <row r="196" spans="1:52" ht="35.25" customHeight="1" x14ac:dyDescent="0.25">
      <c r="A196" s="4">
        <v>186</v>
      </c>
      <c r="B196" s="23">
        <v>34296</v>
      </c>
      <c r="C196" s="89" t="s">
        <v>382</v>
      </c>
      <c r="D196" s="110" t="s">
        <v>383</v>
      </c>
      <c r="E196" s="111" t="s">
        <v>384</v>
      </c>
      <c r="F196" s="89" t="s">
        <v>403</v>
      </c>
      <c r="G196" s="90" t="s">
        <v>386</v>
      </c>
      <c r="H196" s="31" t="s">
        <v>387</v>
      </c>
      <c r="I196" s="112">
        <v>1</v>
      </c>
      <c r="J196" s="110" t="s">
        <v>404</v>
      </c>
      <c r="K196" s="75">
        <v>50</v>
      </c>
      <c r="L196" s="50" t="s">
        <v>405</v>
      </c>
      <c r="M196" s="50" t="s">
        <v>406</v>
      </c>
      <c r="N196" s="52" t="s">
        <v>102</v>
      </c>
      <c r="O196" s="94" t="s">
        <v>102</v>
      </c>
      <c r="P196" s="50" t="s">
        <v>101</v>
      </c>
      <c r="Q196" s="94" t="s">
        <v>102</v>
      </c>
      <c r="R196" s="110" t="s">
        <v>390</v>
      </c>
      <c r="S196" s="61" t="s">
        <v>102</v>
      </c>
      <c r="T196" s="75"/>
      <c r="U196" s="113">
        <v>622.5</v>
      </c>
      <c r="V196" s="113">
        <v>667.7</v>
      </c>
      <c r="W196" s="111">
        <v>125.79</v>
      </c>
      <c r="X196" s="111" t="s">
        <v>398</v>
      </c>
      <c r="Y196" s="111">
        <v>113.37</v>
      </c>
      <c r="Z196" s="111" t="s">
        <v>398</v>
      </c>
      <c r="AA196" s="111">
        <v>100.51</v>
      </c>
      <c r="AB196" s="111" t="s">
        <v>398</v>
      </c>
      <c r="AC196" s="111">
        <v>81.489999999999995</v>
      </c>
      <c r="AD196" s="111" t="s">
        <v>398</v>
      </c>
      <c r="AE196" s="111">
        <v>29.87</v>
      </c>
      <c r="AF196" s="111" t="s">
        <v>398</v>
      </c>
      <c r="AG196" s="111">
        <v>0.25</v>
      </c>
      <c r="AH196" s="111" t="s">
        <v>398</v>
      </c>
      <c r="AI196" s="111">
        <v>0</v>
      </c>
      <c r="AJ196" s="111" t="s">
        <v>398</v>
      </c>
      <c r="AK196" s="111">
        <v>0</v>
      </c>
      <c r="AL196" s="111" t="s">
        <v>398</v>
      </c>
      <c r="AM196" s="111">
        <v>0</v>
      </c>
      <c r="AN196" s="111" t="s">
        <v>398</v>
      </c>
      <c r="AO196" s="111">
        <v>61.6</v>
      </c>
      <c r="AP196" s="111" t="s">
        <v>398</v>
      </c>
      <c r="AQ196" s="111">
        <v>68.61</v>
      </c>
      <c r="AR196" s="111" t="s">
        <v>398</v>
      </c>
      <c r="AS196" s="111">
        <v>91.93</v>
      </c>
      <c r="AT196" s="111" t="s">
        <v>398</v>
      </c>
      <c r="AU196" s="111">
        <f t="shared" si="3"/>
        <v>673.42000000000007</v>
      </c>
      <c r="AV196" s="112">
        <v>0.17050999999999999</v>
      </c>
      <c r="AW196" s="112" t="s">
        <v>407</v>
      </c>
      <c r="AX196" s="112" t="s">
        <v>396</v>
      </c>
      <c r="AY196" s="112">
        <v>1</v>
      </c>
      <c r="AZ196" s="112" t="s">
        <v>409</v>
      </c>
    </row>
    <row r="197" spans="1:52" ht="35.25" customHeight="1" x14ac:dyDescent="0.25">
      <c r="A197" s="4">
        <v>187</v>
      </c>
      <c r="B197" s="23">
        <v>34297</v>
      </c>
      <c r="C197" s="89" t="s">
        <v>382</v>
      </c>
      <c r="D197" s="110" t="s">
        <v>383</v>
      </c>
      <c r="E197" s="111" t="s">
        <v>412</v>
      </c>
      <c r="F197" s="89" t="s">
        <v>403</v>
      </c>
      <c r="G197" s="90" t="s">
        <v>386</v>
      </c>
      <c r="H197" s="31" t="s">
        <v>387</v>
      </c>
      <c r="I197" s="112">
        <v>1</v>
      </c>
      <c r="J197" s="110" t="s">
        <v>404</v>
      </c>
      <c r="K197" s="75">
        <v>80</v>
      </c>
      <c r="L197" s="50" t="s">
        <v>405</v>
      </c>
      <c r="M197" s="50" t="s">
        <v>406</v>
      </c>
      <c r="N197" s="52" t="s">
        <v>102</v>
      </c>
      <c r="O197" s="94" t="s">
        <v>102</v>
      </c>
      <c r="P197" s="50" t="s">
        <v>101</v>
      </c>
      <c r="Q197" s="94" t="s">
        <v>102</v>
      </c>
      <c r="R197" s="110" t="s">
        <v>413</v>
      </c>
      <c r="S197" s="61" t="s">
        <v>102</v>
      </c>
      <c r="T197" s="75"/>
      <c r="U197" s="113">
        <v>487.9</v>
      </c>
      <c r="V197" s="113">
        <v>692.25</v>
      </c>
      <c r="W197" s="111">
        <v>87.36</v>
      </c>
      <c r="X197" s="111" t="s">
        <v>393</v>
      </c>
      <c r="Y197" s="111">
        <v>102.9</v>
      </c>
      <c r="Z197" s="111" t="s">
        <v>393</v>
      </c>
      <c r="AA197" s="111">
        <v>143.02000000000001</v>
      </c>
      <c r="AB197" s="111" t="s">
        <v>398</v>
      </c>
      <c r="AC197" s="111">
        <v>101.94</v>
      </c>
      <c r="AD197" s="111" t="s">
        <v>398</v>
      </c>
      <c r="AE197" s="111">
        <v>31.03</v>
      </c>
      <c r="AF197" s="111" t="s">
        <v>398</v>
      </c>
      <c r="AG197" s="111">
        <v>0</v>
      </c>
      <c r="AH197" s="111" t="s">
        <v>398</v>
      </c>
      <c r="AI197" s="111">
        <v>0</v>
      </c>
      <c r="AJ197" s="111" t="s">
        <v>398</v>
      </c>
      <c r="AK197" s="111">
        <v>0</v>
      </c>
      <c r="AL197" s="111" t="s">
        <v>398</v>
      </c>
      <c r="AM197" s="111">
        <v>0</v>
      </c>
      <c r="AN197" s="111" t="s">
        <v>398</v>
      </c>
      <c r="AO197" s="111">
        <v>51.52</v>
      </c>
      <c r="AP197" s="111" t="s">
        <v>398</v>
      </c>
      <c r="AQ197" s="111">
        <v>65.040000000000006</v>
      </c>
      <c r="AR197" s="111" t="s">
        <v>398</v>
      </c>
      <c r="AS197" s="111">
        <v>87.65</v>
      </c>
      <c r="AT197" s="111" t="s">
        <v>398</v>
      </c>
      <c r="AU197" s="111">
        <f t="shared" si="3"/>
        <v>670.45999999999992</v>
      </c>
      <c r="AV197" s="112">
        <v>0.11927</v>
      </c>
      <c r="AW197" s="112" t="s">
        <v>407</v>
      </c>
      <c r="AX197" s="112" t="s">
        <v>401</v>
      </c>
      <c r="AY197" s="112">
        <v>1</v>
      </c>
      <c r="AZ197" s="112" t="s">
        <v>409</v>
      </c>
    </row>
    <row r="198" spans="1:52" ht="35.25" customHeight="1" x14ac:dyDescent="0.25">
      <c r="A198" s="4">
        <v>188</v>
      </c>
      <c r="B198" s="23">
        <v>34298</v>
      </c>
      <c r="C198" s="89" t="s">
        <v>382</v>
      </c>
      <c r="D198" s="110" t="s">
        <v>383</v>
      </c>
      <c r="E198" s="111" t="s">
        <v>384</v>
      </c>
      <c r="F198" s="89" t="s">
        <v>403</v>
      </c>
      <c r="G198" s="90" t="s">
        <v>386</v>
      </c>
      <c r="H198" s="31" t="s">
        <v>387</v>
      </c>
      <c r="I198" s="112">
        <v>0</v>
      </c>
      <c r="J198" s="110" t="s">
        <v>414</v>
      </c>
      <c r="K198" s="75">
        <v>80</v>
      </c>
      <c r="L198" s="50" t="s">
        <v>405</v>
      </c>
      <c r="M198" s="50" t="s">
        <v>406</v>
      </c>
      <c r="N198" s="52" t="s">
        <v>102</v>
      </c>
      <c r="O198" s="94" t="s">
        <v>102</v>
      </c>
      <c r="P198" s="50" t="s">
        <v>102</v>
      </c>
      <c r="Q198" s="94" t="s">
        <v>102</v>
      </c>
      <c r="R198" s="110" t="s">
        <v>415</v>
      </c>
      <c r="S198" s="61" t="s">
        <v>102</v>
      </c>
      <c r="T198" s="75"/>
      <c r="U198" s="113"/>
      <c r="V198" s="113"/>
      <c r="W198" s="111"/>
      <c r="X198" s="111"/>
      <c r="Y198" s="111"/>
      <c r="Z198" s="111"/>
      <c r="AA198" s="111"/>
      <c r="AB198" s="111"/>
      <c r="AC198" s="111"/>
      <c r="AD198" s="111"/>
      <c r="AE198" s="111"/>
      <c r="AF198" s="111"/>
      <c r="AG198" s="111"/>
      <c r="AH198" s="111"/>
      <c r="AI198" s="111"/>
      <c r="AJ198" s="111"/>
      <c r="AK198" s="111"/>
      <c r="AL198" s="111"/>
      <c r="AM198" s="111"/>
      <c r="AN198" s="111"/>
      <c r="AO198" s="111"/>
      <c r="AP198" s="111"/>
      <c r="AQ198" s="111"/>
      <c r="AR198" s="111"/>
      <c r="AS198" s="111"/>
      <c r="AT198" s="111"/>
      <c r="AU198" s="111">
        <f t="shared" si="3"/>
        <v>0</v>
      </c>
      <c r="AV198" s="112"/>
      <c r="AW198" s="112" t="s">
        <v>407</v>
      </c>
      <c r="AX198" s="112" t="s">
        <v>396</v>
      </c>
      <c r="AY198" s="112">
        <v>1</v>
      </c>
      <c r="AZ198" s="112" t="s">
        <v>409</v>
      </c>
    </row>
    <row r="199" spans="1:52" ht="35.25" customHeight="1" x14ac:dyDescent="0.25">
      <c r="A199" s="4">
        <v>189</v>
      </c>
      <c r="B199" s="23">
        <v>34299</v>
      </c>
      <c r="C199" s="89" t="s">
        <v>382</v>
      </c>
      <c r="D199" s="110" t="s">
        <v>383</v>
      </c>
      <c r="E199" s="111" t="s">
        <v>384</v>
      </c>
      <c r="F199" s="89" t="s">
        <v>403</v>
      </c>
      <c r="G199" s="90" t="s">
        <v>386</v>
      </c>
      <c r="H199" s="31" t="s">
        <v>387</v>
      </c>
      <c r="I199" s="112">
        <v>1</v>
      </c>
      <c r="J199" s="110" t="s">
        <v>404</v>
      </c>
      <c r="K199" s="75">
        <v>80</v>
      </c>
      <c r="L199" s="50" t="s">
        <v>405</v>
      </c>
      <c r="M199" s="50" t="s">
        <v>406</v>
      </c>
      <c r="N199" s="52" t="s">
        <v>102</v>
      </c>
      <c r="O199" s="94" t="s">
        <v>102</v>
      </c>
      <c r="P199" s="50" t="s">
        <v>101</v>
      </c>
      <c r="Q199" s="94" t="s">
        <v>102</v>
      </c>
      <c r="R199" s="110" t="s">
        <v>390</v>
      </c>
      <c r="S199" s="61" t="s">
        <v>102</v>
      </c>
      <c r="T199" s="75"/>
      <c r="U199" s="113">
        <v>1040.96</v>
      </c>
      <c r="V199" s="113">
        <v>1361.16</v>
      </c>
      <c r="W199" s="111">
        <v>212.15</v>
      </c>
      <c r="X199" s="111" t="s">
        <v>393</v>
      </c>
      <c r="Y199" s="111">
        <v>217.74</v>
      </c>
      <c r="Z199" s="111" t="s">
        <v>393</v>
      </c>
      <c r="AA199" s="111">
        <v>217.74</v>
      </c>
      <c r="AB199" s="111" t="s">
        <v>393</v>
      </c>
      <c r="AC199" s="111">
        <v>217.74</v>
      </c>
      <c r="AD199" s="111" t="s">
        <v>393</v>
      </c>
      <c r="AE199" s="111">
        <v>217.74</v>
      </c>
      <c r="AF199" s="111" t="s">
        <v>393</v>
      </c>
      <c r="AG199" s="111">
        <v>0</v>
      </c>
      <c r="AH199" s="111" t="s">
        <v>393</v>
      </c>
      <c r="AI199" s="111">
        <v>0</v>
      </c>
      <c r="AJ199" s="111" t="s">
        <v>393</v>
      </c>
      <c r="AK199" s="111">
        <v>0</v>
      </c>
      <c r="AL199" s="111" t="s">
        <v>393</v>
      </c>
      <c r="AM199" s="111">
        <v>0</v>
      </c>
      <c r="AN199" s="111" t="s">
        <v>393</v>
      </c>
      <c r="AO199" s="111">
        <v>186.41</v>
      </c>
      <c r="AP199" s="111" t="s">
        <v>393</v>
      </c>
      <c r="AQ199" s="111">
        <v>186.41</v>
      </c>
      <c r="AR199" s="111" t="s">
        <v>393</v>
      </c>
      <c r="AS199" s="111">
        <v>184.41</v>
      </c>
      <c r="AT199" s="111" t="s">
        <v>393</v>
      </c>
      <c r="AU199" s="111">
        <f t="shared" si="3"/>
        <v>1640.3400000000004</v>
      </c>
      <c r="AV199" s="112">
        <v>0.1014</v>
      </c>
      <c r="AW199" s="112" t="s">
        <v>407</v>
      </c>
      <c r="AX199" s="112" t="s">
        <v>396</v>
      </c>
      <c r="AY199" s="112">
        <v>1</v>
      </c>
      <c r="AZ199" s="112" t="s">
        <v>409</v>
      </c>
    </row>
    <row r="200" spans="1:52" ht="35.25" customHeight="1" x14ac:dyDescent="0.25">
      <c r="A200" s="4">
        <v>190</v>
      </c>
      <c r="B200" s="23">
        <v>342100</v>
      </c>
      <c r="C200" s="89" t="s">
        <v>382</v>
      </c>
      <c r="D200" s="110" t="s">
        <v>383</v>
      </c>
      <c r="E200" s="111" t="s">
        <v>384</v>
      </c>
      <c r="F200" s="89" t="s">
        <v>403</v>
      </c>
      <c r="G200" s="90" t="s">
        <v>386</v>
      </c>
      <c r="H200" s="31" t="s">
        <v>387</v>
      </c>
      <c r="I200" s="112">
        <v>1</v>
      </c>
      <c r="J200" s="110" t="s">
        <v>404</v>
      </c>
      <c r="K200" s="75">
        <v>80</v>
      </c>
      <c r="L200" s="50" t="s">
        <v>405</v>
      </c>
      <c r="M200" s="50" t="s">
        <v>406</v>
      </c>
      <c r="N200" s="52" t="s">
        <v>102</v>
      </c>
      <c r="O200" s="94" t="s">
        <v>102</v>
      </c>
      <c r="P200" s="50" t="s">
        <v>101</v>
      </c>
      <c r="Q200" s="94" t="s">
        <v>102</v>
      </c>
      <c r="R200" s="110" t="s">
        <v>390</v>
      </c>
      <c r="S200" s="61" t="s">
        <v>102</v>
      </c>
      <c r="T200" s="75"/>
      <c r="U200" s="113">
        <v>1021.81</v>
      </c>
      <c r="V200" s="113">
        <v>1404.46</v>
      </c>
      <c r="W200" s="111">
        <v>223.12</v>
      </c>
      <c r="X200" s="111" t="s">
        <v>393</v>
      </c>
      <c r="Y200" s="111">
        <v>215.93</v>
      </c>
      <c r="Z200" s="111" t="s">
        <v>393</v>
      </c>
      <c r="AA200" s="111">
        <v>222</v>
      </c>
      <c r="AB200" s="111" t="s">
        <v>393</v>
      </c>
      <c r="AC200" s="111">
        <v>208.03</v>
      </c>
      <c r="AD200" s="111" t="s">
        <v>393</v>
      </c>
      <c r="AE200" s="111">
        <v>194.73</v>
      </c>
      <c r="AF200" s="111" t="s">
        <v>393</v>
      </c>
      <c r="AG200" s="111">
        <v>0</v>
      </c>
      <c r="AH200" s="111" t="s">
        <v>393</v>
      </c>
      <c r="AI200" s="111">
        <v>0</v>
      </c>
      <c r="AJ200" s="111" t="s">
        <v>393</v>
      </c>
      <c r="AK200" s="111">
        <v>0</v>
      </c>
      <c r="AL200" s="111" t="s">
        <v>393</v>
      </c>
      <c r="AM200" s="111">
        <v>0</v>
      </c>
      <c r="AN200" s="111" t="s">
        <v>393</v>
      </c>
      <c r="AO200" s="111">
        <v>187</v>
      </c>
      <c r="AP200" s="111" t="s">
        <v>393</v>
      </c>
      <c r="AQ200" s="111">
        <v>186.72</v>
      </c>
      <c r="AR200" s="111" t="s">
        <v>393</v>
      </c>
      <c r="AS200" s="111">
        <v>211.53</v>
      </c>
      <c r="AT200" s="111" t="s">
        <v>393</v>
      </c>
      <c r="AU200" s="111">
        <f t="shared" si="3"/>
        <v>1649.06</v>
      </c>
      <c r="AV200" s="112">
        <v>0.44588</v>
      </c>
      <c r="AW200" s="112" t="s">
        <v>407</v>
      </c>
      <c r="AX200" s="112" t="s">
        <v>396</v>
      </c>
      <c r="AY200" s="112">
        <v>1</v>
      </c>
      <c r="AZ200" s="112" t="s">
        <v>409</v>
      </c>
    </row>
    <row r="201" spans="1:52" ht="35.25" customHeight="1" x14ac:dyDescent="0.25">
      <c r="A201" s="4">
        <v>191</v>
      </c>
      <c r="B201" s="23">
        <v>342101</v>
      </c>
      <c r="C201" s="89" t="s">
        <v>382</v>
      </c>
      <c r="D201" s="110" t="s">
        <v>383</v>
      </c>
      <c r="E201" s="111" t="s">
        <v>384</v>
      </c>
      <c r="F201" s="89" t="s">
        <v>403</v>
      </c>
      <c r="G201" s="90" t="s">
        <v>386</v>
      </c>
      <c r="H201" s="31" t="s">
        <v>387</v>
      </c>
      <c r="I201" s="112">
        <v>1</v>
      </c>
      <c r="J201" s="110" t="s">
        <v>404</v>
      </c>
      <c r="K201" s="75">
        <v>80</v>
      </c>
      <c r="L201" s="50" t="s">
        <v>405</v>
      </c>
      <c r="M201" s="50" t="s">
        <v>406</v>
      </c>
      <c r="N201" s="52" t="s">
        <v>102</v>
      </c>
      <c r="O201" s="94" t="s">
        <v>102</v>
      </c>
      <c r="P201" s="50" t="s">
        <v>101</v>
      </c>
      <c r="Q201" s="94" t="s">
        <v>102</v>
      </c>
      <c r="R201" s="110" t="s">
        <v>390</v>
      </c>
      <c r="S201" s="61" t="s">
        <v>102</v>
      </c>
      <c r="T201" s="75"/>
      <c r="U201" s="113">
        <v>672.14</v>
      </c>
      <c r="V201" s="113">
        <v>884.84</v>
      </c>
      <c r="W201" s="111">
        <v>132.94999999999999</v>
      </c>
      <c r="X201" s="111" t="s">
        <v>393</v>
      </c>
      <c r="Y201" s="111">
        <v>130.21</v>
      </c>
      <c r="Z201" s="111" t="s">
        <v>393</v>
      </c>
      <c r="AA201" s="111">
        <v>132.54</v>
      </c>
      <c r="AB201" s="111" t="s">
        <v>393</v>
      </c>
      <c r="AC201" s="111">
        <v>127.36</v>
      </c>
      <c r="AD201" s="111" t="s">
        <v>393</v>
      </c>
      <c r="AE201" s="111">
        <v>121.81</v>
      </c>
      <c r="AF201" s="111" t="s">
        <v>393</v>
      </c>
      <c r="AG201" s="111">
        <v>0</v>
      </c>
      <c r="AH201" s="111" t="s">
        <v>393</v>
      </c>
      <c r="AI201" s="111">
        <v>0</v>
      </c>
      <c r="AJ201" s="111" t="s">
        <v>393</v>
      </c>
      <c r="AK201" s="111">
        <v>0</v>
      </c>
      <c r="AL201" s="111" t="s">
        <v>393</v>
      </c>
      <c r="AM201" s="111">
        <v>0</v>
      </c>
      <c r="AN201" s="111" t="s">
        <v>393</v>
      </c>
      <c r="AO201" s="111">
        <v>116.79</v>
      </c>
      <c r="AP201" s="111" t="s">
        <v>393</v>
      </c>
      <c r="AQ201" s="111">
        <v>122.72</v>
      </c>
      <c r="AR201" s="111" t="s">
        <v>393</v>
      </c>
      <c r="AS201" s="111">
        <v>122.72</v>
      </c>
      <c r="AT201" s="111" t="s">
        <v>393</v>
      </c>
      <c r="AU201" s="111">
        <f t="shared" si="3"/>
        <v>1007.0999999999999</v>
      </c>
      <c r="AV201" s="112">
        <v>0.14171</v>
      </c>
      <c r="AW201" s="112" t="s">
        <v>407</v>
      </c>
      <c r="AX201" s="112" t="s">
        <v>396</v>
      </c>
      <c r="AY201" s="112">
        <v>1</v>
      </c>
      <c r="AZ201" s="112" t="s">
        <v>409</v>
      </c>
    </row>
    <row r="202" spans="1:52" ht="35.25" customHeight="1" x14ac:dyDescent="0.25">
      <c r="A202" s="4">
        <v>192</v>
      </c>
      <c r="B202" s="23">
        <v>342102</v>
      </c>
      <c r="C202" s="89" t="s">
        <v>382</v>
      </c>
      <c r="D202" s="110" t="s">
        <v>383</v>
      </c>
      <c r="E202" s="111" t="s">
        <v>384</v>
      </c>
      <c r="F202" s="89" t="s">
        <v>403</v>
      </c>
      <c r="G202" s="90" t="s">
        <v>386</v>
      </c>
      <c r="H202" s="31" t="s">
        <v>387</v>
      </c>
      <c r="I202" s="112">
        <v>1</v>
      </c>
      <c r="J202" s="110" t="s">
        <v>404</v>
      </c>
      <c r="K202" s="75">
        <v>80</v>
      </c>
      <c r="L202" s="50" t="s">
        <v>405</v>
      </c>
      <c r="M202" s="50" t="s">
        <v>406</v>
      </c>
      <c r="N202" s="52" t="s">
        <v>102</v>
      </c>
      <c r="O202" s="94" t="s">
        <v>102</v>
      </c>
      <c r="P202" s="50" t="s">
        <v>101</v>
      </c>
      <c r="Q202" s="94" t="s">
        <v>102</v>
      </c>
      <c r="R202" s="110" t="s">
        <v>390</v>
      </c>
      <c r="S202" s="61" t="s">
        <v>102</v>
      </c>
      <c r="T202" s="75"/>
      <c r="U202" s="113">
        <v>808.59</v>
      </c>
      <c r="V202" s="113">
        <v>1058.4100000000001</v>
      </c>
      <c r="W202" s="111">
        <v>191.12</v>
      </c>
      <c r="X202" s="111" t="s">
        <v>393</v>
      </c>
      <c r="Y202" s="111">
        <v>188.75</v>
      </c>
      <c r="Z202" s="111" t="s">
        <v>393</v>
      </c>
      <c r="AA202" s="111">
        <v>190.75</v>
      </c>
      <c r="AB202" s="111" t="s">
        <v>393</v>
      </c>
      <c r="AC202" s="111">
        <v>186.14</v>
      </c>
      <c r="AD202" s="111" t="s">
        <v>393</v>
      </c>
      <c r="AE202" s="111">
        <v>181.75</v>
      </c>
      <c r="AF202" s="111" t="s">
        <v>393</v>
      </c>
      <c r="AG202" s="111">
        <v>0</v>
      </c>
      <c r="AH202" s="111" t="s">
        <v>393</v>
      </c>
      <c r="AI202" s="111">
        <v>0</v>
      </c>
      <c r="AJ202" s="111" t="s">
        <v>393</v>
      </c>
      <c r="AK202" s="111">
        <v>0</v>
      </c>
      <c r="AL202" s="111" t="s">
        <v>393</v>
      </c>
      <c r="AM202" s="111">
        <v>0</v>
      </c>
      <c r="AN202" s="111" t="s">
        <v>393</v>
      </c>
      <c r="AO202" s="111">
        <v>152.71</v>
      </c>
      <c r="AP202" s="111" t="s">
        <v>393</v>
      </c>
      <c r="AQ202" s="111">
        <v>149.29</v>
      </c>
      <c r="AR202" s="111" t="s">
        <v>393</v>
      </c>
      <c r="AS202" s="111">
        <v>149.29</v>
      </c>
      <c r="AT202" s="111" t="s">
        <v>393</v>
      </c>
      <c r="AU202" s="111">
        <f t="shared" si="3"/>
        <v>1389.8</v>
      </c>
      <c r="AV202" s="112">
        <v>0.16803000000000001</v>
      </c>
      <c r="AW202" s="112" t="s">
        <v>407</v>
      </c>
      <c r="AX202" s="112" t="s">
        <v>396</v>
      </c>
      <c r="AY202" s="112">
        <v>1</v>
      </c>
      <c r="AZ202" s="112" t="s">
        <v>409</v>
      </c>
    </row>
    <row r="203" spans="1:52" ht="35.25" customHeight="1" x14ac:dyDescent="0.25">
      <c r="A203" s="4">
        <v>193</v>
      </c>
      <c r="B203" s="23">
        <v>342103</v>
      </c>
      <c r="C203" s="89" t="s">
        <v>382</v>
      </c>
      <c r="D203" s="110" t="s">
        <v>383</v>
      </c>
      <c r="E203" s="111" t="s">
        <v>384</v>
      </c>
      <c r="F203" s="89" t="s">
        <v>403</v>
      </c>
      <c r="G203" s="90" t="s">
        <v>386</v>
      </c>
      <c r="H203" s="31" t="s">
        <v>387</v>
      </c>
      <c r="I203" s="112">
        <v>1</v>
      </c>
      <c r="J203" s="110" t="s">
        <v>404</v>
      </c>
      <c r="K203" s="75">
        <v>80</v>
      </c>
      <c r="L203" s="50" t="s">
        <v>405</v>
      </c>
      <c r="M203" s="50" t="s">
        <v>406</v>
      </c>
      <c r="N203" s="52" t="s">
        <v>102</v>
      </c>
      <c r="O203" s="94" t="s">
        <v>102</v>
      </c>
      <c r="P203" s="50" t="s">
        <v>101</v>
      </c>
      <c r="Q203" s="94" t="s">
        <v>102</v>
      </c>
      <c r="R203" s="110" t="s">
        <v>390</v>
      </c>
      <c r="S203" s="61" t="s">
        <v>102</v>
      </c>
      <c r="T203" s="75"/>
      <c r="U203" s="113">
        <v>753.98</v>
      </c>
      <c r="V203" s="113">
        <v>1025.45</v>
      </c>
      <c r="W203" s="111">
        <v>172.33</v>
      </c>
      <c r="X203" s="111" t="s">
        <v>393</v>
      </c>
      <c r="Y203" s="111">
        <v>172.33</v>
      </c>
      <c r="Z203" s="111" t="s">
        <v>393</v>
      </c>
      <c r="AA203" s="111">
        <v>172.33</v>
      </c>
      <c r="AB203" s="111" t="s">
        <v>393</v>
      </c>
      <c r="AC203" s="111">
        <v>172.33</v>
      </c>
      <c r="AD203" s="111" t="s">
        <v>393</v>
      </c>
      <c r="AE203" s="111">
        <v>172.33</v>
      </c>
      <c r="AF203" s="111" t="s">
        <v>393</v>
      </c>
      <c r="AG203" s="111">
        <v>0</v>
      </c>
      <c r="AH203" s="111" t="s">
        <v>393</v>
      </c>
      <c r="AI203" s="111">
        <v>0</v>
      </c>
      <c r="AJ203" s="111" t="s">
        <v>393</v>
      </c>
      <c r="AK203" s="111">
        <v>0</v>
      </c>
      <c r="AL203" s="111" t="s">
        <v>393</v>
      </c>
      <c r="AM203" s="111">
        <v>0</v>
      </c>
      <c r="AN203" s="111" t="s">
        <v>393</v>
      </c>
      <c r="AO203" s="111">
        <v>149.18</v>
      </c>
      <c r="AP203" s="111" t="s">
        <v>393</v>
      </c>
      <c r="AQ203" s="111">
        <v>144.69999999999999</v>
      </c>
      <c r="AR203" s="111" t="s">
        <v>393</v>
      </c>
      <c r="AS203" s="111">
        <v>144.69999999999999</v>
      </c>
      <c r="AT203" s="111" t="s">
        <v>393</v>
      </c>
      <c r="AU203" s="111">
        <f t="shared" si="3"/>
        <v>1300.2300000000002</v>
      </c>
      <c r="AV203" s="112">
        <v>0.17266000000000001</v>
      </c>
      <c r="AW203" s="112" t="s">
        <v>407</v>
      </c>
      <c r="AX203" s="112" t="s">
        <v>396</v>
      </c>
      <c r="AY203" s="112">
        <v>1</v>
      </c>
      <c r="AZ203" s="112" t="s">
        <v>409</v>
      </c>
    </row>
    <row r="204" spans="1:52" ht="35.25" customHeight="1" x14ac:dyDescent="0.25">
      <c r="A204" s="4">
        <v>194</v>
      </c>
      <c r="B204" s="23">
        <v>342104</v>
      </c>
      <c r="C204" s="89" t="s">
        <v>382</v>
      </c>
      <c r="D204" s="110" t="s">
        <v>383</v>
      </c>
      <c r="E204" s="111" t="s">
        <v>384</v>
      </c>
      <c r="F204" s="89" t="s">
        <v>403</v>
      </c>
      <c r="G204" s="90" t="s">
        <v>386</v>
      </c>
      <c r="H204" s="31" t="s">
        <v>387</v>
      </c>
      <c r="I204" s="112">
        <v>1</v>
      </c>
      <c r="J204" s="110" t="s">
        <v>404</v>
      </c>
      <c r="K204" s="75">
        <v>50</v>
      </c>
      <c r="L204" s="50" t="s">
        <v>405</v>
      </c>
      <c r="M204" s="50" t="s">
        <v>406</v>
      </c>
      <c r="N204" s="52" t="s">
        <v>101</v>
      </c>
      <c r="O204" s="94" t="s">
        <v>102</v>
      </c>
      <c r="P204" s="50" t="s">
        <v>101</v>
      </c>
      <c r="Q204" s="94" t="s">
        <v>102</v>
      </c>
      <c r="R204" s="110" t="s">
        <v>390</v>
      </c>
      <c r="S204" s="61" t="s">
        <v>102</v>
      </c>
      <c r="T204" s="75"/>
      <c r="U204" s="113">
        <v>965.52</v>
      </c>
      <c r="V204" s="113">
        <v>1107.2</v>
      </c>
      <c r="W204" s="111">
        <v>127.95</v>
      </c>
      <c r="X204" s="111" t="s">
        <v>393</v>
      </c>
      <c r="Y204" s="111">
        <v>127.95</v>
      </c>
      <c r="Z204" s="111" t="s">
        <v>393</v>
      </c>
      <c r="AA204" s="111">
        <v>127.95</v>
      </c>
      <c r="AB204" s="111" t="s">
        <v>393</v>
      </c>
      <c r="AC204" s="111">
        <v>127.95</v>
      </c>
      <c r="AD204" s="111" t="s">
        <v>393</v>
      </c>
      <c r="AE204" s="111">
        <v>127.95</v>
      </c>
      <c r="AF204" s="111" t="s">
        <v>393</v>
      </c>
      <c r="AG204" s="111">
        <v>37.770000000000003</v>
      </c>
      <c r="AH204" s="111" t="s">
        <v>393</v>
      </c>
      <c r="AI204" s="111">
        <v>37.36</v>
      </c>
      <c r="AJ204" s="111" t="s">
        <v>393</v>
      </c>
      <c r="AK204" s="111">
        <v>38.42</v>
      </c>
      <c r="AL204" s="111" t="s">
        <v>393</v>
      </c>
      <c r="AM204" s="111">
        <v>38.68</v>
      </c>
      <c r="AN204" s="111" t="s">
        <v>393</v>
      </c>
      <c r="AO204" s="111">
        <v>117.94</v>
      </c>
      <c r="AP204" s="111" t="s">
        <v>393</v>
      </c>
      <c r="AQ204" s="111">
        <v>117.03</v>
      </c>
      <c r="AR204" s="111" t="s">
        <v>393</v>
      </c>
      <c r="AS204" s="111">
        <v>114.37</v>
      </c>
      <c r="AT204" s="111" t="s">
        <v>393</v>
      </c>
      <c r="AU204" s="111">
        <f t="shared" si="3"/>
        <v>1141.3199999999997</v>
      </c>
      <c r="AV204" s="112">
        <v>7.0730000000000001E-2</v>
      </c>
      <c r="AW204" s="112" t="s">
        <v>407</v>
      </c>
      <c r="AX204" s="112" t="s">
        <v>396</v>
      </c>
      <c r="AY204" s="112">
        <v>1</v>
      </c>
      <c r="AZ204" s="112" t="s">
        <v>409</v>
      </c>
    </row>
    <row r="205" spans="1:52" ht="35.25" customHeight="1" x14ac:dyDescent="0.25">
      <c r="A205" s="4">
        <v>195</v>
      </c>
      <c r="B205" s="23">
        <v>342105</v>
      </c>
      <c r="C205" s="89" t="s">
        <v>382</v>
      </c>
      <c r="D205" s="110" t="s">
        <v>383</v>
      </c>
      <c r="E205" s="111" t="s">
        <v>384</v>
      </c>
      <c r="F205" s="89" t="s">
        <v>403</v>
      </c>
      <c r="G205" s="90" t="s">
        <v>386</v>
      </c>
      <c r="H205" s="31" t="s">
        <v>387</v>
      </c>
      <c r="I205" s="112">
        <v>1</v>
      </c>
      <c r="J205" s="110" t="s">
        <v>404</v>
      </c>
      <c r="K205" s="75">
        <v>80</v>
      </c>
      <c r="L205" s="50" t="s">
        <v>405</v>
      </c>
      <c r="M205" s="50" t="s">
        <v>406</v>
      </c>
      <c r="N205" s="52" t="s">
        <v>102</v>
      </c>
      <c r="O205" s="94" t="s">
        <v>102</v>
      </c>
      <c r="P205" s="50" t="s">
        <v>101</v>
      </c>
      <c r="Q205" s="94" t="s">
        <v>102</v>
      </c>
      <c r="R205" s="110" t="s">
        <v>390</v>
      </c>
      <c r="S205" s="61" t="s">
        <v>102</v>
      </c>
      <c r="T205" s="75"/>
      <c r="U205" s="113">
        <v>865.77</v>
      </c>
      <c r="V205" s="113">
        <v>928.63</v>
      </c>
      <c r="W205" s="111">
        <v>131.80000000000001</v>
      </c>
      <c r="X205" s="111" t="s">
        <v>393</v>
      </c>
      <c r="Y205" s="111">
        <v>130.56</v>
      </c>
      <c r="Z205" s="111" t="s">
        <v>393</v>
      </c>
      <c r="AA205" s="111">
        <v>131.6</v>
      </c>
      <c r="AB205" s="111" t="s">
        <v>393</v>
      </c>
      <c r="AC205" s="111">
        <v>129.19</v>
      </c>
      <c r="AD205" s="111" t="s">
        <v>393</v>
      </c>
      <c r="AE205" s="111">
        <v>126.88</v>
      </c>
      <c r="AF205" s="111" t="s">
        <v>393</v>
      </c>
      <c r="AG205" s="111">
        <v>0</v>
      </c>
      <c r="AH205" s="111" t="s">
        <v>393</v>
      </c>
      <c r="AI205" s="111">
        <v>0</v>
      </c>
      <c r="AJ205" s="111" t="s">
        <v>393</v>
      </c>
      <c r="AK205" s="111">
        <v>0</v>
      </c>
      <c r="AL205" s="111" t="s">
        <v>393</v>
      </c>
      <c r="AM205" s="111">
        <v>0</v>
      </c>
      <c r="AN205" s="111" t="s">
        <v>393</v>
      </c>
      <c r="AO205" s="111">
        <v>114.8</v>
      </c>
      <c r="AP205" s="111" t="s">
        <v>393</v>
      </c>
      <c r="AQ205" s="111">
        <v>114.75</v>
      </c>
      <c r="AR205" s="111" t="s">
        <v>393</v>
      </c>
      <c r="AS205" s="111">
        <v>111.93</v>
      </c>
      <c r="AT205" s="111" t="s">
        <v>393</v>
      </c>
      <c r="AU205" s="111">
        <f t="shared" si="3"/>
        <v>991.51</v>
      </c>
      <c r="AV205" s="112">
        <v>6.8190000000000001E-2</v>
      </c>
      <c r="AW205" s="112" t="s">
        <v>407</v>
      </c>
      <c r="AX205" s="112" t="s">
        <v>396</v>
      </c>
      <c r="AY205" s="112">
        <v>1</v>
      </c>
      <c r="AZ205" s="112" t="s">
        <v>409</v>
      </c>
    </row>
    <row r="206" spans="1:52" ht="35.25" customHeight="1" x14ac:dyDescent="0.25">
      <c r="A206" s="4">
        <v>196</v>
      </c>
      <c r="B206" s="23">
        <v>342106</v>
      </c>
      <c r="C206" s="89" t="s">
        <v>382</v>
      </c>
      <c r="D206" s="110" t="s">
        <v>383</v>
      </c>
      <c r="E206" s="111" t="s">
        <v>384</v>
      </c>
      <c r="F206" s="89" t="s">
        <v>403</v>
      </c>
      <c r="G206" s="90" t="s">
        <v>386</v>
      </c>
      <c r="H206" s="31" t="s">
        <v>387</v>
      </c>
      <c r="I206" s="112">
        <v>0</v>
      </c>
      <c r="J206" s="110" t="s">
        <v>404</v>
      </c>
      <c r="K206" s="75">
        <v>50</v>
      </c>
      <c r="L206" s="50" t="s">
        <v>405</v>
      </c>
      <c r="M206" s="50" t="s">
        <v>406</v>
      </c>
      <c r="N206" s="52" t="s">
        <v>102</v>
      </c>
      <c r="O206" s="94" t="s">
        <v>102</v>
      </c>
      <c r="P206" s="50" t="s">
        <v>102</v>
      </c>
      <c r="Q206" s="94" t="s">
        <v>102</v>
      </c>
      <c r="R206" s="110" t="s">
        <v>390</v>
      </c>
      <c r="S206" s="61" t="s">
        <v>102</v>
      </c>
      <c r="T206" s="75"/>
      <c r="U206" s="113">
        <v>240.56</v>
      </c>
      <c r="V206" s="113">
        <v>419.87</v>
      </c>
      <c r="W206" s="111">
        <v>59.93</v>
      </c>
      <c r="X206" s="111" t="s">
        <v>393</v>
      </c>
      <c r="Y206" s="111">
        <v>59.93</v>
      </c>
      <c r="Z206" s="111" t="s">
        <v>393</v>
      </c>
      <c r="AA206" s="111">
        <v>59.93</v>
      </c>
      <c r="AB206" s="111" t="s">
        <v>393</v>
      </c>
      <c r="AC206" s="111">
        <v>59.93</v>
      </c>
      <c r="AD206" s="111" t="s">
        <v>393</v>
      </c>
      <c r="AE206" s="111">
        <v>59.93</v>
      </c>
      <c r="AF206" s="111" t="s">
        <v>393</v>
      </c>
      <c r="AG206" s="111">
        <v>0</v>
      </c>
      <c r="AH206" s="111" t="s">
        <v>393</v>
      </c>
      <c r="AI206" s="111">
        <v>0</v>
      </c>
      <c r="AJ206" s="111" t="s">
        <v>393</v>
      </c>
      <c r="AK206" s="111">
        <v>0</v>
      </c>
      <c r="AL206" s="111" t="s">
        <v>393</v>
      </c>
      <c r="AM206" s="111">
        <v>0</v>
      </c>
      <c r="AN206" s="111" t="s">
        <v>393</v>
      </c>
      <c r="AO206" s="111">
        <v>57.32</v>
      </c>
      <c r="AP206" s="111" t="s">
        <v>393</v>
      </c>
      <c r="AQ206" s="111">
        <v>57.32</v>
      </c>
      <c r="AR206" s="111" t="s">
        <v>393</v>
      </c>
      <c r="AS206" s="111">
        <v>55.39</v>
      </c>
      <c r="AT206" s="111" t="s">
        <v>393</v>
      </c>
      <c r="AU206" s="111">
        <f t="shared" si="3"/>
        <v>469.67999999999995</v>
      </c>
      <c r="AV206" s="112">
        <v>0.15045</v>
      </c>
      <c r="AW206" s="112" t="s">
        <v>407</v>
      </c>
      <c r="AX206" s="112" t="s">
        <v>396</v>
      </c>
      <c r="AY206" s="112">
        <v>1</v>
      </c>
      <c r="AZ206" s="112" t="s">
        <v>409</v>
      </c>
    </row>
    <row r="207" spans="1:52" ht="35.25" customHeight="1" x14ac:dyDescent="0.25">
      <c r="A207" s="4">
        <v>197</v>
      </c>
      <c r="B207" s="23">
        <v>342107</v>
      </c>
      <c r="C207" s="89" t="s">
        <v>382</v>
      </c>
      <c r="D207" s="110" t="s">
        <v>383</v>
      </c>
      <c r="E207" s="111" t="s">
        <v>412</v>
      </c>
      <c r="F207" s="89" t="s">
        <v>403</v>
      </c>
      <c r="G207" s="90" t="s">
        <v>386</v>
      </c>
      <c r="H207" s="31" t="s">
        <v>387</v>
      </c>
      <c r="I207" s="112">
        <v>1</v>
      </c>
      <c r="J207" s="110" t="s">
        <v>404</v>
      </c>
      <c r="K207" s="75">
        <v>80</v>
      </c>
      <c r="L207" s="50" t="s">
        <v>405</v>
      </c>
      <c r="M207" s="50" t="s">
        <v>406</v>
      </c>
      <c r="N207" s="52" t="s">
        <v>102</v>
      </c>
      <c r="O207" s="94" t="s">
        <v>102</v>
      </c>
      <c r="P207" s="50" t="s">
        <v>101</v>
      </c>
      <c r="Q207" s="94" t="s">
        <v>102</v>
      </c>
      <c r="R207" s="110" t="s">
        <v>413</v>
      </c>
      <c r="S207" s="61" t="s">
        <v>102</v>
      </c>
      <c r="T207" s="75"/>
      <c r="U207" s="113">
        <v>393.65</v>
      </c>
      <c r="V207" s="113">
        <v>471.78</v>
      </c>
      <c r="W207" s="111">
        <v>77.510000000000005</v>
      </c>
      <c r="X207" s="111" t="s">
        <v>393</v>
      </c>
      <c r="Y207" s="111">
        <v>82.98</v>
      </c>
      <c r="Z207" s="111" t="s">
        <v>393</v>
      </c>
      <c r="AA207" s="111">
        <v>114.94</v>
      </c>
      <c r="AB207" s="111" t="s">
        <v>398</v>
      </c>
      <c r="AC207" s="111">
        <v>87.96</v>
      </c>
      <c r="AD207" s="111" t="s">
        <v>398</v>
      </c>
      <c r="AE207" s="111">
        <v>31.17</v>
      </c>
      <c r="AF207" s="111" t="s">
        <v>398</v>
      </c>
      <c r="AG207" s="111">
        <v>0</v>
      </c>
      <c r="AH207" s="111" t="s">
        <v>398</v>
      </c>
      <c r="AI207" s="111">
        <v>0</v>
      </c>
      <c r="AJ207" s="111" t="s">
        <v>398</v>
      </c>
      <c r="AK207" s="111">
        <v>0</v>
      </c>
      <c r="AL207" s="111" t="s">
        <v>398</v>
      </c>
      <c r="AM207" s="111">
        <v>0</v>
      </c>
      <c r="AN207" s="111" t="s">
        <v>398</v>
      </c>
      <c r="AO207" s="111">
        <v>53.84</v>
      </c>
      <c r="AP207" s="111" t="s">
        <v>398</v>
      </c>
      <c r="AQ207" s="111">
        <v>63.8</v>
      </c>
      <c r="AR207" s="111" t="s">
        <v>398</v>
      </c>
      <c r="AS207" s="111">
        <v>88.27</v>
      </c>
      <c r="AT207" s="111" t="s">
        <v>398</v>
      </c>
      <c r="AU207" s="111">
        <f t="shared" si="3"/>
        <v>600.46999999999991</v>
      </c>
      <c r="AV207" s="112">
        <v>7.893E-2</v>
      </c>
      <c r="AW207" s="112" t="s">
        <v>407</v>
      </c>
      <c r="AX207" s="112" t="s">
        <v>401</v>
      </c>
      <c r="AY207" s="112">
        <v>0</v>
      </c>
      <c r="AZ207" s="112" t="s">
        <v>409</v>
      </c>
    </row>
    <row r="208" spans="1:52" ht="35.25" customHeight="1" x14ac:dyDescent="0.25">
      <c r="A208" s="4">
        <v>198</v>
      </c>
      <c r="B208" s="23">
        <v>342108</v>
      </c>
      <c r="C208" s="89" t="s">
        <v>382</v>
      </c>
      <c r="D208" s="110" t="s">
        <v>383</v>
      </c>
      <c r="E208" s="111" t="s">
        <v>412</v>
      </c>
      <c r="F208" s="89" t="s">
        <v>403</v>
      </c>
      <c r="G208" s="90" t="s">
        <v>386</v>
      </c>
      <c r="H208" s="31" t="s">
        <v>387</v>
      </c>
      <c r="I208" s="112">
        <v>0</v>
      </c>
      <c r="J208" s="110" t="s">
        <v>404</v>
      </c>
      <c r="K208" s="75">
        <v>80</v>
      </c>
      <c r="L208" s="50" t="s">
        <v>405</v>
      </c>
      <c r="M208" s="50" t="s">
        <v>406</v>
      </c>
      <c r="N208" s="52" t="s">
        <v>102</v>
      </c>
      <c r="O208" s="94" t="s">
        <v>102</v>
      </c>
      <c r="P208" s="50" t="s">
        <v>102</v>
      </c>
      <c r="Q208" s="94" t="s">
        <v>102</v>
      </c>
      <c r="R208" s="110" t="s">
        <v>413</v>
      </c>
      <c r="S208" s="61" t="s">
        <v>102</v>
      </c>
      <c r="T208" s="75"/>
      <c r="U208" s="113">
        <v>718.97</v>
      </c>
      <c r="V208" s="113">
        <v>958.61</v>
      </c>
      <c r="W208" s="111">
        <v>156.27000000000001</v>
      </c>
      <c r="X208" s="111" t="s">
        <v>393</v>
      </c>
      <c r="Y208" s="111">
        <v>151.65</v>
      </c>
      <c r="Z208" s="111" t="s">
        <v>393</v>
      </c>
      <c r="AA208" s="111">
        <v>154.28</v>
      </c>
      <c r="AB208" s="111" t="s">
        <v>393</v>
      </c>
      <c r="AC208" s="111">
        <v>150.96</v>
      </c>
      <c r="AD208" s="111" t="s">
        <v>393</v>
      </c>
      <c r="AE208" s="111">
        <v>133.33000000000001</v>
      </c>
      <c r="AF208" s="111" t="s">
        <v>393</v>
      </c>
      <c r="AG208" s="111">
        <v>11.38</v>
      </c>
      <c r="AH208" s="111" t="s">
        <v>393</v>
      </c>
      <c r="AI208" s="111">
        <v>12.62</v>
      </c>
      <c r="AJ208" s="111" t="s">
        <v>393</v>
      </c>
      <c r="AK208" s="111">
        <v>12.06</v>
      </c>
      <c r="AL208" s="111" t="s">
        <v>393</v>
      </c>
      <c r="AM208" s="111">
        <v>12.98</v>
      </c>
      <c r="AN208" s="111" t="s">
        <v>393</v>
      </c>
      <c r="AO208" s="111">
        <v>123.6</v>
      </c>
      <c r="AP208" s="111" t="s">
        <v>393</v>
      </c>
      <c r="AQ208" s="111">
        <v>125.73</v>
      </c>
      <c r="AR208" s="111" t="s">
        <v>393</v>
      </c>
      <c r="AS208" s="111">
        <v>138.9</v>
      </c>
      <c r="AT208" s="111" t="s">
        <v>393</v>
      </c>
      <c r="AU208" s="111">
        <f t="shared" si="3"/>
        <v>1183.7600000000002</v>
      </c>
      <c r="AV208" s="112">
        <v>9.8400000000000001E-2</v>
      </c>
      <c r="AW208" s="112" t="s">
        <v>407</v>
      </c>
      <c r="AX208" s="112" t="s">
        <v>401</v>
      </c>
      <c r="AY208" s="112">
        <v>1</v>
      </c>
      <c r="AZ208" s="112" t="s">
        <v>409</v>
      </c>
    </row>
    <row r="209" spans="1:52" ht="35.25" customHeight="1" x14ac:dyDescent="0.25">
      <c r="A209" s="4">
        <v>199</v>
      </c>
      <c r="B209" s="23">
        <v>342109</v>
      </c>
      <c r="C209" s="89" t="s">
        <v>382</v>
      </c>
      <c r="D209" s="110" t="s">
        <v>383</v>
      </c>
      <c r="E209" s="111" t="s">
        <v>384</v>
      </c>
      <c r="F209" s="89" t="s">
        <v>403</v>
      </c>
      <c r="G209" s="90" t="s">
        <v>386</v>
      </c>
      <c r="H209" s="31" t="s">
        <v>387</v>
      </c>
      <c r="I209" s="112">
        <v>1</v>
      </c>
      <c r="J209" s="110" t="s">
        <v>404</v>
      </c>
      <c r="K209" s="75">
        <v>80</v>
      </c>
      <c r="L209" s="50" t="s">
        <v>405</v>
      </c>
      <c r="M209" s="50" t="s">
        <v>406</v>
      </c>
      <c r="N209" s="52" t="s">
        <v>102</v>
      </c>
      <c r="O209" s="94" t="s">
        <v>102</v>
      </c>
      <c r="P209" s="50" t="s">
        <v>101</v>
      </c>
      <c r="Q209" s="94" t="s">
        <v>102</v>
      </c>
      <c r="R209" s="110" t="s">
        <v>390</v>
      </c>
      <c r="S209" s="61" t="s">
        <v>102</v>
      </c>
      <c r="T209" s="75"/>
      <c r="U209" s="113">
        <v>768.82</v>
      </c>
      <c r="V209" s="113">
        <v>988.2</v>
      </c>
      <c r="W209" s="111">
        <v>170.68</v>
      </c>
      <c r="X209" s="111" t="s">
        <v>393</v>
      </c>
      <c r="Y209" s="111">
        <v>173.99</v>
      </c>
      <c r="Z209" s="111" t="s">
        <v>393</v>
      </c>
      <c r="AA209" s="111">
        <v>174.96</v>
      </c>
      <c r="AB209" s="111" t="s">
        <v>393</v>
      </c>
      <c r="AC209" s="111">
        <v>172.72</v>
      </c>
      <c r="AD209" s="111" t="s">
        <v>393</v>
      </c>
      <c r="AE209" s="111">
        <v>170.59</v>
      </c>
      <c r="AF209" s="111" t="s">
        <v>393</v>
      </c>
      <c r="AG209" s="111">
        <v>0</v>
      </c>
      <c r="AH209" s="111" t="s">
        <v>393</v>
      </c>
      <c r="AI209" s="111">
        <v>0</v>
      </c>
      <c r="AJ209" s="111" t="s">
        <v>393</v>
      </c>
      <c r="AK209" s="111">
        <v>0</v>
      </c>
      <c r="AL209" s="111" t="s">
        <v>393</v>
      </c>
      <c r="AM209" s="111">
        <v>0</v>
      </c>
      <c r="AN209" s="111" t="s">
        <v>393</v>
      </c>
      <c r="AO209" s="111">
        <v>142.13</v>
      </c>
      <c r="AP209" s="111" t="s">
        <v>393</v>
      </c>
      <c r="AQ209" s="111">
        <v>161.52000000000001</v>
      </c>
      <c r="AR209" s="111" t="s">
        <v>393</v>
      </c>
      <c r="AS209" s="111">
        <v>161.52000000000001</v>
      </c>
      <c r="AT209" s="111" t="s">
        <v>393</v>
      </c>
      <c r="AU209" s="111">
        <f t="shared" si="3"/>
        <v>1328.1100000000001</v>
      </c>
      <c r="AV209" s="112">
        <v>0.19295999999999999</v>
      </c>
      <c r="AW209" s="112" t="s">
        <v>407</v>
      </c>
      <c r="AX209" s="112" t="s">
        <v>396</v>
      </c>
      <c r="AY209" s="112">
        <v>1</v>
      </c>
      <c r="AZ209" s="112" t="s">
        <v>409</v>
      </c>
    </row>
    <row r="210" spans="1:52" ht="35.25" customHeight="1" x14ac:dyDescent="0.25">
      <c r="A210" s="4">
        <v>200</v>
      </c>
      <c r="B210" s="23">
        <v>342110</v>
      </c>
      <c r="C210" s="89" t="s">
        <v>382</v>
      </c>
      <c r="D210" s="110" t="s">
        <v>383</v>
      </c>
      <c r="E210" s="111" t="s">
        <v>384</v>
      </c>
      <c r="F210" s="89" t="s">
        <v>403</v>
      </c>
      <c r="G210" s="90" t="s">
        <v>386</v>
      </c>
      <c r="H210" s="31" t="s">
        <v>387</v>
      </c>
      <c r="I210" s="112">
        <v>1</v>
      </c>
      <c r="J210" s="110" t="s">
        <v>404</v>
      </c>
      <c r="K210" s="75">
        <v>80</v>
      </c>
      <c r="L210" s="50" t="s">
        <v>405</v>
      </c>
      <c r="M210" s="50" t="s">
        <v>406</v>
      </c>
      <c r="N210" s="52" t="s">
        <v>102</v>
      </c>
      <c r="O210" s="94" t="s">
        <v>102</v>
      </c>
      <c r="P210" s="50" t="s">
        <v>101</v>
      </c>
      <c r="Q210" s="94" t="s">
        <v>102</v>
      </c>
      <c r="R210" s="110" t="s">
        <v>390</v>
      </c>
      <c r="S210" s="61" t="s">
        <v>102</v>
      </c>
      <c r="T210" s="75"/>
      <c r="U210" s="113">
        <v>526.09</v>
      </c>
      <c r="V210" s="113">
        <v>503.55</v>
      </c>
      <c r="W210" s="111">
        <v>85.87</v>
      </c>
      <c r="X210" s="111" t="s">
        <v>393</v>
      </c>
      <c r="Y210" s="111">
        <v>85.06</v>
      </c>
      <c r="Z210" s="111" t="s">
        <v>393</v>
      </c>
      <c r="AA210" s="111">
        <v>85.63</v>
      </c>
      <c r="AB210" s="111" t="s">
        <v>393</v>
      </c>
      <c r="AC210" s="111">
        <v>84.53</v>
      </c>
      <c r="AD210" s="111" t="s">
        <v>393</v>
      </c>
      <c r="AE210" s="111">
        <v>83.47</v>
      </c>
      <c r="AF210" s="111" t="s">
        <v>393</v>
      </c>
      <c r="AG210" s="111">
        <v>0.72</v>
      </c>
      <c r="AH210" s="111" t="s">
        <v>393</v>
      </c>
      <c r="AI210" s="111">
        <v>0</v>
      </c>
      <c r="AJ210" s="111" t="s">
        <v>393</v>
      </c>
      <c r="AK210" s="111">
        <v>0</v>
      </c>
      <c r="AL210" s="111" t="s">
        <v>393</v>
      </c>
      <c r="AM210" s="111">
        <v>0</v>
      </c>
      <c r="AN210" s="111" t="s">
        <v>393</v>
      </c>
      <c r="AO210" s="111">
        <v>81.099999999999994</v>
      </c>
      <c r="AP210" s="111" t="s">
        <v>393</v>
      </c>
      <c r="AQ210" s="111">
        <v>82.29</v>
      </c>
      <c r="AR210" s="111" t="s">
        <v>393</v>
      </c>
      <c r="AS210" s="111">
        <v>82.93</v>
      </c>
      <c r="AT210" s="111" t="s">
        <v>393</v>
      </c>
      <c r="AU210" s="111">
        <f t="shared" si="3"/>
        <v>671.60000000000014</v>
      </c>
      <c r="AV210" s="112">
        <v>0.17574999999999999</v>
      </c>
      <c r="AW210" s="112" t="s">
        <v>407</v>
      </c>
      <c r="AX210" s="112" t="s">
        <v>396</v>
      </c>
      <c r="AY210" s="112">
        <v>1</v>
      </c>
      <c r="AZ210" s="112" t="s">
        <v>409</v>
      </c>
    </row>
    <row r="211" spans="1:52" ht="35.25" customHeight="1" x14ac:dyDescent="0.25">
      <c r="A211" s="4">
        <v>201</v>
      </c>
      <c r="B211" s="23">
        <v>342111</v>
      </c>
      <c r="C211" s="89" t="s">
        <v>382</v>
      </c>
      <c r="D211" s="110" t="s">
        <v>383</v>
      </c>
      <c r="E211" s="111" t="s">
        <v>384</v>
      </c>
      <c r="F211" s="89" t="s">
        <v>403</v>
      </c>
      <c r="G211" s="90" t="s">
        <v>386</v>
      </c>
      <c r="H211" s="31" t="s">
        <v>387</v>
      </c>
      <c r="I211" s="112">
        <v>1</v>
      </c>
      <c r="J211" s="110" t="s">
        <v>404</v>
      </c>
      <c r="K211" s="75">
        <v>80</v>
      </c>
      <c r="L211" s="50" t="s">
        <v>405</v>
      </c>
      <c r="M211" s="50" t="s">
        <v>406</v>
      </c>
      <c r="N211" s="52" t="s">
        <v>102</v>
      </c>
      <c r="O211" s="94" t="s">
        <v>102</v>
      </c>
      <c r="P211" s="50" t="s">
        <v>101</v>
      </c>
      <c r="Q211" s="94" t="s">
        <v>102</v>
      </c>
      <c r="R211" s="110" t="s">
        <v>390</v>
      </c>
      <c r="S211" s="61" t="s">
        <v>102</v>
      </c>
      <c r="T211" s="75"/>
      <c r="U211" s="113">
        <v>813.23</v>
      </c>
      <c r="V211" s="113">
        <v>801.08</v>
      </c>
      <c r="W211" s="111">
        <v>138.46</v>
      </c>
      <c r="X211" s="111" t="s">
        <v>393</v>
      </c>
      <c r="Y211" s="111">
        <v>137.71</v>
      </c>
      <c r="Z211" s="111" t="s">
        <v>393</v>
      </c>
      <c r="AA211" s="111">
        <v>138.44</v>
      </c>
      <c r="AB211" s="111" t="s">
        <v>393</v>
      </c>
      <c r="AC211" s="111">
        <v>138.18</v>
      </c>
      <c r="AD211" s="111" t="s">
        <v>393</v>
      </c>
      <c r="AE211" s="111">
        <v>137.93</v>
      </c>
      <c r="AF211" s="111" t="s">
        <v>393</v>
      </c>
      <c r="AG211" s="111">
        <v>0.72</v>
      </c>
      <c r="AH211" s="111" t="s">
        <v>393</v>
      </c>
      <c r="AI211" s="111">
        <v>0</v>
      </c>
      <c r="AJ211" s="111" t="s">
        <v>393</v>
      </c>
      <c r="AK211" s="111">
        <v>0</v>
      </c>
      <c r="AL211" s="111" t="s">
        <v>393</v>
      </c>
      <c r="AM211" s="111">
        <v>0</v>
      </c>
      <c r="AN211" s="111" t="s">
        <v>393</v>
      </c>
      <c r="AO211" s="111">
        <v>117.38</v>
      </c>
      <c r="AP211" s="111" t="s">
        <v>393</v>
      </c>
      <c r="AQ211" s="111">
        <v>119.14</v>
      </c>
      <c r="AR211" s="111" t="s">
        <v>393</v>
      </c>
      <c r="AS211" s="111">
        <v>124.12</v>
      </c>
      <c r="AT211" s="111" t="s">
        <v>393</v>
      </c>
      <c r="AU211" s="111">
        <f t="shared" si="3"/>
        <v>1052.08</v>
      </c>
      <c r="AV211" s="112">
        <v>0.26621</v>
      </c>
      <c r="AW211" s="112" t="s">
        <v>407</v>
      </c>
      <c r="AX211" s="112" t="s">
        <v>396</v>
      </c>
      <c r="AY211" s="112">
        <v>1</v>
      </c>
      <c r="AZ211" s="112" t="s">
        <v>409</v>
      </c>
    </row>
    <row r="212" spans="1:52" ht="35.25" customHeight="1" x14ac:dyDescent="0.25">
      <c r="A212" s="4">
        <v>202</v>
      </c>
      <c r="B212" s="23">
        <v>342112</v>
      </c>
      <c r="C212" s="89" t="s">
        <v>382</v>
      </c>
      <c r="D212" s="110" t="s">
        <v>383</v>
      </c>
      <c r="E212" s="111" t="s">
        <v>384</v>
      </c>
      <c r="F212" s="89" t="s">
        <v>403</v>
      </c>
      <c r="G212" s="90" t="s">
        <v>386</v>
      </c>
      <c r="H212" s="31" t="s">
        <v>387</v>
      </c>
      <c r="I212" s="112">
        <v>1</v>
      </c>
      <c r="J212" s="110" t="s">
        <v>404</v>
      </c>
      <c r="K212" s="75">
        <v>80</v>
      </c>
      <c r="L212" s="50" t="s">
        <v>405</v>
      </c>
      <c r="M212" s="50" t="s">
        <v>406</v>
      </c>
      <c r="N212" s="52" t="s">
        <v>101</v>
      </c>
      <c r="O212" s="94" t="s">
        <v>102</v>
      </c>
      <c r="P212" s="50" t="s">
        <v>101</v>
      </c>
      <c r="Q212" s="94" t="s">
        <v>102</v>
      </c>
      <c r="R212" s="110" t="s">
        <v>390</v>
      </c>
      <c r="S212" s="61" t="s">
        <v>102</v>
      </c>
      <c r="T212" s="75"/>
      <c r="U212" s="113">
        <v>649.11</v>
      </c>
      <c r="V212" s="113">
        <v>728.72</v>
      </c>
      <c r="W212" s="111">
        <v>93.29</v>
      </c>
      <c r="X212" s="111" t="s">
        <v>393</v>
      </c>
      <c r="Y212" s="111">
        <v>92.98</v>
      </c>
      <c r="Z212" s="111" t="s">
        <v>393</v>
      </c>
      <c r="AA212" s="111">
        <v>93.29</v>
      </c>
      <c r="AB212" s="111" t="s">
        <v>393</v>
      </c>
      <c r="AC212" s="111">
        <v>93.29</v>
      </c>
      <c r="AD212" s="111" t="s">
        <v>393</v>
      </c>
      <c r="AE212" s="111">
        <v>93.29</v>
      </c>
      <c r="AF212" s="111" t="s">
        <v>393</v>
      </c>
      <c r="AG212" s="111">
        <v>21.71</v>
      </c>
      <c r="AH212" s="111" t="s">
        <v>393</v>
      </c>
      <c r="AI212" s="111">
        <v>20.79</v>
      </c>
      <c r="AJ212" s="111" t="s">
        <v>393</v>
      </c>
      <c r="AK212" s="111">
        <v>22.43</v>
      </c>
      <c r="AL212" s="111" t="s">
        <v>393</v>
      </c>
      <c r="AM212" s="111">
        <v>22.59</v>
      </c>
      <c r="AN212" s="111" t="s">
        <v>393</v>
      </c>
      <c r="AO212" s="111">
        <v>83.49</v>
      </c>
      <c r="AP212" s="111" t="s">
        <v>393</v>
      </c>
      <c r="AQ212" s="111">
        <v>82.8</v>
      </c>
      <c r="AR212" s="111" t="s">
        <v>393</v>
      </c>
      <c r="AS212" s="111">
        <v>82.8</v>
      </c>
      <c r="AT212" s="111" t="s">
        <v>393</v>
      </c>
      <c r="AU212" s="111">
        <f t="shared" si="3"/>
        <v>802.75</v>
      </c>
      <c r="AV212" s="112">
        <v>0.14355999999999999</v>
      </c>
      <c r="AW212" s="112" t="s">
        <v>407</v>
      </c>
      <c r="AX212" s="112" t="s">
        <v>396</v>
      </c>
      <c r="AY212" s="112">
        <v>1</v>
      </c>
      <c r="AZ212" s="112" t="s">
        <v>409</v>
      </c>
    </row>
    <row r="213" spans="1:52" ht="35.25" customHeight="1" x14ac:dyDescent="0.25">
      <c r="A213" s="4">
        <v>203</v>
      </c>
      <c r="B213" s="23">
        <v>342113</v>
      </c>
      <c r="C213" s="89" t="s">
        <v>382</v>
      </c>
      <c r="D213" s="110" t="s">
        <v>383</v>
      </c>
      <c r="E213" s="111" t="s">
        <v>384</v>
      </c>
      <c r="F213" s="89" t="s">
        <v>403</v>
      </c>
      <c r="G213" s="90" t="s">
        <v>386</v>
      </c>
      <c r="H213" s="31" t="s">
        <v>387</v>
      </c>
      <c r="I213" s="112">
        <v>1</v>
      </c>
      <c r="J213" s="110" t="s">
        <v>404</v>
      </c>
      <c r="K213" s="75">
        <v>80</v>
      </c>
      <c r="L213" s="50" t="s">
        <v>405</v>
      </c>
      <c r="M213" s="50" t="s">
        <v>406</v>
      </c>
      <c r="N213" s="52" t="s">
        <v>101</v>
      </c>
      <c r="O213" s="94" t="s">
        <v>102</v>
      </c>
      <c r="P213" s="50" t="s">
        <v>101</v>
      </c>
      <c r="Q213" s="94" t="s">
        <v>102</v>
      </c>
      <c r="R213" s="110" t="s">
        <v>390</v>
      </c>
      <c r="S213" s="61" t="s">
        <v>102</v>
      </c>
      <c r="T213" s="75"/>
      <c r="U213" s="113">
        <v>778.83</v>
      </c>
      <c r="V213" s="113">
        <v>790.43</v>
      </c>
      <c r="W213" s="111">
        <v>124.9</v>
      </c>
      <c r="X213" s="111" t="s">
        <v>398</v>
      </c>
      <c r="Y213" s="111">
        <v>109.1</v>
      </c>
      <c r="Z213" s="111" t="s">
        <v>398</v>
      </c>
      <c r="AA213" s="111">
        <v>107.55</v>
      </c>
      <c r="AB213" s="111" t="s">
        <v>398</v>
      </c>
      <c r="AC213" s="111">
        <v>92.06</v>
      </c>
      <c r="AD213" s="111" t="s">
        <v>398</v>
      </c>
      <c r="AE213" s="111">
        <v>42.95</v>
      </c>
      <c r="AF213" s="111" t="s">
        <v>398</v>
      </c>
      <c r="AG213" s="111">
        <v>23.37</v>
      </c>
      <c r="AH213" s="111" t="s">
        <v>398</v>
      </c>
      <c r="AI213" s="111">
        <v>10.84</v>
      </c>
      <c r="AJ213" s="111" t="s">
        <v>398</v>
      </c>
      <c r="AK213" s="111">
        <v>20.55</v>
      </c>
      <c r="AL213" s="111" t="s">
        <v>398</v>
      </c>
      <c r="AM213" s="111">
        <v>51.43</v>
      </c>
      <c r="AN213" s="111" t="s">
        <v>398</v>
      </c>
      <c r="AO213" s="111">
        <v>66.72</v>
      </c>
      <c r="AP213" s="111" t="s">
        <v>398</v>
      </c>
      <c r="AQ213" s="111">
        <v>74.02</v>
      </c>
      <c r="AR213" s="111" t="s">
        <v>398</v>
      </c>
      <c r="AS213" s="111">
        <v>94.3</v>
      </c>
      <c r="AT213" s="111" t="s">
        <v>398</v>
      </c>
      <c r="AU213" s="111">
        <f t="shared" si="3"/>
        <v>817.78999999999985</v>
      </c>
      <c r="AV213" s="112">
        <v>0.21928</v>
      </c>
      <c r="AW213" s="112" t="s">
        <v>407</v>
      </c>
      <c r="AX213" s="112" t="s">
        <v>396</v>
      </c>
      <c r="AY213" s="112">
        <v>1</v>
      </c>
      <c r="AZ213" s="112" t="s">
        <v>409</v>
      </c>
    </row>
    <row r="214" spans="1:52" ht="35.25" customHeight="1" x14ac:dyDescent="0.25">
      <c r="A214" s="4">
        <v>204</v>
      </c>
      <c r="B214" s="23">
        <v>342114</v>
      </c>
      <c r="C214" s="89" t="s">
        <v>382</v>
      </c>
      <c r="D214" s="110" t="s">
        <v>383</v>
      </c>
      <c r="E214" s="111" t="s">
        <v>384</v>
      </c>
      <c r="F214" s="89" t="s">
        <v>403</v>
      </c>
      <c r="G214" s="90" t="s">
        <v>386</v>
      </c>
      <c r="H214" s="31" t="s">
        <v>387</v>
      </c>
      <c r="I214" s="112">
        <v>1</v>
      </c>
      <c r="J214" s="110" t="s">
        <v>404</v>
      </c>
      <c r="K214" s="75">
        <v>50</v>
      </c>
      <c r="L214" s="50" t="s">
        <v>405</v>
      </c>
      <c r="M214" s="50" t="s">
        <v>406</v>
      </c>
      <c r="N214" s="52" t="s">
        <v>101</v>
      </c>
      <c r="O214" s="94" t="s">
        <v>102</v>
      </c>
      <c r="P214" s="50" t="s">
        <v>101</v>
      </c>
      <c r="Q214" s="94" t="s">
        <v>102</v>
      </c>
      <c r="R214" s="110" t="s">
        <v>390</v>
      </c>
      <c r="S214" s="61" t="s">
        <v>102</v>
      </c>
      <c r="T214" s="75"/>
      <c r="U214" s="113">
        <v>486.71</v>
      </c>
      <c r="V214" s="113">
        <v>480.89</v>
      </c>
      <c r="W214" s="111">
        <v>83.72</v>
      </c>
      <c r="X214" s="111" t="s">
        <v>398</v>
      </c>
      <c r="Y214" s="111">
        <v>82.17</v>
      </c>
      <c r="Z214" s="111" t="s">
        <v>398</v>
      </c>
      <c r="AA214" s="111">
        <v>70.3</v>
      </c>
      <c r="AB214" s="111" t="s">
        <v>398</v>
      </c>
      <c r="AC214" s="111">
        <v>56.08</v>
      </c>
      <c r="AD214" s="111" t="s">
        <v>398</v>
      </c>
      <c r="AE214" s="111">
        <v>33.58</v>
      </c>
      <c r="AF214" s="111" t="s">
        <v>398</v>
      </c>
      <c r="AG214" s="111">
        <v>12.22</v>
      </c>
      <c r="AH214" s="111" t="s">
        <v>398</v>
      </c>
      <c r="AI214" s="111">
        <v>5.6</v>
      </c>
      <c r="AJ214" s="111" t="s">
        <v>398</v>
      </c>
      <c r="AK214" s="111">
        <v>13.6</v>
      </c>
      <c r="AL214" s="111" t="s">
        <v>398</v>
      </c>
      <c r="AM214" s="111">
        <v>18.059999999999999</v>
      </c>
      <c r="AN214" s="111" t="s">
        <v>398</v>
      </c>
      <c r="AO214" s="111">
        <v>38.520000000000003</v>
      </c>
      <c r="AP214" s="111" t="s">
        <v>398</v>
      </c>
      <c r="AQ214" s="111">
        <v>45.88</v>
      </c>
      <c r="AR214" s="111" t="s">
        <v>398</v>
      </c>
      <c r="AS214" s="111">
        <v>61.64</v>
      </c>
      <c r="AT214" s="111" t="s">
        <v>398</v>
      </c>
      <c r="AU214" s="111">
        <f t="shared" si="3"/>
        <v>521.37</v>
      </c>
      <c r="AV214" s="112">
        <v>0.28794999999999998</v>
      </c>
      <c r="AW214" s="112" t="s">
        <v>407</v>
      </c>
      <c r="AX214" s="112" t="s">
        <v>396</v>
      </c>
      <c r="AY214" s="112">
        <v>1</v>
      </c>
      <c r="AZ214" s="112" t="s">
        <v>409</v>
      </c>
    </row>
    <row r="215" spans="1:52" ht="35.25" customHeight="1" x14ac:dyDescent="0.25">
      <c r="A215" s="4">
        <v>205</v>
      </c>
      <c r="B215" s="23">
        <v>342115</v>
      </c>
      <c r="C215" s="89" t="s">
        <v>382</v>
      </c>
      <c r="D215" s="110" t="s">
        <v>383</v>
      </c>
      <c r="E215" s="111" t="s">
        <v>384</v>
      </c>
      <c r="F215" s="89" t="s">
        <v>403</v>
      </c>
      <c r="G215" s="90" t="s">
        <v>386</v>
      </c>
      <c r="H215" s="31" t="s">
        <v>387</v>
      </c>
      <c r="I215" s="112">
        <v>0</v>
      </c>
      <c r="J215" s="110" t="s">
        <v>404</v>
      </c>
      <c r="K215" s="75">
        <v>80</v>
      </c>
      <c r="L215" s="50" t="s">
        <v>405</v>
      </c>
      <c r="M215" s="50" t="s">
        <v>406</v>
      </c>
      <c r="N215" s="52" t="s">
        <v>102</v>
      </c>
      <c r="O215" s="94" t="s">
        <v>102</v>
      </c>
      <c r="P215" s="50" t="s">
        <v>102</v>
      </c>
      <c r="Q215" s="94" t="s">
        <v>102</v>
      </c>
      <c r="R215" s="110" t="s">
        <v>390</v>
      </c>
      <c r="S215" s="61" t="s">
        <v>102</v>
      </c>
      <c r="T215" s="75"/>
      <c r="U215" s="113">
        <v>589.04</v>
      </c>
      <c r="V215" s="113">
        <v>764.75</v>
      </c>
      <c r="W215" s="111">
        <v>120.16</v>
      </c>
      <c r="X215" s="111" t="s">
        <v>393</v>
      </c>
      <c r="Y215" s="111">
        <v>122.96</v>
      </c>
      <c r="Z215" s="111" t="s">
        <v>393</v>
      </c>
      <c r="AA215" s="111">
        <v>123.28</v>
      </c>
      <c r="AB215" s="111" t="s">
        <v>393</v>
      </c>
      <c r="AC215" s="111">
        <v>122.56</v>
      </c>
      <c r="AD215" s="111" t="s">
        <v>393</v>
      </c>
      <c r="AE215" s="111">
        <v>121.88</v>
      </c>
      <c r="AF215" s="111" t="s">
        <v>393</v>
      </c>
      <c r="AG215" s="111">
        <v>0</v>
      </c>
      <c r="AH215" s="115" t="s">
        <v>393</v>
      </c>
      <c r="AI215" s="111">
        <v>0</v>
      </c>
      <c r="AJ215" s="111" t="s">
        <v>393</v>
      </c>
      <c r="AK215" s="111">
        <v>0</v>
      </c>
      <c r="AL215" s="111" t="s">
        <v>393</v>
      </c>
      <c r="AM215" s="111">
        <v>0</v>
      </c>
      <c r="AN215" s="111" t="s">
        <v>393</v>
      </c>
      <c r="AO215" s="111">
        <v>107.08</v>
      </c>
      <c r="AP215" s="111" t="s">
        <v>393</v>
      </c>
      <c r="AQ215" s="111">
        <v>107.64</v>
      </c>
      <c r="AR215" s="111" t="s">
        <v>393</v>
      </c>
      <c r="AS215" s="111">
        <v>107.95</v>
      </c>
      <c r="AT215" s="111" t="s">
        <v>393</v>
      </c>
      <c r="AU215" s="111">
        <f t="shared" si="3"/>
        <v>933.51</v>
      </c>
      <c r="AV215" s="112">
        <v>0.17097999999999999</v>
      </c>
      <c r="AW215" s="112" t="s">
        <v>407</v>
      </c>
      <c r="AX215" s="112" t="s">
        <v>396</v>
      </c>
      <c r="AY215" s="112">
        <v>1</v>
      </c>
      <c r="AZ215" s="112" t="s">
        <v>409</v>
      </c>
    </row>
    <row r="216" spans="1:52" ht="35.25" customHeight="1" x14ac:dyDescent="0.25">
      <c r="A216" s="4">
        <v>206</v>
      </c>
      <c r="B216" s="23">
        <v>342116</v>
      </c>
      <c r="C216" s="89" t="s">
        <v>382</v>
      </c>
      <c r="D216" s="110" t="s">
        <v>383</v>
      </c>
      <c r="E216" s="111" t="s">
        <v>384</v>
      </c>
      <c r="F216" s="89" t="s">
        <v>403</v>
      </c>
      <c r="G216" s="90" t="s">
        <v>386</v>
      </c>
      <c r="H216" s="31" t="s">
        <v>387</v>
      </c>
      <c r="I216" s="112">
        <v>1</v>
      </c>
      <c r="J216" s="110" t="s">
        <v>404</v>
      </c>
      <c r="K216" s="75">
        <v>80</v>
      </c>
      <c r="L216" s="50" t="s">
        <v>405</v>
      </c>
      <c r="M216" s="50" t="s">
        <v>406</v>
      </c>
      <c r="N216" s="52" t="s">
        <v>102</v>
      </c>
      <c r="O216" s="94" t="s">
        <v>102</v>
      </c>
      <c r="P216" s="50" t="s">
        <v>101</v>
      </c>
      <c r="Q216" s="94" t="s">
        <v>102</v>
      </c>
      <c r="R216" s="110" t="s">
        <v>390</v>
      </c>
      <c r="S216" s="61" t="s">
        <v>102</v>
      </c>
      <c r="T216" s="75"/>
      <c r="U216" s="113">
        <v>656.94</v>
      </c>
      <c r="V216" s="113">
        <v>929.81</v>
      </c>
      <c r="W216" s="111">
        <v>159.03</v>
      </c>
      <c r="X216" s="111" t="s">
        <v>393</v>
      </c>
      <c r="Y216" s="111">
        <v>157.74</v>
      </c>
      <c r="Z216" s="111" t="s">
        <v>393</v>
      </c>
      <c r="AA216" s="111">
        <v>162.35</v>
      </c>
      <c r="AB216" s="111" t="s">
        <v>393</v>
      </c>
      <c r="AC216" s="111">
        <v>151.75</v>
      </c>
      <c r="AD216" s="111" t="s">
        <v>393</v>
      </c>
      <c r="AE216" s="111">
        <v>141.66</v>
      </c>
      <c r="AF216" s="111" t="s">
        <v>393</v>
      </c>
      <c r="AG216" s="111">
        <v>0</v>
      </c>
      <c r="AH216" s="111" t="s">
        <v>393</v>
      </c>
      <c r="AI216" s="111">
        <v>0</v>
      </c>
      <c r="AJ216" s="111" t="s">
        <v>393</v>
      </c>
      <c r="AK216" s="111">
        <v>0</v>
      </c>
      <c r="AL216" s="111" t="s">
        <v>393</v>
      </c>
      <c r="AM216" s="111">
        <v>28.07</v>
      </c>
      <c r="AN216" s="111" t="s">
        <v>393</v>
      </c>
      <c r="AO216" s="111">
        <v>121.57</v>
      </c>
      <c r="AP216" s="111" t="s">
        <v>393</v>
      </c>
      <c r="AQ216" s="111">
        <v>126.55</v>
      </c>
      <c r="AR216" s="111" t="s">
        <v>393</v>
      </c>
      <c r="AS216" s="111">
        <v>126.55</v>
      </c>
      <c r="AT216" s="111" t="s">
        <v>393</v>
      </c>
      <c r="AU216" s="111">
        <f t="shared" si="3"/>
        <v>1175.27</v>
      </c>
      <c r="AV216" s="112">
        <v>0.17859</v>
      </c>
      <c r="AW216" s="112" t="s">
        <v>407</v>
      </c>
      <c r="AX216" s="112" t="s">
        <v>396</v>
      </c>
      <c r="AY216" s="112">
        <v>1</v>
      </c>
      <c r="AZ216" s="112" t="s">
        <v>409</v>
      </c>
    </row>
    <row r="217" spans="1:52" ht="35.25" customHeight="1" x14ac:dyDescent="0.25">
      <c r="A217" s="4">
        <v>207</v>
      </c>
      <c r="B217" s="23">
        <v>342117</v>
      </c>
      <c r="C217" s="89" t="s">
        <v>382</v>
      </c>
      <c r="D217" s="110" t="s">
        <v>383</v>
      </c>
      <c r="E217" s="111" t="s">
        <v>384</v>
      </c>
      <c r="F217" s="89" t="s">
        <v>403</v>
      </c>
      <c r="G217" s="90" t="s">
        <v>386</v>
      </c>
      <c r="H217" s="31" t="s">
        <v>387</v>
      </c>
      <c r="I217" s="112">
        <v>1</v>
      </c>
      <c r="J217" s="110" t="s">
        <v>404</v>
      </c>
      <c r="K217" s="75">
        <v>50</v>
      </c>
      <c r="L217" s="50" t="s">
        <v>405</v>
      </c>
      <c r="M217" s="50" t="s">
        <v>406</v>
      </c>
      <c r="N217" s="52" t="s">
        <v>101</v>
      </c>
      <c r="O217" s="94" t="s">
        <v>102</v>
      </c>
      <c r="P217" s="50" t="s">
        <v>101</v>
      </c>
      <c r="Q217" s="94" t="s">
        <v>102</v>
      </c>
      <c r="R217" s="110" t="s">
        <v>390</v>
      </c>
      <c r="S217" s="61" t="s">
        <v>102</v>
      </c>
      <c r="T217" s="75"/>
      <c r="U217" s="113">
        <v>628.99</v>
      </c>
      <c r="V217" s="113">
        <v>836.36</v>
      </c>
      <c r="W217" s="111">
        <v>95.98</v>
      </c>
      <c r="X217" s="111" t="s">
        <v>393</v>
      </c>
      <c r="Y217" s="111">
        <v>95.98</v>
      </c>
      <c r="Z217" s="111" t="s">
        <v>393</v>
      </c>
      <c r="AA217" s="111">
        <v>95.98</v>
      </c>
      <c r="AB217" s="111" t="s">
        <v>393</v>
      </c>
      <c r="AC217" s="111">
        <v>95.98</v>
      </c>
      <c r="AD217" s="111" t="s">
        <v>393</v>
      </c>
      <c r="AE217" s="111">
        <v>95.98</v>
      </c>
      <c r="AF217" s="111" t="s">
        <v>393</v>
      </c>
      <c r="AG217" s="111">
        <v>32.42</v>
      </c>
      <c r="AH217" s="111" t="s">
        <v>393</v>
      </c>
      <c r="AI217" s="111">
        <v>32.25</v>
      </c>
      <c r="AJ217" s="111" t="s">
        <v>393</v>
      </c>
      <c r="AK217" s="111">
        <v>32.25</v>
      </c>
      <c r="AL217" s="111" t="s">
        <v>393</v>
      </c>
      <c r="AM217" s="111">
        <v>32.47</v>
      </c>
      <c r="AN217" s="111" t="s">
        <v>393</v>
      </c>
      <c r="AO217" s="111">
        <v>90.89</v>
      </c>
      <c r="AP217" s="111" t="s">
        <v>393</v>
      </c>
      <c r="AQ217" s="111">
        <v>90.67</v>
      </c>
      <c r="AR217" s="111" t="s">
        <v>393</v>
      </c>
      <c r="AS217" s="111">
        <v>89.88</v>
      </c>
      <c r="AT217" s="111" t="s">
        <v>393</v>
      </c>
      <c r="AU217" s="111">
        <f t="shared" si="3"/>
        <v>880.73</v>
      </c>
      <c r="AV217" s="112">
        <v>0.40915000000000001</v>
      </c>
      <c r="AW217" s="112" t="s">
        <v>407</v>
      </c>
      <c r="AX217" s="112" t="s">
        <v>396</v>
      </c>
      <c r="AY217" s="112">
        <v>1</v>
      </c>
      <c r="AZ217" s="112" t="s">
        <v>409</v>
      </c>
    </row>
    <row r="218" spans="1:52" ht="35.25" customHeight="1" x14ac:dyDescent="0.25">
      <c r="A218" s="4">
        <v>208</v>
      </c>
      <c r="B218" s="23">
        <v>342118</v>
      </c>
      <c r="C218" s="89" t="s">
        <v>382</v>
      </c>
      <c r="D218" s="110" t="s">
        <v>383</v>
      </c>
      <c r="E218" s="111" t="s">
        <v>384</v>
      </c>
      <c r="F218" s="89" t="s">
        <v>403</v>
      </c>
      <c r="G218" s="90" t="s">
        <v>386</v>
      </c>
      <c r="H218" s="31" t="s">
        <v>387</v>
      </c>
      <c r="I218" s="112">
        <v>1</v>
      </c>
      <c r="J218" s="110" t="s">
        <v>404</v>
      </c>
      <c r="K218" s="75">
        <v>80</v>
      </c>
      <c r="L218" s="50" t="s">
        <v>405</v>
      </c>
      <c r="M218" s="50" t="s">
        <v>406</v>
      </c>
      <c r="N218" s="52" t="s">
        <v>102</v>
      </c>
      <c r="O218" s="94" t="s">
        <v>102</v>
      </c>
      <c r="P218" s="50" t="s">
        <v>101</v>
      </c>
      <c r="Q218" s="94" t="s">
        <v>102</v>
      </c>
      <c r="R218" s="110" t="s">
        <v>390</v>
      </c>
      <c r="S218" s="61" t="s">
        <v>102</v>
      </c>
      <c r="T218" s="75"/>
      <c r="U218" s="113">
        <v>527.55999999999995</v>
      </c>
      <c r="V218" s="113">
        <v>535.76</v>
      </c>
      <c r="W218" s="111">
        <v>97.07</v>
      </c>
      <c r="X218" s="111" t="s">
        <v>398</v>
      </c>
      <c r="Y218" s="111">
        <v>86.62</v>
      </c>
      <c r="Z218" s="111" t="s">
        <v>398</v>
      </c>
      <c r="AA218" s="111">
        <v>85.87</v>
      </c>
      <c r="AB218" s="111" t="s">
        <v>398</v>
      </c>
      <c r="AC218" s="111">
        <v>62.66</v>
      </c>
      <c r="AD218" s="111" t="s">
        <v>398</v>
      </c>
      <c r="AE218" s="111">
        <v>20.92</v>
      </c>
      <c r="AF218" s="111" t="s">
        <v>398</v>
      </c>
      <c r="AG218" s="111">
        <v>0.33</v>
      </c>
      <c r="AH218" s="111" t="s">
        <v>398</v>
      </c>
      <c r="AI218" s="111">
        <v>0</v>
      </c>
      <c r="AJ218" s="111" t="s">
        <v>398</v>
      </c>
      <c r="AK218" s="111">
        <v>0</v>
      </c>
      <c r="AL218" s="111" t="s">
        <v>398</v>
      </c>
      <c r="AM218" s="111">
        <v>0</v>
      </c>
      <c r="AN218" s="111" t="s">
        <v>398</v>
      </c>
      <c r="AO218" s="111">
        <v>42.21</v>
      </c>
      <c r="AP218" s="111" t="s">
        <v>398</v>
      </c>
      <c r="AQ218" s="111">
        <v>22.01</v>
      </c>
      <c r="AR218" s="111" t="s">
        <v>398</v>
      </c>
      <c r="AS218" s="111">
        <v>28.77</v>
      </c>
      <c r="AT218" s="115" t="s">
        <v>398</v>
      </c>
      <c r="AU218" s="111">
        <f t="shared" si="3"/>
        <v>446.46</v>
      </c>
      <c r="AV218" s="112">
        <v>0.18739</v>
      </c>
      <c r="AW218" s="112" t="s">
        <v>407</v>
      </c>
      <c r="AX218" s="112" t="s">
        <v>396</v>
      </c>
      <c r="AY218" s="112">
        <v>1</v>
      </c>
      <c r="AZ218" s="112" t="s">
        <v>408</v>
      </c>
    </row>
    <row r="219" spans="1:52" ht="35.25" customHeight="1" x14ac:dyDescent="0.25">
      <c r="A219" s="4">
        <v>209</v>
      </c>
      <c r="B219" s="23">
        <v>342119</v>
      </c>
      <c r="C219" s="89" t="s">
        <v>382</v>
      </c>
      <c r="D219" s="110" t="s">
        <v>383</v>
      </c>
      <c r="E219" s="111" t="s">
        <v>384</v>
      </c>
      <c r="F219" s="89" t="s">
        <v>403</v>
      </c>
      <c r="G219" s="90" t="s">
        <v>386</v>
      </c>
      <c r="H219" s="31" t="s">
        <v>387</v>
      </c>
      <c r="I219" s="112">
        <v>1</v>
      </c>
      <c r="J219" s="110" t="s">
        <v>404</v>
      </c>
      <c r="K219" s="75">
        <v>50</v>
      </c>
      <c r="L219" s="50" t="s">
        <v>405</v>
      </c>
      <c r="M219" s="50" t="s">
        <v>406</v>
      </c>
      <c r="N219" s="52" t="s">
        <v>101</v>
      </c>
      <c r="O219" s="94" t="s">
        <v>102</v>
      </c>
      <c r="P219" s="50" t="s">
        <v>101</v>
      </c>
      <c r="Q219" s="94" t="s">
        <v>102</v>
      </c>
      <c r="R219" s="110" t="s">
        <v>390</v>
      </c>
      <c r="S219" s="61" t="s">
        <v>102</v>
      </c>
      <c r="T219" s="75"/>
      <c r="U219" s="113">
        <v>1118.1500000000001</v>
      </c>
      <c r="V219" s="113">
        <v>1152.21</v>
      </c>
      <c r="W219" s="111">
        <v>178.92</v>
      </c>
      <c r="X219" s="111" t="s">
        <v>398</v>
      </c>
      <c r="Y219" s="111">
        <v>161.66</v>
      </c>
      <c r="Z219" s="111" t="s">
        <v>398</v>
      </c>
      <c r="AA219" s="111">
        <v>156.69</v>
      </c>
      <c r="AB219" s="111" t="s">
        <v>398</v>
      </c>
      <c r="AC219" s="111">
        <v>122.79</v>
      </c>
      <c r="AD219" s="111" t="s">
        <v>398</v>
      </c>
      <c r="AE219" s="111">
        <v>76.209999999999994</v>
      </c>
      <c r="AF219" s="111" t="s">
        <v>398</v>
      </c>
      <c r="AG219" s="111">
        <v>40.479999999999997</v>
      </c>
      <c r="AH219" s="111" t="s">
        <v>398</v>
      </c>
      <c r="AI219" s="111">
        <v>20.57</v>
      </c>
      <c r="AJ219" s="111" t="s">
        <v>398</v>
      </c>
      <c r="AK219" s="111">
        <v>26.34</v>
      </c>
      <c r="AL219" s="111" t="s">
        <v>398</v>
      </c>
      <c r="AM219" s="111">
        <v>32.94</v>
      </c>
      <c r="AN219" s="111" t="s">
        <v>398</v>
      </c>
      <c r="AO219" s="111">
        <v>96.98</v>
      </c>
      <c r="AP219" s="111" t="s">
        <v>398</v>
      </c>
      <c r="AQ219" s="111">
        <v>112.75</v>
      </c>
      <c r="AR219" s="111" t="s">
        <v>398</v>
      </c>
      <c r="AS219" s="111">
        <v>137.15</v>
      </c>
      <c r="AT219" s="115" t="s">
        <v>398</v>
      </c>
      <c r="AU219" s="111">
        <f t="shared" si="3"/>
        <v>1163.4800000000002</v>
      </c>
      <c r="AV219" s="112">
        <v>0.30628</v>
      </c>
      <c r="AW219" s="112" t="s">
        <v>407</v>
      </c>
      <c r="AX219" s="112" t="s">
        <v>396</v>
      </c>
      <c r="AY219" s="112">
        <v>1</v>
      </c>
      <c r="AZ219" s="112" t="s">
        <v>409</v>
      </c>
    </row>
    <row r="220" spans="1:52" ht="35.25" customHeight="1" x14ac:dyDescent="0.25">
      <c r="A220" s="4">
        <v>210</v>
      </c>
      <c r="B220" s="23">
        <v>342120</v>
      </c>
      <c r="C220" s="89" t="s">
        <v>382</v>
      </c>
      <c r="D220" s="110" t="s">
        <v>383</v>
      </c>
      <c r="E220" s="111" t="s">
        <v>384</v>
      </c>
      <c r="F220" s="89" t="s">
        <v>403</v>
      </c>
      <c r="G220" s="90" t="s">
        <v>386</v>
      </c>
      <c r="H220" s="31" t="s">
        <v>387</v>
      </c>
      <c r="I220" s="112">
        <v>1</v>
      </c>
      <c r="J220" s="110" t="s">
        <v>404</v>
      </c>
      <c r="K220" s="75">
        <v>50</v>
      </c>
      <c r="L220" s="50" t="s">
        <v>405</v>
      </c>
      <c r="M220" s="50" t="s">
        <v>406</v>
      </c>
      <c r="N220" s="52" t="s">
        <v>101</v>
      </c>
      <c r="O220" s="94" t="s">
        <v>102</v>
      </c>
      <c r="P220" s="50" t="s">
        <v>101</v>
      </c>
      <c r="Q220" s="94" t="s">
        <v>102</v>
      </c>
      <c r="R220" s="110" t="s">
        <v>390</v>
      </c>
      <c r="S220" s="61" t="s">
        <v>102</v>
      </c>
      <c r="T220" s="75"/>
      <c r="U220" s="113">
        <v>1254.25</v>
      </c>
      <c r="V220" s="113">
        <v>1304.77</v>
      </c>
      <c r="W220" s="111">
        <v>205.6</v>
      </c>
      <c r="X220" s="111" t="s">
        <v>398</v>
      </c>
      <c r="Y220" s="111">
        <v>196.37</v>
      </c>
      <c r="Z220" s="111" t="s">
        <v>398</v>
      </c>
      <c r="AA220" s="111">
        <v>169.04</v>
      </c>
      <c r="AB220" s="111" t="s">
        <v>398</v>
      </c>
      <c r="AC220" s="111">
        <v>149.78</v>
      </c>
      <c r="AD220" s="111" t="s">
        <v>398</v>
      </c>
      <c r="AE220" s="111">
        <v>71.790000000000006</v>
      </c>
      <c r="AF220" s="111" t="s">
        <v>398</v>
      </c>
      <c r="AG220" s="111">
        <v>38.56</v>
      </c>
      <c r="AH220" s="111" t="s">
        <v>398</v>
      </c>
      <c r="AI220" s="111">
        <v>47.09</v>
      </c>
      <c r="AJ220" s="111" t="s">
        <v>398</v>
      </c>
      <c r="AK220" s="111">
        <v>46.78</v>
      </c>
      <c r="AL220" s="111" t="s">
        <v>398</v>
      </c>
      <c r="AM220" s="111">
        <v>21.26</v>
      </c>
      <c r="AN220" s="111" t="s">
        <v>398</v>
      </c>
      <c r="AO220" s="111">
        <v>98.73</v>
      </c>
      <c r="AP220" s="111" t="s">
        <v>398</v>
      </c>
      <c r="AQ220" s="111">
        <v>119.91</v>
      </c>
      <c r="AR220" s="111" t="s">
        <v>398</v>
      </c>
      <c r="AS220" s="111">
        <v>148.03</v>
      </c>
      <c r="AT220" s="115" t="s">
        <v>398</v>
      </c>
      <c r="AU220" s="111">
        <f t="shared" si="3"/>
        <v>1312.9399999999998</v>
      </c>
      <c r="AV220" s="112">
        <v>0.47586000000000001</v>
      </c>
      <c r="AW220" s="112" t="s">
        <v>407</v>
      </c>
      <c r="AX220" s="112" t="s">
        <v>396</v>
      </c>
      <c r="AY220" s="112">
        <v>1</v>
      </c>
      <c r="AZ220" s="112" t="s">
        <v>409</v>
      </c>
    </row>
    <row r="221" spans="1:52" ht="35.25" customHeight="1" x14ac:dyDescent="0.25">
      <c r="A221" s="4">
        <v>211</v>
      </c>
      <c r="B221" s="23">
        <v>342121</v>
      </c>
      <c r="C221" s="89" t="s">
        <v>382</v>
      </c>
      <c r="D221" s="110" t="s">
        <v>383</v>
      </c>
      <c r="E221" s="111" t="s">
        <v>384</v>
      </c>
      <c r="F221" s="89" t="s">
        <v>403</v>
      </c>
      <c r="G221" s="90" t="s">
        <v>386</v>
      </c>
      <c r="H221" s="31" t="s">
        <v>387</v>
      </c>
      <c r="I221" s="112">
        <v>1</v>
      </c>
      <c r="J221" s="110" t="s">
        <v>404</v>
      </c>
      <c r="K221" s="75">
        <v>100</v>
      </c>
      <c r="L221" s="50" t="s">
        <v>405</v>
      </c>
      <c r="M221" s="50" t="s">
        <v>406</v>
      </c>
      <c r="N221" s="52" t="s">
        <v>101</v>
      </c>
      <c r="O221" s="94" t="s">
        <v>102</v>
      </c>
      <c r="P221" s="50" t="s">
        <v>101</v>
      </c>
      <c r="Q221" s="94" t="s">
        <v>102</v>
      </c>
      <c r="R221" s="110" t="s">
        <v>390</v>
      </c>
      <c r="S221" s="61" t="s">
        <v>102</v>
      </c>
      <c r="T221" s="75"/>
      <c r="U221" s="113">
        <v>717.64</v>
      </c>
      <c r="V221" s="113">
        <v>725.18</v>
      </c>
      <c r="W221" s="111">
        <v>137.49</v>
      </c>
      <c r="X221" s="111" t="s">
        <v>398</v>
      </c>
      <c r="Y221" s="111">
        <v>109.37</v>
      </c>
      <c r="Z221" s="111" t="s">
        <v>398</v>
      </c>
      <c r="AA221" s="111">
        <v>112.83</v>
      </c>
      <c r="AB221" s="111" t="s">
        <v>398</v>
      </c>
      <c r="AC221" s="111">
        <v>88.98</v>
      </c>
      <c r="AD221" s="111" t="s">
        <v>398</v>
      </c>
      <c r="AE221" s="111">
        <v>39.82</v>
      </c>
      <c r="AF221" s="111" t="s">
        <v>398</v>
      </c>
      <c r="AG221" s="111">
        <v>15.64</v>
      </c>
      <c r="AH221" s="111" t="s">
        <v>398</v>
      </c>
      <c r="AI221" s="111">
        <v>23.34</v>
      </c>
      <c r="AJ221" s="111" t="s">
        <v>398</v>
      </c>
      <c r="AK221" s="111">
        <v>14.64</v>
      </c>
      <c r="AL221" s="111" t="s">
        <v>398</v>
      </c>
      <c r="AM221" s="111">
        <v>15.1</v>
      </c>
      <c r="AN221" s="111" t="s">
        <v>398</v>
      </c>
      <c r="AO221" s="111">
        <v>56.64</v>
      </c>
      <c r="AP221" s="111" t="s">
        <v>398</v>
      </c>
      <c r="AQ221" s="111">
        <v>69.989999999999995</v>
      </c>
      <c r="AR221" s="111" t="s">
        <v>398</v>
      </c>
      <c r="AS221" s="111">
        <v>90.1</v>
      </c>
      <c r="AT221" s="115" t="s">
        <v>398</v>
      </c>
      <c r="AU221" s="111">
        <f t="shared" si="3"/>
        <v>773.94</v>
      </c>
      <c r="AV221" s="112">
        <v>0.34131</v>
      </c>
      <c r="AW221" s="112" t="s">
        <v>407</v>
      </c>
      <c r="AX221" s="112" t="s">
        <v>396</v>
      </c>
      <c r="AY221" s="112">
        <v>1</v>
      </c>
      <c r="AZ221" s="112" t="s">
        <v>409</v>
      </c>
    </row>
    <row r="222" spans="1:52" ht="35.25" customHeight="1" x14ac:dyDescent="0.25">
      <c r="A222" s="4">
        <v>212</v>
      </c>
      <c r="B222" s="23">
        <v>342122</v>
      </c>
      <c r="C222" s="89" t="s">
        <v>382</v>
      </c>
      <c r="D222" s="110" t="s">
        <v>383</v>
      </c>
      <c r="E222" s="111" t="s">
        <v>384</v>
      </c>
      <c r="F222" s="89" t="s">
        <v>403</v>
      </c>
      <c r="G222" s="90" t="s">
        <v>386</v>
      </c>
      <c r="H222" s="31" t="s">
        <v>387</v>
      </c>
      <c r="I222" s="112">
        <v>1</v>
      </c>
      <c r="J222" s="110" t="s">
        <v>404</v>
      </c>
      <c r="K222" s="75">
        <v>50</v>
      </c>
      <c r="L222" s="50" t="s">
        <v>405</v>
      </c>
      <c r="M222" s="50" t="s">
        <v>406</v>
      </c>
      <c r="N222" s="52" t="s">
        <v>101</v>
      </c>
      <c r="O222" s="94" t="s">
        <v>102</v>
      </c>
      <c r="P222" s="50" t="s">
        <v>101</v>
      </c>
      <c r="Q222" s="94" t="s">
        <v>102</v>
      </c>
      <c r="R222" s="110" t="s">
        <v>390</v>
      </c>
      <c r="S222" s="61" t="s">
        <v>102</v>
      </c>
      <c r="T222" s="75"/>
      <c r="U222" s="113">
        <v>810.69</v>
      </c>
      <c r="V222" s="113">
        <v>854.88</v>
      </c>
      <c r="W222" s="111">
        <v>139.52000000000001</v>
      </c>
      <c r="X222" s="111" t="s">
        <v>398</v>
      </c>
      <c r="Y222" s="111">
        <v>115.1</v>
      </c>
      <c r="Z222" s="111" t="s">
        <v>398</v>
      </c>
      <c r="AA222" s="111">
        <v>110.5</v>
      </c>
      <c r="AB222" s="111" t="s">
        <v>398</v>
      </c>
      <c r="AC222" s="111">
        <v>92.57</v>
      </c>
      <c r="AD222" s="111" t="s">
        <v>398</v>
      </c>
      <c r="AE222" s="111">
        <v>58.19</v>
      </c>
      <c r="AF222" s="111" t="s">
        <v>398</v>
      </c>
      <c r="AG222" s="111">
        <v>38.86</v>
      </c>
      <c r="AH222" s="111" t="s">
        <v>398</v>
      </c>
      <c r="AI222" s="111">
        <v>21.13</v>
      </c>
      <c r="AJ222" s="111" t="s">
        <v>398</v>
      </c>
      <c r="AK222" s="111">
        <v>26.81</v>
      </c>
      <c r="AL222" s="111" t="s">
        <v>398</v>
      </c>
      <c r="AM222" s="111">
        <v>31.46</v>
      </c>
      <c r="AN222" s="111" t="s">
        <v>398</v>
      </c>
      <c r="AO222" s="111">
        <v>66.58</v>
      </c>
      <c r="AP222" s="111" t="s">
        <v>398</v>
      </c>
      <c r="AQ222" s="111">
        <v>79.13</v>
      </c>
      <c r="AR222" s="111" t="s">
        <v>398</v>
      </c>
      <c r="AS222" s="111">
        <v>98.7</v>
      </c>
      <c r="AT222" s="115" t="s">
        <v>398</v>
      </c>
      <c r="AU222" s="111">
        <f t="shared" si="3"/>
        <v>878.55000000000007</v>
      </c>
      <c r="AV222" s="112">
        <v>0.26928000000000002</v>
      </c>
      <c r="AW222" s="112" t="s">
        <v>407</v>
      </c>
      <c r="AX222" s="112" t="s">
        <v>396</v>
      </c>
      <c r="AY222" s="112">
        <v>1</v>
      </c>
      <c r="AZ222" s="112" t="s">
        <v>409</v>
      </c>
    </row>
    <row r="223" spans="1:52" ht="35.25" customHeight="1" x14ac:dyDescent="0.25">
      <c r="A223" s="4">
        <v>213</v>
      </c>
      <c r="B223" s="23">
        <v>342123</v>
      </c>
      <c r="C223" s="89" t="s">
        <v>382</v>
      </c>
      <c r="D223" s="110" t="s">
        <v>383</v>
      </c>
      <c r="E223" s="111" t="s">
        <v>384</v>
      </c>
      <c r="F223" s="89" t="s">
        <v>403</v>
      </c>
      <c r="G223" s="90" t="s">
        <v>386</v>
      </c>
      <c r="H223" s="31" t="s">
        <v>387</v>
      </c>
      <c r="I223" s="112">
        <v>1</v>
      </c>
      <c r="J223" s="110" t="s">
        <v>404</v>
      </c>
      <c r="K223" s="75">
        <v>80</v>
      </c>
      <c r="L223" s="50" t="s">
        <v>405</v>
      </c>
      <c r="M223" s="50" t="s">
        <v>406</v>
      </c>
      <c r="N223" s="52" t="s">
        <v>102</v>
      </c>
      <c r="O223" s="94" t="s">
        <v>102</v>
      </c>
      <c r="P223" s="50" t="s">
        <v>101</v>
      </c>
      <c r="Q223" s="94" t="s">
        <v>102</v>
      </c>
      <c r="R223" s="110" t="s">
        <v>390</v>
      </c>
      <c r="S223" s="61" t="s">
        <v>102</v>
      </c>
      <c r="T223" s="75"/>
      <c r="U223" s="113">
        <v>652.46</v>
      </c>
      <c r="V223" s="113">
        <v>619.5</v>
      </c>
      <c r="W223" s="111">
        <v>135.51</v>
      </c>
      <c r="X223" s="111" t="s">
        <v>398</v>
      </c>
      <c r="Y223" s="111">
        <v>89.36</v>
      </c>
      <c r="Z223" s="111" t="s">
        <v>398</v>
      </c>
      <c r="AA223" s="111">
        <v>79.78</v>
      </c>
      <c r="AB223" s="111" t="s">
        <v>398</v>
      </c>
      <c r="AC223" s="111">
        <v>80.959999999999994</v>
      </c>
      <c r="AD223" s="111" t="s">
        <v>398</v>
      </c>
      <c r="AE223" s="111">
        <v>21.56</v>
      </c>
      <c r="AF223" s="111" t="s">
        <v>398</v>
      </c>
      <c r="AG223" s="111">
        <v>0.33</v>
      </c>
      <c r="AH223" s="111" t="s">
        <v>398</v>
      </c>
      <c r="AI223" s="111">
        <v>0</v>
      </c>
      <c r="AJ223" s="111" t="s">
        <v>398</v>
      </c>
      <c r="AK223" s="111">
        <v>0</v>
      </c>
      <c r="AL223" s="111" t="s">
        <v>398</v>
      </c>
      <c r="AM223" s="111">
        <v>0</v>
      </c>
      <c r="AN223" s="111" t="s">
        <v>398</v>
      </c>
      <c r="AO223" s="111">
        <v>59.91</v>
      </c>
      <c r="AP223" s="111" t="s">
        <v>398</v>
      </c>
      <c r="AQ223" s="111">
        <v>75.36</v>
      </c>
      <c r="AR223" s="111" t="s">
        <v>398</v>
      </c>
      <c r="AS223" s="111">
        <v>100.1</v>
      </c>
      <c r="AT223" s="111" t="s">
        <v>398</v>
      </c>
      <c r="AU223" s="111">
        <f t="shared" si="3"/>
        <v>642.87</v>
      </c>
      <c r="AV223" s="112">
        <v>0.33423000000000003</v>
      </c>
      <c r="AW223" s="112" t="s">
        <v>407</v>
      </c>
      <c r="AX223" s="112" t="s">
        <v>396</v>
      </c>
      <c r="AY223" s="112">
        <v>1</v>
      </c>
      <c r="AZ223" s="112" t="s">
        <v>409</v>
      </c>
    </row>
    <row r="224" spans="1:52" ht="35.25" customHeight="1" x14ac:dyDescent="0.25">
      <c r="A224" s="4">
        <v>214</v>
      </c>
      <c r="B224" s="23">
        <v>342124</v>
      </c>
      <c r="C224" s="89" t="s">
        <v>382</v>
      </c>
      <c r="D224" s="110" t="s">
        <v>383</v>
      </c>
      <c r="E224" s="111" t="s">
        <v>384</v>
      </c>
      <c r="F224" s="89" t="s">
        <v>403</v>
      </c>
      <c r="G224" s="90" t="s">
        <v>386</v>
      </c>
      <c r="H224" s="31" t="s">
        <v>387</v>
      </c>
      <c r="I224" s="112">
        <v>1</v>
      </c>
      <c r="J224" s="110" t="s">
        <v>404</v>
      </c>
      <c r="K224" s="75">
        <v>50</v>
      </c>
      <c r="L224" s="50" t="s">
        <v>405</v>
      </c>
      <c r="M224" s="50" t="s">
        <v>406</v>
      </c>
      <c r="N224" s="52" t="s">
        <v>101</v>
      </c>
      <c r="O224" s="94" t="s">
        <v>102</v>
      </c>
      <c r="P224" s="50" t="s">
        <v>101</v>
      </c>
      <c r="Q224" s="94" t="s">
        <v>102</v>
      </c>
      <c r="R224" s="110" t="s">
        <v>390</v>
      </c>
      <c r="S224" s="61" t="s">
        <v>102</v>
      </c>
      <c r="T224" s="75"/>
      <c r="U224" s="113">
        <v>625.67999999999995</v>
      </c>
      <c r="V224" s="113">
        <v>838.53</v>
      </c>
      <c r="W224" s="111">
        <v>92.32</v>
      </c>
      <c r="X224" s="111" t="s">
        <v>393</v>
      </c>
      <c r="Y224" s="111">
        <v>92.32</v>
      </c>
      <c r="Z224" s="111" t="s">
        <v>393</v>
      </c>
      <c r="AA224" s="111">
        <v>92.32</v>
      </c>
      <c r="AB224" s="111" t="s">
        <v>393</v>
      </c>
      <c r="AC224" s="111">
        <v>92.32</v>
      </c>
      <c r="AD224" s="111" t="s">
        <v>393</v>
      </c>
      <c r="AE224" s="111">
        <v>92.32</v>
      </c>
      <c r="AF224" s="111" t="s">
        <v>393</v>
      </c>
      <c r="AG224" s="111">
        <v>27.62</v>
      </c>
      <c r="AH224" s="111" t="s">
        <v>393</v>
      </c>
      <c r="AI224" s="111">
        <v>27.45</v>
      </c>
      <c r="AJ224" s="111" t="s">
        <v>393</v>
      </c>
      <c r="AK224" s="111">
        <v>29.32</v>
      </c>
      <c r="AL224" s="111" t="s">
        <v>393</v>
      </c>
      <c r="AM224" s="111">
        <v>29.51</v>
      </c>
      <c r="AN224" s="111" t="s">
        <v>393</v>
      </c>
      <c r="AO224" s="111">
        <v>87.96</v>
      </c>
      <c r="AP224" s="111" t="s">
        <v>393</v>
      </c>
      <c r="AQ224" s="111">
        <v>85.9</v>
      </c>
      <c r="AR224" s="111" t="s">
        <v>393</v>
      </c>
      <c r="AS224" s="111">
        <v>85.12</v>
      </c>
      <c r="AT224" s="111" t="s">
        <v>393</v>
      </c>
      <c r="AU224" s="111">
        <f t="shared" si="3"/>
        <v>834.48</v>
      </c>
      <c r="AV224" s="112">
        <v>0.59630000000000005</v>
      </c>
      <c r="AW224" s="112" t="s">
        <v>407</v>
      </c>
      <c r="AX224" s="112" t="s">
        <v>396</v>
      </c>
      <c r="AY224" s="112">
        <v>1</v>
      </c>
      <c r="AZ224" s="112" t="s">
        <v>409</v>
      </c>
    </row>
    <row r="225" spans="1:52" ht="35.25" customHeight="1" x14ac:dyDescent="0.25">
      <c r="A225" s="4">
        <v>215</v>
      </c>
      <c r="B225" s="23">
        <v>342125</v>
      </c>
      <c r="C225" s="89" t="s">
        <v>382</v>
      </c>
      <c r="D225" s="110" t="s">
        <v>383</v>
      </c>
      <c r="E225" s="111" t="s">
        <v>384</v>
      </c>
      <c r="F225" s="89" t="s">
        <v>403</v>
      </c>
      <c r="G225" s="90" t="s">
        <v>386</v>
      </c>
      <c r="H225" s="31" t="s">
        <v>387</v>
      </c>
      <c r="I225" s="112">
        <v>1</v>
      </c>
      <c r="J225" s="110" t="s">
        <v>404</v>
      </c>
      <c r="K225" s="75">
        <v>80</v>
      </c>
      <c r="L225" s="50" t="s">
        <v>405</v>
      </c>
      <c r="M225" s="50" t="s">
        <v>406</v>
      </c>
      <c r="N225" s="52" t="s">
        <v>102</v>
      </c>
      <c r="O225" s="94" t="s">
        <v>102</v>
      </c>
      <c r="P225" s="50" t="s">
        <v>101</v>
      </c>
      <c r="Q225" s="94" t="s">
        <v>102</v>
      </c>
      <c r="R225" s="110" t="s">
        <v>390</v>
      </c>
      <c r="S225" s="61" t="s">
        <v>102</v>
      </c>
      <c r="T225" s="75"/>
      <c r="U225" s="113">
        <v>716.22</v>
      </c>
      <c r="V225" s="113">
        <v>756.52</v>
      </c>
      <c r="W225" s="111">
        <v>153.32</v>
      </c>
      <c r="X225" s="111" t="s">
        <v>398</v>
      </c>
      <c r="Y225" s="111">
        <v>139.01</v>
      </c>
      <c r="Z225" s="111" t="s">
        <v>398</v>
      </c>
      <c r="AA225" s="111">
        <v>125</v>
      </c>
      <c r="AB225" s="111" t="s">
        <v>398</v>
      </c>
      <c r="AC225" s="111">
        <v>96.62</v>
      </c>
      <c r="AD225" s="111" t="s">
        <v>398</v>
      </c>
      <c r="AE225" s="111">
        <v>30.71</v>
      </c>
      <c r="AF225" s="111" t="s">
        <v>398</v>
      </c>
      <c r="AG225" s="111">
        <v>0.33</v>
      </c>
      <c r="AH225" s="111" t="s">
        <v>398</v>
      </c>
      <c r="AI225" s="111">
        <v>0</v>
      </c>
      <c r="AJ225" s="111" t="s">
        <v>398</v>
      </c>
      <c r="AK225" s="111">
        <v>0</v>
      </c>
      <c r="AL225" s="111" t="s">
        <v>398</v>
      </c>
      <c r="AM225" s="111">
        <v>0</v>
      </c>
      <c r="AN225" s="111" t="s">
        <v>398</v>
      </c>
      <c r="AO225" s="111">
        <v>69.92</v>
      </c>
      <c r="AP225" s="111" t="s">
        <v>398</v>
      </c>
      <c r="AQ225" s="111">
        <v>87.4</v>
      </c>
      <c r="AR225" s="111" t="s">
        <v>398</v>
      </c>
      <c r="AS225" s="111">
        <v>115.27</v>
      </c>
      <c r="AT225" s="111" t="s">
        <v>398</v>
      </c>
      <c r="AU225" s="111">
        <f t="shared" si="3"/>
        <v>817.58</v>
      </c>
      <c r="AV225" s="112">
        <v>0.80228999999999995</v>
      </c>
      <c r="AW225" s="112" t="s">
        <v>407</v>
      </c>
      <c r="AX225" s="112" t="s">
        <v>396</v>
      </c>
      <c r="AY225" s="112">
        <v>1</v>
      </c>
      <c r="AZ225" s="112" t="s">
        <v>409</v>
      </c>
    </row>
    <row r="226" spans="1:52" ht="35.25" customHeight="1" x14ac:dyDescent="0.25">
      <c r="A226" s="4">
        <v>216</v>
      </c>
      <c r="B226" s="23">
        <v>342126</v>
      </c>
      <c r="C226" s="89" t="s">
        <v>382</v>
      </c>
      <c r="D226" s="110" t="s">
        <v>383</v>
      </c>
      <c r="E226" s="111" t="s">
        <v>384</v>
      </c>
      <c r="F226" s="89" t="s">
        <v>403</v>
      </c>
      <c r="G226" s="90" t="s">
        <v>386</v>
      </c>
      <c r="H226" s="31" t="s">
        <v>387</v>
      </c>
      <c r="I226" s="112">
        <v>1</v>
      </c>
      <c r="J226" s="110" t="s">
        <v>404</v>
      </c>
      <c r="K226" s="75">
        <v>50</v>
      </c>
      <c r="L226" s="50" t="s">
        <v>405</v>
      </c>
      <c r="M226" s="50" t="s">
        <v>406</v>
      </c>
      <c r="N226" s="52" t="s">
        <v>102</v>
      </c>
      <c r="O226" s="94" t="s">
        <v>102</v>
      </c>
      <c r="P226" s="50" t="s">
        <v>101</v>
      </c>
      <c r="Q226" s="94" t="s">
        <v>102</v>
      </c>
      <c r="R226" s="110" t="s">
        <v>390</v>
      </c>
      <c r="S226" s="61" t="s">
        <v>102</v>
      </c>
      <c r="T226" s="75"/>
      <c r="U226" s="113">
        <v>675.44</v>
      </c>
      <c r="V226" s="113">
        <v>680.07</v>
      </c>
      <c r="W226" s="111">
        <v>139.19999999999999</v>
      </c>
      <c r="X226" s="111" t="s">
        <v>398</v>
      </c>
      <c r="Y226" s="111">
        <v>127.3</v>
      </c>
      <c r="Z226" s="111" t="s">
        <v>398</v>
      </c>
      <c r="AA226" s="111">
        <v>113.2</v>
      </c>
      <c r="AB226" s="111" t="s">
        <v>398</v>
      </c>
      <c r="AC226" s="111">
        <v>92.1</v>
      </c>
      <c r="AD226" s="111" t="s">
        <v>398</v>
      </c>
      <c r="AE226" s="111">
        <v>28.2</v>
      </c>
      <c r="AF226" s="111" t="s">
        <v>398</v>
      </c>
      <c r="AG226" s="111">
        <v>0.34</v>
      </c>
      <c r="AH226" s="111" t="s">
        <v>398</v>
      </c>
      <c r="AI226" s="111">
        <v>0</v>
      </c>
      <c r="AJ226" s="111" t="s">
        <v>398</v>
      </c>
      <c r="AK226" s="111">
        <v>0</v>
      </c>
      <c r="AL226" s="111" t="s">
        <v>398</v>
      </c>
      <c r="AM226" s="111">
        <v>0</v>
      </c>
      <c r="AN226" s="111" t="s">
        <v>398</v>
      </c>
      <c r="AO226" s="111">
        <v>71.66</v>
      </c>
      <c r="AP226" s="111" t="s">
        <v>398</v>
      </c>
      <c r="AQ226" s="111">
        <v>78.47</v>
      </c>
      <c r="AR226" s="111" t="s">
        <v>398</v>
      </c>
      <c r="AS226" s="111">
        <v>108.43</v>
      </c>
      <c r="AT226" s="111" t="s">
        <v>398</v>
      </c>
      <c r="AU226" s="111">
        <f t="shared" si="3"/>
        <v>758.89999999999986</v>
      </c>
      <c r="AV226" s="112">
        <v>0.41098000000000001</v>
      </c>
      <c r="AW226" s="112" t="s">
        <v>407</v>
      </c>
      <c r="AX226" s="112" t="s">
        <v>396</v>
      </c>
      <c r="AY226" s="112">
        <v>1</v>
      </c>
      <c r="AZ226" s="112" t="s">
        <v>409</v>
      </c>
    </row>
    <row r="227" spans="1:52" ht="35.25" customHeight="1" x14ac:dyDescent="0.25">
      <c r="A227" s="4">
        <v>217</v>
      </c>
      <c r="B227" s="23">
        <v>342127</v>
      </c>
      <c r="C227" s="89" t="s">
        <v>382</v>
      </c>
      <c r="D227" s="110" t="s">
        <v>383</v>
      </c>
      <c r="E227" s="111" t="s">
        <v>384</v>
      </c>
      <c r="F227" s="89" t="s">
        <v>403</v>
      </c>
      <c r="G227" s="90" t="s">
        <v>386</v>
      </c>
      <c r="H227" s="31" t="s">
        <v>387</v>
      </c>
      <c r="I227" s="112">
        <v>1</v>
      </c>
      <c r="J227" s="110" t="s">
        <v>404</v>
      </c>
      <c r="K227" s="75">
        <v>50</v>
      </c>
      <c r="L227" s="50" t="s">
        <v>405</v>
      </c>
      <c r="M227" s="50" t="s">
        <v>406</v>
      </c>
      <c r="N227" s="52" t="s">
        <v>101</v>
      </c>
      <c r="O227" s="94" t="s">
        <v>102</v>
      </c>
      <c r="P227" s="50" t="s">
        <v>101</v>
      </c>
      <c r="Q227" s="94" t="s">
        <v>102</v>
      </c>
      <c r="R227" s="110" t="s">
        <v>390</v>
      </c>
      <c r="S227" s="61" t="s">
        <v>102</v>
      </c>
      <c r="T227" s="75"/>
      <c r="U227" s="113">
        <v>808.88</v>
      </c>
      <c r="V227" s="113">
        <v>1147.3900000000001</v>
      </c>
      <c r="W227" s="111">
        <v>127.81</v>
      </c>
      <c r="X227" s="111" t="s">
        <v>393</v>
      </c>
      <c r="Y227" s="111">
        <v>127.81</v>
      </c>
      <c r="Z227" s="111" t="s">
        <v>393</v>
      </c>
      <c r="AA227" s="111">
        <v>127.81</v>
      </c>
      <c r="AB227" s="111" t="s">
        <v>393</v>
      </c>
      <c r="AC227" s="111">
        <v>127.81</v>
      </c>
      <c r="AD227" s="111" t="s">
        <v>393</v>
      </c>
      <c r="AE227" s="111">
        <v>127.81</v>
      </c>
      <c r="AF227" s="111" t="s">
        <v>393</v>
      </c>
      <c r="AG227" s="111">
        <v>40.380000000000003</v>
      </c>
      <c r="AH227" s="111" t="s">
        <v>393</v>
      </c>
      <c r="AI227" s="111">
        <v>40.18</v>
      </c>
      <c r="AJ227" s="111" t="s">
        <v>393</v>
      </c>
      <c r="AK227" s="111">
        <v>41.05</v>
      </c>
      <c r="AL227" s="111" t="s">
        <v>393</v>
      </c>
      <c r="AM227" s="111">
        <v>41.32</v>
      </c>
      <c r="AN227" s="111" t="s">
        <v>393</v>
      </c>
      <c r="AO227" s="111">
        <v>120.66</v>
      </c>
      <c r="AP227" s="111" t="s">
        <v>393</v>
      </c>
      <c r="AQ227" s="111">
        <v>119.52</v>
      </c>
      <c r="AR227" s="111" t="s">
        <v>393</v>
      </c>
      <c r="AS227" s="111">
        <v>118.45</v>
      </c>
      <c r="AT227" s="111" t="s">
        <v>393</v>
      </c>
      <c r="AU227" s="111">
        <f t="shared" si="3"/>
        <v>1160.6099999999999</v>
      </c>
      <c r="AV227" s="112">
        <v>0.25835999999999998</v>
      </c>
      <c r="AW227" s="112" t="s">
        <v>407</v>
      </c>
      <c r="AX227" s="112" t="s">
        <v>396</v>
      </c>
      <c r="AY227" s="112">
        <v>1</v>
      </c>
      <c r="AZ227" s="112" t="s">
        <v>409</v>
      </c>
    </row>
    <row r="228" spans="1:52" ht="35.25" customHeight="1" x14ac:dyDescent="0.25">
      <c r="A228" s="4">
        <v>218</v>
      </c>
      <c r="B228" s="23">
        <v>342128</v>
      </c>
      <c r="C228" s="89" t="s">
        <v>382</v>
      </c>
      <c r="D228" s="110" t="s">
        <v>383</v>
      </c>
      <c r="E228" s="111" t="s">
        <v>384</v>
      </c>
      <c r="F228" s="89" t="s">
        <v>403</v>
      </c>
      <c r="G228" s="90" t="s">
        <v>386</v>
      </c>
      <c r="H228" s="31" t="s">
        <v>387</v>
      </c>
      <c r="I228" s="112">
        <v>1</v>
      </c>
      <c r="J228" s="110" t="s">
        <v>404</v>
      </c>
      <c r="K228" s="75">
        <v>50</v>
      </c>
      <c r="L228" s="50" t="s">
        <v>405</v>
      </c>
      <c r="M228" s="50" t="s">
        <v>406</v>
      </c>
      <c r="N228" s="52" t="s">
        <v>101</v>
      </c>
      <c r="O228" s="94" t="s">
        <v>102</v>
      </c>
      <c r="P228" s="50" t="s">
        <v>101</v>
      </c>
      <c r="Q228" s="94" t="s">
        <v>102</v>
      </c>
      <c r="R228" s="110" t="s">
        <v>390</v>
      </c>
      <c r="S228" s="61" t="s">
        <v>102</v>
      </c>
      <c r="T228" s="75"/>
      <c r="U228" s="113">
        <v>994.18</v>
      </c>
      <c r="V228" s="113">
        <v>1050.46</v>
      </c>
      <c r="W228" s="111">
        <v>162.1</v>
      </c>
      <c r="X228" s="111" t="s">
        <v>398</v>
      </c>
      <c r="Y228" s="111">
        <v>152.30000000000001</v>
      </c>
      <c r="Z228" s="111" t="s">
        <v>398</v>
      </c>
      <c r="AA228" s="111">
        <v>137.61000000000001</v>
      </c>
      <c r="AB228" s="111" t="s">
        <v>398</v>
      </c>
      <c r="AC228" s="111">
        <v>121.93</v>
      </c>
      <c r="AD228" s="111" t="s">
        <v>398</v>
      </c>
      <c r="AE228" s="111">
        <v>65.27</v>
      </c>
      <c r="AF228" s="111" t="s">
        <v>398</v>
      </c>
      <c r="AG228" s="111">
        <v>48.64</v>
      </c>
      <c r="AH228" s="111" t="s">
        <v>398</v>
      </c>
      <c r="AI228" s="111">
        <v>24.51</v>
      </c>
      <c r="AJ228" s="111" t="s">
        <v>398</v>
      </c>
      <c r="AK228" s="111">
        <v>33.56</v>
      </c>
      <c r="AL228" s="111" t="s">
        <v>398</v>
      </c>
      <c r="AM228" s="111">
        <v>39.96</v>
      </c>
      <c r="AN228" s="111" t="s">
        <v>398</v>
      </c>
      <c r="AO228" s="111">
        <v>83.44</v>
      </c>
      <c r="AP228" s="111" t="s">
        <v>398</v>
      </c>
      <c r="AQ228" s="111">
        <v>105.41</v>
      </c>
      <c r="AR228" s="111" t="s">
        <v>398</v>
      </c>
      <c r="AS228" s="111">
        <v>132.94</v>
      </c>
      <c r="AT228" s="111" t="s">
        <v>398</v>
      </c>
      <c r="AU228" s="111">
        <f t="shared" si="3"/>
        <v>1107.67</v>
      </c>
      <c r="AV228" s="112">
        <v>0.48220000000000002</v>
      </c>
      <c r="AW228" s="112" t="s">
        <v>407</v>
      </c>
      <c r="AX228" s="112" t="s">
        <v>396</v>
      </c>
      <c r="AY228" s="112">
        <v>1</v>
      </c>
      <c r="AZ228" s="112" t="s">
        <v>408</v>
      </c>
    </row>
    <row r="229" spans="1:52" ht="35.25" customHeight="1" x14ac:dyDescent="0.25">
      <c r="A229" s="4">
        <v>219</v>
      </c>
      <c r="B229" s="23">
        <v>342129</v>
      </c>
      <c r="C229" s="89" t="s">
        <v>382</v>
      </c>
      <c r="D229" s="110" t="s">
        <v>383</v>
      </c>
      <c r="E229" s="111" t="s">
        <v>384</v>
      </c>
      <c r="F229" s="89" t="s">
        <v>403</v>
      </c>
      <c r="G229" s="90" t="s">
        <v>386</v>
      </c>
      <c r="H229" s="31" t="s">
        <v>387</v>
      </c>
      <c r="I229" s="112">
        <v>1</v>
      </c>
      <c r="J229" s="110" t="s">
        <v>404</v>
      </c>
      <c r="K229" s="75">
        <v>50</v>
      </c>
      <c r="L229" s="50" t="s">
        <v>405</v>
      </c>
      <c r="M229" s="50" t="s">
        <v>406</v>
      </c>
      <c r="N229" s="52" t="s">
        <v>101</v>
      </c>
      <c r="O229" s="94" t="s">
        <v>102</v>
      </c>
      <c r="P229" s="50" t="s">
        <v>101</v>
      </c>
      <c r="Q229" s="94" t="s">
        <v>102</v>
      </c>
      <c r="R229" s="110" t="s">
        <v>390</v>
      </c>
      <c r="S229" s="61" t="s">
        <v>102</v>
      </c>
      <c r="T229" s="75"/>
      <c r="U229" s="113">
        <v>845.07</v>
      </c>
      <c r="V229" s="113">
        <v>893.72</v>
      </c>
      <c r="W229" s="111">
        <v>136.16999999999999</v>
      </c>
      <c r="X229" s="111" t="s">
        <v>398</v>
      </c>
      <c r="Y229" s="111">
        <v>121.32</v>
      </c>
      <c r="Z229" s="111" t="s">
        <v>398</v>
      </c>
      <c r="AA229" s="111">
        <v>107.46</v>
      </c>
      <c r="AB229" s="111" t="s">
        <v>398</v>
      </c>
      <c r="AC229" s="111">
        <v>99.4</v>
      </c>
      <c r="AD229" s="111" t="s">
        <v>398</v>
      </c>
      <c r="AE229" s="111">
        <v>50.73</v>
      </c>
      <c r="AF229" s="111" t="s">
        <v>398</v>
      </c>
      <c r="AG229" s="111">
        <v>53.42</v>
      </c>
      <c r="AH229" s="111" t="s">
        <v>398</v>
      </c>
      <c r="AI229" s="111">
        <v>24.24</v>
      </c>
      <c r="AJ229" s="111" t="s">
        <v>398</v>
      </c>
      <c r="AK229" s="111">
        <v>30.46</v>
      </c>
      <c r="AL229" s="111" t="s">
        <v>398</v>
      </c>
      <c r="AM229" s="111">
        <v>35.33</v>
      </c>
      <c r="AN229" s="111" t="s">
        <v>398</v>
      </c>
      <c r="AO229" s="111">
        <v>75.88</v>
      </c>
      <c r="AP229" s="111" t="s">
        <v>398</v>
      </c>
      <c r="AQ229" s="111">
        <v>88.84</v>
      </c>
      <c r="AR229" s="111" t="s">
        <v>398</v>
      </c>
      <c r="AS229" s="111">
        <v>107.93</v>
      </c>
      <c r="AT229" s="111" t="s">
        <v>398</v>
      </c>
      <c r="AU229" s="111">
        <f t="shared" si="3"/>
        <v>931.18000000000006</v>
      </c>
      <c r="AV229" s="112">
        <v>0.25866</v>
      </c>
      <c r="AW229" s="112" t="s">
        <v>407</v>
      </c>
      <c r="AX229" s="112" t="s">
        <v>396</v>
      </c>
      <c r="AY229" s="112">
        <v>1</v>
      </c>
      <c r="AZ229" s="112" t="s">
        <v>409</v>
      </c>
    </row>
    <row r="230" spans="1:52" ht="35.25" customHeight="1" x14ac:dyDescent="0.25">
      <c r="A230" s="4">
        <v>220</v>
      </c>
      <c r="B230" s="23">
        <v>342130</v>
      </c>
      <c r="C230" s="89" t="s">
        <v>382</v>
      </c>
      <c r="D230" s="110" t="s">
        <v>383</v>
      </c>
      <c r="E230" s="111" t="s">
        <v>384</v>
      </c>
      <c r="F230" s="89" t="s">
        <v>403</v>
      </c>
      <c r="G230" s="90" t="s">
        <v>386</v>
      </c>
      <c r="H230" s="31" t="s">
        <v>387</v>
      </c>
      <c r="I230" s="112">
        <v>1</v>
      </c>
      <c r="J230" s="110" t="s">
        <v>404</v>
      </c>
      <c r="K230" s="75">
        <v>80</v>
      </c>
      <c r="L230" s="50" t="s">
        <v>405</v>
      </c>
      <c r="M230" s="50" t="s">
        <v>406</v>
      </c>
      <c r="N230" s="52" t="s">
        <v>101</v>
      </c>
      <c r="O230" s="94" t="s">
        <v>102</v>
      </c>
      <c r="P230" s="50" t="s">
        <v>101</v>
      </c>
      <c r="Q230" s="94" t="s">
        <v>102</v>
      </c>
      <c r="R230" s="110" t="s">
        <v>390</v>
      </c>
      <c r="S230" s="61" t="s">
        <v>102</v>
      </c>
      <c r="T230" s="75"/>
      <c r="U230" s="113">
        <v>1037.9000000000001</v>
      </c>
      <c r="V230" s="113">
        <v>1326.24</v>
      </c>
      <c r="W230" s="111">
        <v>146.77000000000001</v>
      </c>
      <c r="X230" s="111" t="s">
        <v>393</v>
      </c>
      <c r="Y230" s="111">
        <v>142.55000000000001</v>
      </c>
      <c r="Z230" s="111" t="s">
        <v>393</v>
      </c>
      <c r="AA230" s="111">
        <v>145.82</v>
      </c>
      <c r="AB230" s="111" t="s">
        <v>393</v>
      </c>
      <c r="AC230" s="111">
        <v>146.77000000000001</v>
      </c>
      <c r="AD230" s="111" t="s">
        <v>393</v>
      </c>
      <c r="AE230" s="111">
        <v>146.77000000000001</v>
      </c>
      <c r="AF230" s="111" t="s">
        <v>393</v>
      </c>
      <c r="AG230" s="111">
        <v>42.69</v>
      </c>
      <c r="AH230" s="111" t="s">
        <v>393</v>
      </c>
      <c r="AI230" s="111">
        <v>41.78</v>
      </c>
      <c r="AJ230" s="111" t="s">
        <v>393</v>
      </c>
      <c r="AK230" s="111">
        <v>33.69</v>
      </c>
      <c r="AL230" s="111" t="s">
        <v>393</v>
      </c>
      <c r="AM230" s="111">
        <v>34.01</v>
      </c>
      <c r="AN230" s="111" t="s">
        <v>393</v>
      </c>
      <c r="AO230" s="111">
        <v>128.18</v>
      </c>
      <c r="AP230" s="111" t="s">
        <v>393</v>
      </c>
      <c r="AQ230" s="111">
        <v>136.41</v>
      </c>
      <c r="AR230" s="111" t="s">
        <v>393</v>
      </c>
      <c r="AS230" s="111">
        <v>136.41</v>
      </c>
      <c r="AT230" s="111" t="s">
        <v>393</v>
      </c>
      <c r="AU230" s="111">
        <f t="shared" ref="AU230:AU293" si="4">W230+Y230+AA230+AC230+AE230+AG230+AI230+AK230+AM230+AO230+AQ230+AS230</f>
        <v>1281.8500000000004</v>
      </c>
      <c r="AV230" s="112">
        <v>0.55342000000000002</v>
      </c>
      <c r="AW230" s="112" t="s">
        <v>407</v>
      </c>
      <c r="AX230" s="112" t="s">
        <v>396</v>
      </c>
      <c r="AY230" s="112">
        <v>1</v>
      </c>
      <c r="AZ230" s="112" t="s">
        <v>409</v>
      </c>
    </row>
    <row r="231" spans="1:52" ht="35.25" customHeight="1" x14ac:dyDescent="0.25">
      <c r="A231" s="4">
        <v>221</v>
      </c>
      <c r="B231" s="23">
        <v>342131</v>
      </c>
      <c r="C231" s="89" t="s">
        <v>382</v>
      </c>
      <c r="D231" s="110" t="s">
        <v>383</v>
      </c>
      <c r="E231" s="111" t="s">
        <v>384</v>
      </c>
      <c r="F231" s="89" t="s">
        <v>403</v>
      </c>
      <c r="G231" s="90" t="s">
        <v>386</v>
      </c>
      <c r="H231" s="31" t="s">
        <v>387</v>
      </c>
      <c r="I231" s="112">
        <v>1</v>
      </c>
      <c r="J231" s="110" t="s">
        <v>404</v>
      </c>
      <c r="K231" s="75">
        <v>50</v>
      </c>
      <c r="L231" s="50" t="s">
        <v>405</v>
      </c>
      <c r="M231" s="50" t="s">
        <v>406</v>
      </c>
      <c r="N231" s="52" t="s">
        <v>101</v>
      </c>
      <c r="O231" s="94" t="s">
        <v>102</v>
      </c>
      <c r="P231" s="50" t="s">
        <v>101</v>
      </c>
      <c r="Q231" s="94" t="s">
        <v>102</v>
      </c>
      <c r="R231" s="110" t="s">
        <v>390</v>
      </c>
      <c r="S231" s="61" t="s">
        <v>102</v>
      </c>
      <c r="T231" s="75"/>
      <c r="U231" s="113">
        <v>930.17</v>
      </c>
      <c r="V231" s="113">
        <v>1045.2</v>
      </c>
      <c r="W231" s="111">
        <v>161.68</v>
      </c>
      <c r="X231" s="111" t="s">
        <v>398</v>
      </c>
      <c r="Y231" s="111">
        <v>148.1</v>
      </c>
      <c r="Z231" s="111" t="s">
        <v>398</v>
      </c>
      <c r="AA231" s="111">
        <v>107.46</v>
      </c>
      <c r="AB231" s="111" t="s">
        <v>398</v>
      </c>
      <c r="AC231" s="111">
        <v>121.9</v>
      </c>
      <c r="AD231" s="111" t="s">
        <v>398</v>
      </c>
      <c r="AE231" s="111">
        <v>62.94</v>
      </c>
      <c r="AF231" s="111" t="s">
        <v>398</v>
      </c>
      <c r="AG231" s="111">
        <v>35.090000000000003</v>
      </c>
      <c r="AH231" s="111" t="s">
        <v>398</v>
      </c>
      <c r="AI231" s="111">
        <v>15.68</v>
      </c>
      <c r="AJ231" s="111" t="s">
        <v>398</v>
      </c>
      <c r="AK231" s="111">
        <v>17.59</v>
      </c>
      <c r="AL231" s="111" t="s">
        <v>398</v>
      </c>
      <c r="AM231" s="111">
        <v>28.41</v>
      </c>
      <c r="AN231" s="111" t="s">
        <v>398</v>
      </c>
      <c r="AO231" s="111">
        <v>85.28</v>
      </c>
      <c r="AP231" s="111" t="s">
        <v>398</v>
      </c>
      <c r="AQ231" s="111">
        <v>100.15</v>
      </c>
      <c r="AR231" s="111" t="s">
        <v>398</v>
      </c>
      <c r="AS231" s="111">
        <v>121.49</v>
      </c>
      <c r="AT231" s="111" t="s">
        <v>398</v>
      </c>
      <c r="AU231" s="111">
        <f t="shared" si="4"/>
        <v>1005.7699999999999</v>
      </c>
      <c r="AV231" s="112">
        <v>0.57269999999999999</v>
      </c>
      <c r="AW231" s="112" t="s">
        <v>407</v>
      </c>
      <c r="AX231" s="112" t="s">
        <v>396</v>
      </c>
      <c r="AY231" s="112">
        <v>1</v>
      </c>
      <c r="AZ231" s="112" t="s">
        <v>409</v>
      </c>
    </row>
    <row r="232" spans="1:52" ht="35.25" customHeight="1" x14ac:dyDescent="0.25">
      <c r="A232" s="4">
        <v>222</v>
      </c>
      <c r="B232" s="23">
        <v>342132</v>
      </c>
      <c r="C232" s="89" t="s">
        <v>382</v>
      </c>
      <c r="D232" s="110" t="s">
        <v>383</v>
      </c>
      <c r="E232" s="111" t="s">
        <v>384</v>
      </c>
      <c r="F232" s="89" t="s">
        <v>403</v>
      </c>
      <c r="G232" s="90" t="s">
        <v>386</v>
      </c>
      <c r="H232" s="31" t="s">
        <v>387</v>
      </c>
      <c r="I232" s="112">
        <v>1</v>
      </c>
      <c r="J232" s="110" t="s">
        <v>404</v>
      </c>
      <c r="K232" s="75">
        <v>80</v>
      </c>
      <c r="L232" s="50" t="s">
        <v>405</v>
      </c>
      <c r="M232" s="50" t="s">
        <v>406</v>
      </c>
      <c r="N232" s="52" t="s">
        <v>101</v>
      </c>
      <c r="O232" s="94" t="s">
        <v>102</v>
      </c>
      <c r="P232" s="50" t="s">
        <v>101</v>
      </c>
      <c r="Q232" s="94" t="s">
        <v>102</v>
      </c>
      <c r="R232" s="110" t="s">
        <v>390</v>
      </c>
      <c r="S232" s="61" t="s">
        <v>102</v>
      </c>
      <c r="T232" s="75"/>
      <c r="U232" s="113">
        <v>684.47</v>
      </c>
      <c r="V232" s="113">
        <v>775.27</v>
      </c>
      <c r="W232" s="111">
        <v>89.69</v>
      </c>
      <c r="X232" s="111" t="s">
        <v>393</v>
      </c>
      <c r="Y232" s="111">
        <v>87.11</v>
      </c>
      <c r="Z232" s="111" t="s">
        <v>393</v>
      </c>
      <c r="AA232" s="111">
        <v>89.12</v>
      </c>
      <c r="AB232" s="111" t="s">
        <v>393</v>
      </c>
      <c r="AC232" s="111">
        <v>89.69</v>
      </c>
      <c r="AD232" s="111" t="s">
        <v>393</v>
      </c>
      <c r="AE232" s="111">
        <v>89.69</v>
      </c>
      <c r="AF232" s="111" t="s">
        <v>393</v>
      </c>
      <c r="AG232" s="111">
        <v>25.92</v>
      </c>
      <c r="AH232" s="111" t="s">
        <v>393</v>
      </c>
      <c r="AI232" s="111">
        <v>25.19</v>
      </c>
      <c r="AJ232" s="111" t="s">
        <v>393</v>
      </c>
      <c r="AK232" s="111">
        <v>25.24</v>
      </c>
      <c r="AL232" s="111" t="s">
        <v>393</v>
      </c>
      <c r="AM232" s="111">
        <v>25.24</v>
      </c>
      <c r="AN232" s="111" t="s">
        <v>393</v>
      </c>
      <c r="AO232" s="111">
        <v>21.68</v>
      </c>
      <c r="AP232" s="111" t="s">
        <v>393</v>
      </c>
      <c r="AQ232" s="111">
        <v>82.88</v>
      </c>
      <c r="AR232" s="111" t="s">
        <v>393</v>
      </c>
      <c r="AS232" s="111">
        <v>82.88</v>
      </c>
      <c r="AT232" s="111" t="s">
        <v>393</v>
      </c>
      <c r="AU232" s="111">
        <f t="shared" si="4"/>
        <v>734.32999999999993</v>
      </c>
      <c r="AV232" s="112">
        <v>4.0943100000000001</v>
      </c>
      <c r="AW232" s="112" t="s">
        <v>407</v>
      </c>
      <c r="AX232" s="112" t="s">
        <v>396</v>
      </c>
      <c r="AY232" s="112">
        <v>1</v>
      </c>
      <c r="AZ232" s="112" t="s">
        <v>409</v>
      </c>
    </row>
    <row r="233" spans="1:52" ht="35.25" customHeight="1" x14ac:dyDescent="0.25">
      <c r="A233" s="4">
        <v>223</v>
      </c>
      <c r="B233" s="23">
        <v>342133</v>
      </c>
      <c r="C233" s="89" t="s">
        <v>382</v>
      </c>
      <c r="D233" s="110" t="s">
        <v>383</v>
      </c>
      <c r="E233" s="111" t="s">
        <v>384</v>
      </c>
      <c r="F233" s="89" t="s">
        <v>403</v>
      </c>
      <c r="G233" s="90" t="s">
        <v>386</v>
      </c>
      <c r="H233" s="31" t="s">
        <v>387</v>
      </c>
      <c r="I233" s="112">
        <v>1</v>
      </c>
      <c r="J233" s="110" t="s">
        <v>404</v>
      </c>
      <c r="K233" s="75">
        <v>80</v>
      </c>
      <c r="L233" s="50" t="s">
        <v>405</v>
      </c>
      <c r="M233" s="50" t="s">
        <v>406</v>
      </c>
      <c r="N233" s="52" t="s">
        <v>101</v>
      </c>
      <c r="O233" s="94" t="s">
        <v>102</v>
      </c>
      <c r="P233" s="50" t="s">
        <v>101</v>
      </c>
      <c r="Q233" s="94" t="s">
        <v>102</v>
      </c>
      <c r="R233" s="110" t="s">
        <v>390</v>
      </c>
      <c r="S233" s="61" t="s">
        <v>102</v>
      </c>
      <c r="T233" s="75"/>
      <c r="U233" s="113">
        <v>1073.97</v>
      </c>
      <c r="V233" s="113">
        <v>1103.48</v>
      </c>
      <c r="W233" s="111">
        <v>120.38</v>
      </c>
      <c r="X233" s="111" t="s">
        <v>393</v>
      </c>
      <c r="Y233" s="111">
        <v>116.95</v>
      </c>
      <c r="Z233" s="111" t="s">
        <v>393</v>
      </c>
      <c r="AA233" s="111">
        <v>119.61</v>
      </c>
      <c r="AB233" s="111" t="s">
        <v>393</v>
      </c>
      <c r="AC233" s="111">
        <v>120.38</v>
      </c>
      <c r="AD233" s="111" t="s">
        <v>393</v>
      </c>
      <c r="AE233" s="111">
        <v>120.38</v>
      </c>
      <c r="AF233" s="111" t="s">
        <v>393</v>
      </c>
      <c r="AG233" s="111">
        <v>36.42</v>
      </c>
      <c r="AH233" s="111" t="s">
        <v>393</v>
      </c>
      <c r="AI233" s="111">
        <v>35.590000000000003</v>
      </c>
      <c r="AJ233" s="111" t="s">
        <v>393</v>
      </c>
      <c r="AK233" s="111">
        <v>29.57</v>
      </c>
      <c r="AL233" s="111" t="s">
        <v>393</v>
      </c>
      <c r="AM233" s="111">
        <v>29.57</v>
      </c>
      <c r="AN233" s="111" t="s">
        <v>393</v>
      </c>
      <c r="AO233" s="111">
        <v>108.36</v>
      </c>
      <c r="AP233" s="111" t="s">
        <v>393</v>
      </c>
      <c r="AQ233" s="111">
        <v>114.76</v>
      </c>
      <c r="AR233" s="111" t="s">
        <v>393</v>
      </c>
      <c r="AS233" s="111">
        <v>114.76</v>
      </c>
      <c r="AT233" s="111" t="s">
        <v>393</v>
      </c>
      <c r="AU233" s="111">
        <f t="shared" si="4"/>
        <v>1066.7300000000002</v>
      </c>
      <c r="AV233" s="112">
        <v>0.17906</v>
      </c>
      <c r="AW233" s="112" t="s">
        <v>407</v>
      </c>
      <c r="AX233" s="112" t="s">
        <v>396</v>
      </c>
      <c r="AY233" s="112">
        <v>1</v>
      </c>
      <c r="AZ233" s="112" t="s">
        <v>409</v>
      </c>
    </row>
    <row r="234" spans="1:52" ht="35.25" customHeight="1" x14ac:dyDescent="0.25">
      <c r="A234" s="4">
        <v>224</v>
      </c>
      <c r="B234" s="23">
        <v>342134</v>
      </c>
      <c r="C234" s="89" t="s">
        <v>382</v>
      </c>
      <c r="D234" s="110" t="s">
        <v>383</v>
      </c>
      <c r="E234" s="111" t="s">
        <v>384</v>
      </c>
      <c r="F234" s="89" t="s">
        <v>403</v>
      </c>
      <c r="G234" s="90" t="s">
        <v>386</v>
      </c>
      <c r="H234" s="31" t="s">
        <v>387</v>
      </c>
      <c r="I234" s="112">
        <v>1</v>
      </c>
      <c r="J234" s="110" t="s">
        <v>404</v>
      </c>
      <c r="K234" s="75">
        <v>50</v>
      </c>
      <c r="L234" s="50" t="s">
        <v>405</v>
      </c>
      <c r="M234" s="50" t="s">
        <v>406</v>
      </c>
      <c r="N234" s="52" t="s">
        <v>101</v>
      </c>
      <c r="O234" s="94" t="s">
        <v>102</v>
      </c>
      <c r="P234" s="50" t="s">
        <v>101</v>
      </c>
      <c r="Q234" s="94" t="s">
        <v>102</v>
      </c>
      <c r="R234" s="110" t="s">
        <v>390</v>
      </c>
      <c r="S234" s="61" t="s">
        <v>102</v>
      </c>
      <c r="T234" s="75"/>
      <c r="U234" s="113">
        <v>581.6</v>
      </c>
      <c r="V234" s="113">
        <v>786.11</v>
      </c>
      <c r="W234" s="111">
        <v>84.93</v>
      </c>
      <c r="X234" s="111" t="s">
        <v>393</v>
      </c>
      <c r="Y234" s="111">
        <v>84.93</v>
      </c>
      <c r="Z234" s="111" t="s">
        <v>393</v>
      </c>
      <c r="AA234" s="111">
        <v>84.93</v>
      </c>
      <c r="AB234" s="111" t="s">
        <v>393</v>
      </c>
      <c r="AC234" s="111">
        <v>84.93</v>
      </c>
      <c r="AD234" s="111" t="s">
        <v>393</v>
      </c>
      <c r="AE234" s="111">
        <v>84.93</v>
      </c>
      <c r="AF234" s="111" t="s">
        <v>393</v>
      </c>
      <c r="AG234" s="111">
        <v>23.02</v>
      </c>
      <c r="AH234" s="111" t="s">
        <v>393</v>
      </c>
      <c r="AI234" s="111">
        <v>23.44</v>
      </c>
      <c r="AJ234" s="111" t="s">
        <v>393</v>
      </c>
      <c r="AK234" s="111">
        <v>21.72</v>
      </c>
      <c r="AL234" s="111" t="s">
        <v>393</v>
      </c>
      <c r="AM234" s="111">
        <v>21.88</v>
      </c>
      <c r="AN234" s="111" t="s">
        <v>393</v>
      </c>
      <c r="AO234" s="111">
        <v>79.06</v>
      </c>
      <c r="AP234" s="111" t="s">
        <v>393</v>
      </c>
      <c r="AQ234" s="111">
        <v>80.2</v>
      </c>
      <c r="AR234" s="111" t="s">
        <v>393</v>
      </c>
      <c r="AS234" s="111">
        <v>79.430000000000007</v>
      </c>
      <c r="AT234" s="111" t="s">
        <v>393</v>
      </c>
      <c r="AU234" s="111">
        <f t="shared" si="4"/>
        <v>753.40000000000009</v>
      </c>
      <c r="AV234" s="112">
        <v>0.72911000000000004</v>
      </c>
      <c r="AW234" s="112" t="s">
        <v>407</v>
      </c>
      <c r="AX234" s="112" t="s">
        <v>396</v>
      </c>
      <c r="AY234" s="112">
        <v>1</v>
      </c>
      <c r="AZ234" s="112" t="s">
        <v>409</v>
      </c>
    </row>
    <row r="235" spans="1:52" ht="35.25" customHeight="1" x14ac:dyDescent="0.25">
      <c r="A235" s="4">
        <v>225</v>
      </c>
      <c r="B235" s="23">
        <v>342135</v>
      </c>
      <c r="C235" s="89" t="s">
        <v>382</v>
      </c>
      <c r="D235" s="110" t="s">
        <v>383</v>
      </c>
      <c r="E235" s="111" t="s">
        <v>384</v>
      </c>
      <c r="F235" s="89" t="s">
        <v>403</v>
      </c>
      <c r="G235" s="90" t="s">
        <v>386</v>
      </c>
      <c r="H235" s="31" t="s">
        <v>387</v>
      </c>
      <c r="I235" s="112">
        <v>1</v>
      </c>
      <c r="J235" s="110" t="s">
        <v>404</v>
      </c>
      <c r="K235" s="75">
        <v>50</v>
      </c>
      <c r="L235" s="50" t="s">
        <v>405</v>
      </c>
      <c r="M235" s="50" t="s">
        <v>406</v>
      </c>
      <c r="N235" s="52" t="s">
        <v>101</v>
      </c>
      <c r="O235" s="94" t="s">
        <v>102</v>
      </c>
      <c r="P235" s="50" t="s">
        <v>101</v>
      </c>
      <c r="Q235" s="94" t="s">
        <v>102</v>
      </c>
      <c r="R235" s="110" t="s">
        <v>390</v>
      </c>
      <c r="S235" s="61" t="s">
        <v>102</v>
      </c>
      <c r="T235" s="75"/>
      <c r="U235" s="113">
        <v>1127.3399999999999</v>
      </c>
      <c r="V235" s="113">
        <v>1074.45</v>
      </c>
      <c r="W235" s="111">
        <v>160.06</v>
      </c>
      <c r="X235" s="111" t="s">
        <v>398</v>
      </c>
      <c r="Y235" s="111">
        <v>136.30000000000001</v>
      </c>
      <c r="Z235" s="111" t="s">
        <v>398</v>
      </c>
      <c r="AA235" s="111">
        <v>136.43</v>
      </c>
      <c r="AB235" s="111" t="s">
        <v>398</v>
      </c>
      <c r="AC235" s="111">
        <v>126.83</v>
      </c>
      <c r="AD235" s="111" t="s">
        <v>398</v>
      </c>
      <c r="AE235" s="111">
        <v>64.88</v>
      </c>
      <c r="AF235" s="111" t="s">
        <v>398</v>
      </c>
      <c r="AG235" s="111">
        <v>35.29</v>
      </c>
      <c r="AH235" s="111" t="s">
        <v>398</v>
      </c>
      <c r="AI235" s="111">
        <v>61.72</v>
      </c>
      <c r="AJ235" s="111" t="s">
        <v>398</v>
      </c>
      <c r="AK235" s="111">
        <v>62.32</v>
      </c>
      <c r="AL235" s="111" t="s">
        <v>398</v>
      </c>
      <c r="AM235" s="111">
        <v>62.32</v>
      </c>
      <c r="AN235" s="111" t="s">
        <v>398</v>
      </c>
      <c r="AO235" s="111">
        <v>88.05</v>
      </c>
      <c r="AP235" s="111" t="s">
        <v>398</v>
      </c>
      <c r="AQ235" s="111">
        <v>104.94</v>
      </c>
      <c r="AR235" s="111" t="s">
        <v>398</v>
      </c>
      <c r="AS235" s="111">
        <v>128.13999999999999</v>
      </c>
      <c r="AT235" s="111" t="s">
        <v>398</v>
      </c>
      <c r="AU235" s="111">
        <f t="shared" si="4"/>
        <v>1167.2800000000002</v>
      </c>
      <c r="AV235" s="112">
        <v>0.20946000000000001</v>
      </c>
      <c r="AW235" s="112" t="s">
        <v>407</v>
      </c>
      <c r="AX235" s="112" t="s">
        <v>396</v>
      </c>
      <c r="AY235" s="112">
        <v>1</v>
      </c>
      <c r="AZ235" s="112" t="s">
        <v>409</v>
      </c>
    </row>
    <row r="236" spans="1:52" ht="35.25" customHeight="1" x14ac:dyDescent="0.25">
      <c r="A236" s="4">
        <v>226</v>
      </c>
      <c r="B236" s="23">
        <v>342136</v>
      </c>
      <c r="C236" s="89" t="s">
        <v>382</v>
      </c>
      <c r="D236" s="110" t="s">
        <v>383</v>
      </c>
      <c r="E236" s="111" t="s">
        <v>384</v>
      </c>
      <c r="F236" s="89" t="s">
        <v>403</v>
      </c>
      <c r="G236" s="90" t="s">
        <v>386</v>
      </c>
      <c r="H236" s="31" t="s">
        <v>387</v>
      </c>
      <c r="I236" s="112">
        <v>1</v>
      </c>
      <c r="J236" s="110" t="s">
        <v>404</v>
      </c>
      <c r="K236" s="75">
        <v>80</v>
      </c>
      <c r="L236" s="50" t="s">
        <v>405</v>
      </c>
      <c r="M236" s="50" t="s">
        <v>406</v>
      </c>
      <c r="N236" s="52" t="s">
        <v>101</v>
      </c>
      <c r="O236" s="94" t="s">
        <v>102</v>
      </c>
      <c r="P236" s="50" t="s">
        <v>101</v>
      </c>
      <c r="Q236" s="94" t="s">
        <v>102</v>
      </c>
      <c r="R236" s="110" t="s">
        <v>390</v>
      </c>
      <c r="S236" s="61" t="s">
        <v>102</v>
      </c>
      <c r="T236" s="75"/>
      <c r="U236" s="113">
        <v>916.4</v>
      </c>
      <c r="V236" s="113">
        <v>1094.72</v>
      </c>
      <c r="W236" s="111">
        <v>119.23</v>
      </c>
      <c r="X236" s="111" t="s">
        <v>393</v>
      </c>
      <c r="Y236" s="111">
        <v>115.84</v>
      </c>
      <c r="Z236" s="111" t="s">
        <v>393</v>
      </c>
      <c r="AA236" s="111">
        <v>118.48</v>
      </c>
      <c r="AB236" s="111" t="s">
        <v>393</v>
      </c>
      <c r="AC236" s="111">
        <v>119.23</v>
      </c>
      <c r="AD236" s="111" t="s">
        <v>393</v>
      </c>
      <c r="AE236" s="111">
        <v>119.23</v>
      </c>
      <c r="AF236" s="111" t="s">
        <v>393</v>
      </c>
      <c r="AG236" s="111">
        <v>36.409999999999997</v>
      </c>
      <c r="AH236" s="111" t="s">
        <v>393</v>
      </c>
      <c r="AI236" s="111">
        <v>35.57</v>
      </c>
      <c r="AJ236" s="111" t="s">
        <v>393</v>
      </c>
      <c r="AK236" s="111">
        <v>27.05</v>
      </c>
      <c r="AL236" s="111" t="s">
        <v>393</v>
      </c>
      <c r="AM236" s="111">
        <v>27.05</v>
      </c>
      <c r="AN236" s="111" t="s">
        <v>393</v>
      </c>
      <c r="AO236" s="111">
        <v>104.88</v>
      </c>
      <c r="AP236" s="111" t="s">
        <v>393</v>
      </c>
      <c r="AQ236" s="111">
        <v>113.79</v>
      </c>
      <c r="AR236" s="111" t="s">
        <v>393</v>
      </c>
      <c r="AS236" s="111">
        <v>113.79</v>
      </c>
      <c r="AT236" s="111" t="s">
        <v>393</v>
      </c>
      <c r="AU236" s="111">
        <f t="shared" si="4"/>
        <v>1050.55</v>
      </c>
      <c r="AV236" s="112">
        <v>0.42520000000000002</v>
      </c>
      <c r="AW236" s="112" t="s">
        <v>407</v>
      </c>
      <c r="AX236" s="112" t="s">
        <v>396</v>
      </c>
      <c r="AY236" s="112">
        <v>1</v>
      </c>
      <c r="AZ236" s="112" t="s">
        <v>409</v>
      </c>
    </row>
    <row r="237" spans="1:52" ht="35.25" customHeight="1" x14ac:dyDescent="0.25">
      <c r="A237" s="4">
        <v>227</v>
      </c>
      <c r="B237" s="23">
        <v>342137</v>
      </c>
      <c r="C237" s="89" t="s">
        <v>382</v>
      </c>
      <c r="D237" s="110" t="s">
        <v>383</v>
      </c>
      <c r="E237" s="111" t="s">
        <v>384</v>
      </c>
      <c r="F237" s="89" t="s">
        <v>403</v>
      </c>
      <c r="G237" s="90" t="s">
        <v>386</v>
      </c>
      <c r="H237" s="31" t="s">
        <v>387</v>
      </c>
      <c r="I237" s="112">
        <v>1</v>
      </c>
      <c r="J237" s="110" t="s">
        <v>404</v>
      </c>
      <c r="K237" s="75">
        <v>50</v>
      </c>
      <c r="L237" s="50" t="s">
        <v>405</v>
      </c>
      <c r="M237" s="50" t="s">
        <v>406</v>
      </c>
      <c r="N237" s="52" t="s">
        <v>101</v>
      </c>
      <c r="O237" s="94" t="s">
        <v>102</v>
      </c>
      <c r="P237" s="50" t="s">
        <v>101</v>
      </c>
      <c r="Q237" s="94" t="s">
        <v>102</v>
      </c>
      <c r="R237" s="110" t="s">
        <v>390</v>
      </c>
      <c r="S237" s="61" t="s">
        <v>102</v>
      </c>
      <c r="T237" s="75"/>
      <c r="U237" s="113">
        <v>977.59</v>
      </c>
      <c r="V237" s="113">
        <v>1103.94</v>
      </c>
      <c r="W237" s="111">
        <v>166.43</v>
      </c>
      <c r="X237" s="111" t="s">
        <v>398</v>
      </c>
      <c r="Y237" s="111">
        <v>162.13</v>
      </c>
      <c r="Z237" s="111" t="s">
        <v>398</v>
      </c>
      <c r="AA237" s="111">
        <v>156.36000000000001</v>
      </c>
      <c r="AB237" s="111" t="s">
        <v>398</v>
      </c>
      <c r="AC237" s="111">
        <v>133.19999999999999</v>
      </c>
      <c r="AD237" s="111" t="s">
        <v>398</v>
      </c>
      <c r="AE237" s="111">
        <v>72.510000000000005</v>
      </c>
      <c r="AF237" s="111" t="s">
        <v>398</v>
      </c>
      <c r="AG237" s="111">
        <v>46.05</v>
      </c>
      <c r="AH237" s="111" t="s">
        <v>398</v>
      </c>
      <c r="AI237" s="111">
        <v>29.93</v>
      </c>
      <c r="AJ237" s="111" t="s">
        <v>398</v>
      </c>
      <c r="AK237" s="111">
        <v>32.39</v>
      </c>
      <c r="AL237" s="111" t="s">
        <v>398</v>
      </c>
      <c r="AM237" s="111">
        <v>33.799999999999997</v>
      </c>
      <c r="AN237" s="111" t="s">
        <v>398</v>
      </c>
      <c r="AO237" s="111">
        <v>81.63</v>
      </c>
      <c r="AP237" s="111" t="s">
        <v>398</v>
      </c>
      <c r="AQ237" s="111">
        <v>115.08</v>
      </c>
      <c r="AR237" s="111" t="s">
        <v>398</v>
      </c>
      <c r="AS237" s="111">
        <v>135.21</v>
      </c>
      <c r="AT237" s="111" t="s">
        <v>398</v>
      </c>
      <c r="AU237" s="111">
        <f t="shared" si="4"/>
        <v>1164.7199999999998</v>
      </c>
      <c r="AV237" s="112">
        <v>0.21251</v>
      </c>
      <c r="AW237" s="112" t="s">
        <v>407</v>
      </c>
      <c r="AX237" s="112" t="s">
        <v>396</v>
      </c>
      <c r="AY237" s="112">
        <v>1</v>
      </c>
      <c r="AZ237" s="112" t="s">
        <v>409</v>
      </c>
    </row>
    <row r="238" spans="1:52" ht="35.25" customHeight="1" x14ac:dyDescent="0.25">
      <c r="A238" s="4">
        <v>228</v>
      </c>
      <c r="B238" s="23">
        <v>342138</v>
      </c>
      <c r="C238" s="89" t="s">
        <v>382</v>
      </c>
      <c r="D238" s="110" t="s">
        <v>383</v>
      </c>
      <c r="E238" s="111" t="s">
        <v>384</v>
      </c>
      <c r="F238" s="89" t="s">
        <v>403</v>
      </c>
      <c r="G238" s="90" t="s">
        <v>386</v>
      </c>
      <c r="H238" s="31" t="s">
        <v>387</v>
      </c>
      <c r="I238" s="112">
        <v>1</v>
      </c>
      <c r="J238" s="110" t="s">
        <v>404</v>
      </c>
      <c r="K238" s="75">
        <v>50</v>
      </c>
      <c r="L238" s="50" t="s">
        <v>405</v>
      </c>
      <c r="M238" s="50" t="s">
        <v>406</v>
      </c>
      <c r="N238" s="52" t="s">
        <v>101</v>
      </c>
      <c r="O238" s="94" t="s">
        <v>102</v>
      </c>
      <c r="P238" s="50" t="s">
        <v>101</v>
      </c>
      <c r="Q238" s="94" t="s">
        <v>102</v>
      </c>
      <c r="R238" s="110" t="s">
        <v>390</v>
      </c>
      <c r="S238" s="61" t="s">
        <v>102</v>
      </c>
      <c r="T238" s="75"/>
      <c r="U238" s="113">
        <v>1511.6</v>
      </c>
      <c r="V238" s="113">
        <v>1547.76</v>
      </c>
      <c r="W238" s="111">
        <v>216.2</v>
      </c>
      <c r="X238" s="111" t="s">
        <v>398</v>
      </c>
      <c r="Y238" s="111">
        <v>189.56</v>
      </c>
      <c r="Z238" s="111" t="s">
        <v>398</v>
      </c>
      <c r="AA238" s="111">
        <v>193.21</v>
      </c>
      <c r="AB238" s="111" t="s">
        <v>398</v>
      </c>
      <c r="AC238" s="111">
        <v>176.95</v>
      </c>
      <c r="AD238" s="111" t="s">
        <v>398</v>
      </c>
      <c r="AE238" s="111">
        <v>96.83</v>
      </c>
      <c r="AF238" s="111" t="s">
        <v>398</v>
      </c>
      <c r="AG238" s="111">
        <v>76.16</v>
      </c>
      <c r="AH238" s="111" t="s">
        <v>398</v>
      </c>
      <c r="AI238" s="111">
        <v>51.35</v>
      </c>
      <c r="AJ238" s="111" t="s">
        <v>398</v>
      </c>
      <c r="AK238" s="111">
        <v>49.86</v>
      </c>
      <c r="AL238" s="111" t="s">
        <v>398</v>
      </c>
      <c r="AM238" s="111">
        <v>60.79</v>
      </c>
      <c r="AN238" s="111" t="s">
        <v>398</v>
      </c>
      <c r="AO238" s="111">
        <v>77.84</v>
      </c>
      <c r="AP238" s="111" t="s">
        <v>398</v>
      </c>
      <c r="AQ238" s="111">
        <v>111.49</v>
      </c>
      <c r="AR238" s="111" t="s">
        <v>398</v>
      </c>
      <c r="AS238" s="111">
        <v>188.37</v>
      </c>
      <c r="AT238" s="111" t="s">
        <v>398</v>
      </c>
      <c r="AU238" s="111">
        <f t="shared" si="4"/>
        <v>1488.6100000000001</v>
      </c>
      <c r="AV238" s="112">
        <v>0.20327000000000001</v>
      </c>
      <c r="AW238" s="112" t="s">
        <v>407</v>
      </c>
      <c r="AX238" s="112" t="s">
        <v>396</v>
      </c>
      <c r="AY238" s="112">
        <v>1</v>
      </c>
      <c r="AZ238" s="112" t="s">
        <v>409</v>
      </c>
    </row>
    <row r="239" spans="1:52" ht="35.25" customHeight="1" x14ac:dyDescent="0.25">
      <c r="A239" s="4">
        <v>229</v>
      </c>
      <c r="B239" s="23">
        <v>342139</v>
      </c>
      <c r="C239" s="89" t="s">
        <v>382</v>
      </c>
      <c r="D239" s="110" t="s">
        <v>383</v>
      </c>
      <c r="E239" s="111" t="s">
        <v>384</v>
      </c>
      <c r="F239" s="89" t="s">
        <v>403</v>
      </c>
      <c r="G239" s="90" t="s">
        <v>386</v>
      </c>
      <c r="H239" s="31" t="s">
        <v>387</v>
      </c>
      <c r="I239" s="112">
        <v>1</v>
      </c>
      <c r="J239" s="110" t="s">
        <v>404</v>
      </c>
      <c r="K239" s="75">
        <v>80</v>
      </c>
      <c r="L239" s="50" t="s">
        <v>405</v>
      </c>
      <c r="M239" s="50" t="s">
        <v>406</v>
      </c>
      <c r="N239" s="52" t="s">
        <v>101</v>
      </c>
      <c r="O239" s="94" t="s">
        <v>102</v>
      </c>
      <c r="P239" s="50" t="s">
        <v>101</v>
      </c>
      <c r="Q239" s="94" t="s">
        <v>102</v>
      </c>
      <c r="R239" s="110" t="s">
        <v>390</v>
      </c>
      <c r="S239" s="61" t="s">
        <v>102</v>
      </c>
      <c r="T239" s="75"/>
      <c r="U239" s="113">
        <v>1141.52</v>
      </c>
      <c r="V239" s="113">
        <v>1318.53</v>
      </c>
      <c r="W239" s="111">
        <v>142.38999999999999</v>
      </c>
      <c r="X239" s="111" t="s">
        <v>393</v>
      </c>
      <c r="Y239" s="111">
        <v>138.27000000000001</v>
      </c>
      <c r="Z239" s="111" t="s">
        <v>393</v>
      </c>
      <c r="AA239" s="111">
        <v>141.47</v>
      </c>
      <c r="AB239" s="111" t="s">
        <v>393</v>
      </c>
      <c r="AC239" s="111">
        <v>142.38999999999999</v>
      </c>
      <c r="AD239" s="111" t="s">
        <v>393</v>
      </c>
      <c r="AE239" s="111">
        <v>142.38999999999999</v>
      </c>
      <c r="AF239" s="111" t="s">
        <v>393</v>
      </c>
      <c r="AG239" s="111">
        <v>44.34</v>
      </c>
      <c r="AH239" s="111" t="s">
        <v>393</v>
      </c>
      <c r="AI239" s="111">
        <v>43.42</v>
      </c>
      <c r="AJ239" s="111" t="s">
        <v>393</v>
      </c>
      <c r="AK239" s="111">
        <v>36.799999999999997</v>
      </c>
      <c r="AL239" s="111" t="s">
        <v>393</v>
      </c>
      <c r="AM239" s="111">
        <v>36.799999999999997</v>
      </c>
      <c r="AN239" s="111" t="s">
        <v>393</v>
      </c>
      <c r="AO239" s="111">
        <v>130.81</v>
      </c>
      <c r="AP239" s="111" t="s">
        <v>393</v>
      </c>
      <c r="AQ239" s="111">
        <v>137.9</v>
      </c>
      <c r="AR239" s="111" t="s">
        <v>393</v>
      </c>
      <c r="AS239" s="111">
        <v>137.9</v>
      </c>
      <c r="AT239" s="111" t="s">
        <v>393</v>
      </c>
      <c r="AU239" s="111">
        <f t="shared" si="4"/>
        <v>1274.8800000000001</v>
      </c>
      <c r="AV239" s="112">
        <v>0.20327000000000001</v>
      </c>
      <c r="AW239" s="112" t="s">
        <v>407</v>
      </c>
      <c r="AX239" s="112" t="s">
        <v>396</v>
      </c>
      <c r="AY239" s="112">
        <v>1</v>
      </c>
      <c r="AZ239" s="112" t="s">
        <v>409</v>
      </c>
    </row>
    <row r="240" spans="1:52" ht="35.25" customHeight="1" x14ac:dyDescent="0.25">
      <c r="A240" s="4">
        <v>230</v>
      </c>
      <c r="B240" s="23">
        <v>342140</v>
      </c>
      <c r="C240" s="89" t="s">
        <v>382</v>
      </c>
      <c r="D240" s="110" t="s">
        <v>383</v>
      </c>
      <c r="E240" s="111" t="s">
        <v>384</v>
      </c>
      <c r="F240" s="89" t="s">
        <v>403</v>
      </c>
      <c r="G240" s="90" t="s">
        <v>386</v>
      </c>
      <c r="H240" s="31" t="s">
        <v>387</v>
      </c>
      <c r="I240" s="112">
        <v>1</v>
      </c>
      <c r="J240" s="110" t="s">
        <v>404</v>
      </c>
      <c r="K240" s="75">
        <v>50</v>
      </c>
      <c r="L240" s="50" t="s">
        <v>405</v>
      </c>
      <c r="M240" s="50" t="s">
        <v>406</v>
      </c>
      <c r="N240" s="52" t="s">
        <v>101</v>
      </c>
      <c r="O240" s="94" t="s">
        <v>102</v>
      </c>
      <c r="P240" s="50" t="s">
        <v>101</v>
      </c>
      <c r="Q240" s="94" t="s">
        <v>102</v>
      </c>
      <c r="R240" s="110" t="s">
        <v>390</v>
      </c>
      <c r="S240" s="61" t="s">
        <v>102</v>
      </c>
      <c r="T240" s="75"/>
      <c r="U240" s="113">
        <v>840.03</v>
      </c>
      <c r="V240" s="113">
        <v>1172.5899999999999</v>
      </c>
      <c r="W240" s="111">
        <v>120.63</v>
      </c>
      <c r="X240" s="111" t="s">
        <v>393</v>
      </c>
      <c r="Y240" s="111">
        <v>120.63</v>
      </c>
      <c r="Z240" s="111" t="s">
        <v>393</v>
      </c>
      <c r="AA240" s="111">
        <v>120.63</v>
      </c>
      <c r="AB240" s="111" t="s">
        <v>393</v>
      </c>
      <c r="AC240" s="111">
        <v>120.63</v>
      </c>
      <c r="AD240" s="111" t="s">
        <v>393</v>
      </c>
      <c r="AE240" s="111">
        <v>120.63</v>
      </c>
      <c r="AF240" s="111" t="s">
        <v>393</v>
      </c>
      <c r="AG240" s="111">
        <v>42.86</v>
      </c>
      <c r="AH240" s="111" t="s">
        <v>393</v>
      </c>
      <c r="AI240" s="111">
        <v>42.12</v>
      </c>
      <c r="AJ240" s="111" t="s">
        <v>393</v>
      </c>
      <c r="AK240" s="111">
        <v>27.49</v>
      </c>
      <c r="AL240" s="111" t="s">
        <v>393</v>
      </c>
      <c r="AM240" s="111">
        <v>27.49</v>
      </c>
      <c r="AN240" s="111" t="s">
        <v>393</v>
      </c>
      <c r="AO240" s="111">
        <v>107.85</v>
      </c>
      <c r="AP240" s="111" t="s">
        <v>393</v>
      </c>
      <c r="AQ240" s="111">
        <v>122.48</v>
      </c>
      <c r="AR240" s="111" t="s">
        <v>393</v>
      </c>
      <c r="AS240" s="111">
        <v>122.48</v>
      </c>
      <c r="AT240" s="111" t="s">
        <v>393</v>
      </c>
      <c r="AU240" s="111">
        <f t="shared" si="4"/>
        <v>1095.92</v>
      </c>
      <c r="AV240" s="112">
        <v>0.43534</v>
      </c>
      <c r="AW240" s="112" t="s">
        <v>407</v>
      </c>
      <c r="AX240" s="112" t="s">
        <v>396</v>
      </c>
      <c r="AY240" s="112">
        <v>1</v>
      </c>
      <c r="AZ240" s="112" t="s">
        <v>409</v>
      </c>
    </row>
    <row r="241" spans="1:52" ht="35.25" customHeight="1" x14ac:dyDescent="0.25">
      <c r="A241" s="4">
        <v>231</v>
      </c>
      <c r="B241" s="23">
        <v>342141</v>
      </c>
      <c r="C241" s="89" t="s">
        <v>382</v>
      </c>
      <c r="D241" s="110" t="s">
        <v>383</v>
      </c>
      <c r="E241" s="111" t="s">
        <v>384</v>
      </c>
      <c r="F241" s="89" t="s">
        <v>403</v>
      </c>
      <c r="G241" s="90" t="s">
        <v>386</v>
      </c>
      <c r="H241" s="31" t="s">
        <v>387</v>
      </c>
      <c r="I241" s="112">
        <v>1</v>
      </c>
      <c r="J241" s="110" t="s">
        <v>404</v>
      </c>
      <c r="K241" s="75">
        <v>80</v>
      </c>
      <c r="L241" s="50" t="s">
        <v>405</v>
      </c>
      <c r="M241" s="50" t="s">
        <v>406</v>
      </c>
      <c r="N241" s="52" t="s">
        <v>101</v>
      </c>
      <c r="O241" s="94" t="s">
        <v>102</v>
      </c>
      <c r="P241" s="50" t="s">
        <v>101</v>
      </c>
      <c r="Q241" s="94" t="s">
        <v>102</v>
      </c>
      <c r="R241" s="110" t="s">
        <v>390</v>
      </c>
      <c r="S241" s="61" t="s">
        <v>102</v>
      </c>
      <c r="T241" s="75"/>
      <c r="U241" s="113">
        <v>1086.26</v>
      </c>
      <c r="V241" s="113">
        <v>1314.26</v>
      </c>
      <c r="W241" s="111">
        <v>148.78</v>
      </c>
      <c r="X241" s="111" t="s">
        <v>393</v>
      </c>
      <c r="Y241" s="111">
        <v>165.21</v>
      </c>
      <c r="Z241" s="111" t="s">
        <v>393</v>
      </c>
      <c r="AA241" s="111">
        <v>147.86000000000001</v>
      </c>
      <c r="AB241" s="111" t="s">
        <v>393</v>
      </c>
      <c r="AC241" s="111">
        <v>148.78</v>
      </c>
      <c r="AD241" s="111" t="s">
        <v>393</v>
      </c>
      <c r="AE241" s="111">
        <v>148.78</v>
      </c>
      <c r="AF241" s="111" t="s">
        <v>393</v>
      </c>
      <c r="AG241" s="111">
        <v>47.37</v>
      </c>
      <c r="AH241" s="111" t="s">
        <v>393</v>
      </c>
      <c r="AI241" s="111">
        <v>46.41</v>
      </c>
      <c r="AJ241" s="111" t="s">
        <v>393</v>
      </c>
      <c r="AK241" s="111">
        <v>39.369999999999997</v>
      </c>
      <c r="AL241" s="111" t="s">
        <v>393</v>
      </c>
      <c r="AM241" s="111">
        <v>39.369999999999997</v>
      </c>
      <c r="AN241" s="111" t="s">
        <v>393</v>
      </c>
      <c r="AO241" s="111">
        <v>132.84</v>
      </c>
      <c r="AP241" s="111" t="s">
        <v>393</v>
      </c>
      <c r="AQ241" s="111">
        <v>140.38999999999999</v>
      </c>
      <c r="AR241" s="111" t="s">
        <v>393</v>
      </c>
      <c r="AS241" s="111">
        <v>140.38999999999999</v>
      </c>
      <c r="AT241" s="111" t="s">
        <v>393</v>
      </c>
      <c r="AU241" s="111">
        <f t="shared" si="4"/>
        <v>1345.5499999999997</v>
      </c>
      <c r="AV241" s="112">
        <v>0.40064</v>
      </c>
      <c r="AW241" s="112" t="s">
        <v>407</v>
      </c>
      <c r="AX241" s="112" t="s">
        <v>396</v>
      </c>
      <c r="AY241" s="112">
        <v>1</v>
      </c>
      <c r="AZ241" s="112" t="s">
        <v>409</v>
      </c>
    </row>
    <row r="242" spans="1:52" ht="35.25" customHeight="1" x14ac:dyDescent="0.25">
      <c r="A242" s="4">
        <v>232</v>
      </c>
      <c r="B242" s="23">
        <v>342142</v>
      </c>
      <c r="C242" s="89" t="s">
        <v>382</v>
      </c>
      <c r="D242" s="110" t="s">
        <v>383</v>
      </c>
      <c r="E242" s="111" t="s">
        <v>384</v>
      </c>
      <c r="F242" s="89" t="s">
        <v>403</v>
      </c>
      <c r="G242" s="90" t="s">
        <v>386</v>
      </c>
      <c r="H242" s="31" t="s">
        <v>387</v>
      </c>
      <c r="I242" s="112">
        <v>1</v>
      </c>
      <c r="J242" s="110" t="s">
        <v>404</v>
      </c>
      <c r="K242" s="75">
        <v>50</v>
      </c>
      <c r="L242" s="50" t="s">
        <v>405</v>
      </c>
      <c r="M242" s="50" t="s">
        <v>406</v>
      </c>
      <c r="N242" s="52" t="s">
        <v>101</v>
      </c>
      <c r="O242" s="94" t="s">
        <v>102</v>
      </c>
      <c r="P242" s="50" t="s">
        <v>101</v>
      </c>
      <c r="Q242" s="94" t="s">
        <v>102</v>
      </c>
      <c r="R242" s="110" t="s">
        <v>390</v>
      </c>
      <c r="S242" s="61" t="s">
        <v>102</v>
      </c>
      <c r="T242" s="75"/>
      <c r="U242" s="113">
        <v>607.58000000000004</v>
      </c>
      <c r="V242" s="113">
        <v>796.99</v>
      </c>
      <c r="W242" s="111">
        <v>89.15</v>
      </c>
      <c r="X242" s="111" t="s">
        <v>393</v>
      </c>
      <c r="Y242" s="111">
        <v>87.55</v>
      </c>
      <c r="Z242" s="111" t="s">
        <v>393</v>
      </c>
      <c r="AA242" s="111">
        <v>86.73</v>
      </c>
      <c r="AB242" s="111" t="s">
        <v>393</v>
      </c>
      <c r="AC242" s="111">
        <v>89.15</v>
      </c>
      <c r="AD242" s="111" t="s">
        <v>393</v>
      </c>
      <c r="AE242" s="111">
        <v>89.15</v>
      </c>
      <c r="AF242" s="111" t="s">
        <v>393</v>
      </c>
      <c r="AG242" s="111">
        <v>26.93</v>
      </c>
      <c r="AH242" s="111" t="s">
        <v>393</v>
      </c>
      <c r="AI242" s="111">
        <v>27.35</v>
      </c>
      <c r="AJ242" s="111" t="s">
        <v>393</v>
      </c>
      <c r="AK242" s="111">
        <v>21.52</v>
      </c>
      <c r="AL242" s="111" t="s">
        <v>393</v>
      </c>
      <c r="AM242" s="111">
        <v>21.67</v>
      </c>
      <c r="AN242" s="111" t="s">
        <v>393</v>
      </c>
      <c r="AO242" s="111">
        <v>78.77</v>
      </c>
      <c r="AP242" s="111" t="s">
        <v>393</v>
      </c>
      <c r="AQ242" s="111">
        <v>84.03</v>
      </c>
      <c r="AR242" s="111" t="s">
        <v>393</v>
      </c>
      <c r="AS242" s="111">
        <v>83.27</v>
      </c>
      <c r="AT242" s="111" t="s">
        <v>393</v>
      </c>
      <c r="AU242" s="111">
        <f t="shared" si="4"/>
        <v>785.27</v>
      </c>
      <c r="AV242" s="112">
        <v>0.46253</v>
      </c>
      <c r="AW242" s="112" t="s">
        <v>407</v>
      </c>
      <c r="AX242" s="112" t="s">
        <v>396</v>
      </c>
      <c r="AY242" s="112">
        <v>1</v>
      </c>
      <c r="AZ242" s="112" t="s">
        <v>409</v>
      </c>
    </row>
    <row r="243" spans="1:52" ht="35.25" customHeight="1" x14ac:dyDescent="0.25">
      <c r="A243" s="4">
        <v>233</v>
      </c>
      <c r="B243" s="23">
        <v>342143</v>
      </c>
      <c r="C243" s="89" t="s">
        <v>382</v>
      </c>
      <c r="D243" s="110" t="s">
        <v>383</v>
      </c>
      <c r="E243" s="111" t="s">
        <v>384</v>
      </c>
      <c r="F243" s="89" t="s">
        <v>403</v>
      </c>
      <c r="G243" s="90" t="s">
        <v>386</v>
      </c>
      <c r="H243" s="31" t="s">
        <v>387</v>
      </c>
      <c r="I243" s="112">
        <v>1</v>
      </c>
      <c r="J243" s="110" t="s">
        <v>404</v>
      </c>
      <c r="K243" s="75">
        <v>50</v>
      </c>
      <c r="L243" s="50" t="s">
        <v>405</v>
      </c>
      <c r="M243" s="50" t="s">
        <v>406</v>
      </c>
      <c r="N243" s="52" t="s">
        <v>101</v>
      </c>
      <c r="O243" s="94" t="s">
        <v>102</v>
      </c>
      <c r="P243" s="50" t="s">
        <v>101</v>
      </c>
      <c r="Q243" s="94" t="s">
        <v>102</v>
      </c>
      <c r="R243" s="110" t="s">
        <v>390</v>
      </c>
      <c r="S243" s="61" t="s">
        <v>102</v>
      </c>
      <c r="T243" s="75"/>
      <c r="U243" s="113">
        <v>828.65</v>
      </c>
      <c r="V243" s="113">
        <v>1074.32</v>
      </c>
      <c r="W243" s="111">
        <v>122.24</v>
      </c>
      <c r="X243" s="111" t="s">
        <v>393</v>
      </c>
      <c r="Y243" s="111">
        <v>120.03</v>
      </c>
      <c r="Z243" s="111" t="s">
        <v>393</v>
      </c>
      <c r="AA243" s="111">
        <v>118.91</v>
      </c>
      <c r="AB243" s="111" t="s">
        <v>393</v>
      </c>
      <c r="AC243" s="111">
        <v>122.24</v>
      </c>
      <c r="AD243" s="111" t="s">
        <v>393</v>
      </c>
      <c r="AE243" s="111">
        <v>122.24</v>
      </c>
      <c r="AF243" s="111" t="s">
        <v>393</v>
      </c>
      <c r="AG243" s="111">
        <v>36.67</v>
      </c>
      <c r="AH243" s="111" t="s">
        <v>393</v>
      </c>
      <c r="AI243" s="111">
        <v>37.090000000000003</v>
      </c>
      <c r="AJ243" s="111" t="s">
        <v>393</v>
      </c>
      <c r="AK243" s="111">
        <v>28.01</v>
      </c>
      <c r="AL243" s="111" t="s">
        <v>393</v>
      </c>
      <c r="AM243" s="111">
        <v>28.21</v>
      </c>
      <c r="AN243" s="111" t="s">
        <v>393</v>
      </c>
      <c r="AO243" s="111">
        <v>106.98</v>
      </c>
      <c r="AP243" s="111" t="s">
        <v>393</v>
      </c>
      <c r="AQ243" s="111">
        <v>115.44</v>
      </c>
      <c r="AR243" s="111" t="s">
        <v>393</v>
      </c>
      <c r="AS243" s="111">
        <v>114.38</v>
      </c>
      <c r="AT243" s="111" t="s">
        <v>393</v>
      </c>
      <c r="AU243" s="111">
        <f t="shared" si="4"/>
        <v>1072.44</v>
      </c>
      <c r="AV243" s="112">
        <v>0.25974000000000003</v>
      </c>
      <c r="AW243" s="112" t="s">
        <v>407</v>
      </c>
      <c r="AX243" s="112" t="s">
        <v>396</v>
      </c>
      <c r="AY243" s="112">
        <v>1</v>
      </c>
      <c r="AZ243" s="112" t="s">
        <v>409</v>
      </c>
    </row>
    <row r="244" spans="1:52" ht="35.25" customHeight="1" x14ac:dyDescent="0.25">
      <c r="A244" s="4">
        <v>234</v>
      </c>
      <c r="B244" s="23">
        <v>342144</v>
      </c>
      <c r="C244" s="89" t="s">
        <v>382</v>
      </c>
      <c r="D244" s="110" t="s">
        <v>383</v>
      </c>
      <c r="E244" s="111" t="s">
        <v>384</v>
      </c>
      <c r="F244" s="89" t="s">
        <v>403</v>
      </c>
      <c r="G244" s="90" t="s">
        <v>386</v>
      </c>
      <c r="H244" s="31" t="s">
        <v>387</v>
      </c>
      <c r="I244" s="112">
        <v>0</v>
      </c>
      <c r="J244" s="110" t="s">
        <v>404</v>
      </c>
      <c r="K244" s="75">
        <v>50</v>
      </c>
      <c r="L244" s="50" t="s">
        <v>405</v>
      </c>
      <c r="M244" s="50" t="s">
        <v>406</v>
      </c>
      <c r="N244" s="52" t="s">
        <v>101</v>
      </c>
      <c r="O244" s="94" t="s">
        <v>102</v>
      </c>
      <c r="P244" s="50" t="s">
        <v>102</v>
      </c>
      <c r="Q244" s="94" t="s">
        <v>102</v>
      </c>
      <c r="R244" s="110" t="s">
        <v>390</v>
      </c>
      <c r="S244" s="61" t="s">
        <v>102</v>
      </c>
      <c r="T244" s="75"/>
      <c r="U244" s="113">
        <v>415.47</v>
      </c>
      <c r="V244" s="113">
        <v>400.44</v>
      </c>
      <c r="W244" s="111">
        <v>51.47</v>
      </c>
      <c r="X244" s="111" t="s">
        <v>393</v>
      </c>
      <c r="Y244" s="111">
        <v>51.02</v>
      </c>
      <c r="Z244" s="111" t="s">
        <v>393</v>
      </c>
      <c r="AA244" s="111">
        <v>51.47</v>
      </c>
      <c r="AB244" s="111" t="s">
        <v>393</v>
      </c>
      <c r="AC244" s="111">
        <v>27.48</v>
      </c>
      <c r="AD244" s="111" t="s">
        <v>393</v>
      </c>
      <c r="AE244" s="111">
        <v>51.47</v>
      </c>
      <c r="AF244" s="111" t="s">
        <v>393</v>
      </c>
      <c r="AG244" s="111">
        <v>10.86</v>
      </c>
      <c r="AH244" s="111" t="s">
        <v>393</v>
      </c>
      <c r="AI244" s="111">
        <v>10.75</v>
      </c>
      <c r="AJ244" s="111" t="s">
        <v>393</v>
      </c>
      <c r="AK244" s="111">
        <v>10.9</v>
      </c>
      <c r="AL244" s="111" t="s">
        <v>393</v>
      </c>
      <c r="AM244" s="111">
        <v>10.98</v>
      </c>
      <c r="AN244" s="111" t="s">
        <v>393</v>
      </c>
      <c r="AO244" s="111">
        <v>41.16</v>
      </c>
      <c r="AP244" s="111" t="s">
        <v>393</v>
      </c>
      <c r="AQ244" s="111">
        <v>40.5</v>
      </c>
      <c r="AR244" s="111" t="s">
        <v>393</v>
      </c>
      <c r="AS244" s="111">
        <v>40.5</v>
      </c>
      <c r="AT244" s="111" t="s">
        <v>393</v>
      </c>
      <c r="AU244" s="111">
        <f t="shared" si="4"/>
        <v>398.55999999999995</v>
      </c>
      <c r="AV244" s="112">
        <v>0.36176000000000003</v>
      </c>
      <c r="AW244" s="112" t="s">
        <v>407</v>
      </c>
      <c r="AX244" s="112" t="s">
        <v>396</v>
      </c>
      <c r="AY244" s="112">
        <v>0</v>
      </c>
      <c r="AZ244" s="112" t="s">
        <v>408</v>
      </c>
    </row>
    <row r="245" spans="1:52" ht="35.25" customHeight="1" x14ac:dyDescent="0.25">
      <c r="A245" s="4">
        <v>235</v>
      </c>
      <c r="B245" s="23">
        <v>342145</v>
      </c>
      <c r="C245" s="89" t="s">
        <v>382</v>
      </c>
      <c r="D245" s="110" t="s">
        <v>383</v>
      </c>
      <c r="E245" s="111" t="s">
        <v>384</v>
      </c>
      <c r="F245" s="89" t="s">
        <v>403</v>
      </c>
      <c r="G245" s="90" t="s">
        <v>386</v>
      </c>
      <c r="H245" s="31" t="s">
        <v>387</v>
      </c>
      <c r="I245" s="112">
        <v>0</v>
      </c>
      <c r="J245" s="110" t="s">
        <v>404</v>
      </c>
      <c r="K245" s="75">
        <v>50</v>
      </c>
      <c r="L245" s="50" t="s">
        <v>405</v>
      </c>
      <c r="M245" s="50" t="s">
        <v>406</v>
      </c>
      <c r="N245" s="52" t="s">
        <v>102</v>
      </c>
      <c r="O245" s="94" t="s">
        <v>102</v>
      </c>
      <c r="P245" s="50" t="s">
        <v>102</v>
      </c>
      <c r="Q245" s="94" t="s">
        <v>102</v>
      </c>
      <c r="R245" s="110" t="s">
        <v>390</v>
      </c>
      <c r="S245" s="61" t="s">
        <v>102</v>
      </c>
      <c r="T245" s="75"/>
      <c r="U245" s="113">
        <v>207.52</v>
      </c>
      <c r="V245" s="113">
        <v>229.85</v>
      </c>
      <c r="W245" s="111">
        <v>33.979999999999997</v>
      </c>
      <c r="X245" s="111" t="s">
        <v>393</v>
      </c>
      <c r="Y245" s="111">
        <v>33.590000000000003</v>
      </c>
      <c r="Z245" s="111" t="s">
        <v>393</v>
      </c>
      <c r="AA245" s="111">
        <v>33.979999999999997</v>
      </c>
      <c r="AB245" s="111" t="s">
        <v>393</v>
      </c>
      <c r="AC245" s="111">
        <v>33.979999999999997</v>
      </c>
      <c r="AD245" s="111" t="s">
        <v>393</v>
      </c>
      <c r="AE245" s="111">
        <v>33.979999999999997</v>
      </c>
      <c r="AF245" s="111" t="s">
        <v>393</v>
      </c>
      <c r="AG245" s="111">
        <v>0.11</v>
      </c>
      <c r="AH245" s="111" t="s">
        <v>393</v>
      </c>
      <c r="AI245" s="111">
        <v>0</v>
      </c>
      <c r="AJ245" s="111" t="s">
        <v>393</v>
      </c>
      <c r="AK245" s="111">
        <v>0</v>
      </c>
      <c r="AL245" s="111" t="s">
        <v>393</v>
      </c>
      <c r="AM245" s="111">
        <v>0</v>
      </c>
      <c r="AN245" s="111" t="s">
        <v>393</v>
      </c>
      <c r="AO245" s="111">
        <v>30.05</v>
      </c>
      <c r="AP245" s="111" t="s">
        <v>393</v>
      </c>
      <c r="AQ245" s="111">
        <v>30.05</v>
      </c>
      <c r="AR245" s="111" t="s">
        <v>393</v>
      </c>
      <c r="AS245" s="111">
        <v>30.05</v>
      </c>
      <c r="AT245" s="111" t="s">
        <v>393</v>
      </c>
      <c r="AU245" s="111">
        <f t="shared" si="4"/>
        <v>259.77</v>
      </c>
      <c r="AV245" s="112">
        <v>0.22678999999999999</v>
      </c>
      <c r="AW245" s="112" t="s">
        <v>407</v>
      </c>
      <c r="AX245" s="112" t="s">
        <v>396</v>
      </c>
      <c r="AY245" s="112">
        <v>0</v>
      </c>
      <c r="AZ245" s="112" t="s">
        <v>409</v>
      </c>
    </row>
    <row r="246" spans="1:52" ht="35.25" customHeight="1" x14ac:dyDescent="0.25">
      <c r="A246" s="4">
        <v>236</v>
      </c>
      <c r="B246" s="23">
        <v>342146</v>
      </c>
      <c r="C246" s="89" t="s">
        <v>382</v>
      </c>
      <c r="D246" s="110" t="s">
        <v>383</v>
      </c>
      <c r="E246" s="111" t="s">
        <v>384</v>
      </c>
      <c r="F246" s="89" t="s">
        <v>403</v>
      </c>
      <c r="G246" s="90" t="s">
        <v>386</v>
      </c>
      <c r="H246" s="31" t="s">
        <v>387</v>
      </c>
      <c r="I246" s="112">
        <v>1</v>
      </c>
      <c r="J246" s="110" t="s">
        <v>404</v>
      </c>
      <c r="K246" s="75">
        <v>80</v>
      </c>
      <c r="L246" s="50" t="s">
        <v>405</v>
      </c>
      <c r="M246" s="50" t="s">
        <v>406</v>
      </c>
      <c r="N246" s="52" t="s">
        <v>102</v>
      </c>
      <c r="O246" s="94" t="s">
        <v>102</v>
      </c>
      <c r="P246" s="50" t="s">
        <v>101</v>
      </c>
      <c r="Q246" s="94" t="s">
        <v>102</v>
      </c>
      <c r="R246" s="110" t="s">
        <v>390</v>
      </c>
      <c r="S246" s="61" t="s">
        <v>102</v>
      </c>
      <c r="T246" s="75"/>
      <c r="U246" s="113">
        <v>641.85</v>
      </c>
      <c r="V246" s="113">
        <v>857.62</v>
      </c>
      <c r="W246" s="111">
        <v>129.68</v>
      </c>
      <c r="X246" s="111" t="s">
        <v>393</v>
      </c>
      <c r="Y246" s="111">
        <v>129.69999999999999</v>
      </c>
      <c r="Z246" s="111" t="s">
        <v>393</v>
      </c>
      <c r="AA246" s="111">
        <v>131.47</v>
      </c>
      <c r="AB246" s="111" t="s">
        <v>393</v>
      </c>
      <c r="AC246" s="111">
        <v>129.19999999999999</v>
      </c>
      <c r="AD246" s="111" t="s">
        <v>393</v>
      </c>
      <c r="AE246" s="111">
        <v>128.16</v>
      </c>
      <c r="AF246" s="111" t="s">
        <v>393</v>
      </c>
      <c r="AG246" s="111">
        <v>0</v>
      </c>
      <c r="AH246" s="111" t="s">
        <v>393</v>
      </c>
      <c r="AI246" s="111">
        <v>0</v>
      </c>
      <c r="AJ246" s="111" t="s">
        <v>393</v>
      </c>
      <c r="AK246" s="111">
        <v>0</v>
      </c>
      <c r="AL246" s="111" t="s">
        <v>393</v>
      </c>
      <c r="AM246" s="111">
        <v>0</v>
      </c>
      <c r="AN246" s="111" t="s">
        <v>393</v>
      </c>
      <c r="AO246" s="111">
        <v>120.85</v>
      </c>
      <c r="AP246" s="111" t="s">
        <v>393</v>
      </c>
      <c r="AQ246" s="111">
        <v>120.85</v>
      </c>
      <c r="AR246" s="111" t="s">
        <v>393</v>
      </c>
      <c r="AS246" s="111">
        <v>120.85</v>
      </c>
      <c r="AT246" s="111" t="s">
        <v>393</v>
      </c>
      <c r="AU246" s="111">
        <f t="shared" si="4"/>
        <v>1010.76</v>
      </c>
      <c r="AV246" s="112">
        <v>0.30037999999999998</v>
      </c>
      <c r="AW246" s="112" t="s">
        <v>407</v>
      </c>
      <c r="AX246" s="112" t="s">
        <v>396</v>
      </c>
      <c r="AY246" s="112">
        <v>1</v>
      </c>
      <c r="AZ246" s="112" t="s">
        <v>409</v>
      </c>
    </row>
    <row r="247" spans="1:52" ht="35.25" customHeight="1" x14ac:dyDescent="0.25">
      <c r="A247" s="4">
        <v>237</v>
      </c>
      <c r="B247" s="23">
        <v>342147</v>
      </c>
      <c r="C247" s="89" t="s">
        <v>382</v>
      </c>
      <c r="D247" s="110" t="s">
        <v>383</v>
      </c>
      <c r="E247" s="111" t="s">
        <v>384</v>
      </c>
      <c r="F247" s="89" t="s">
        <v>403</v>
      </c>
      <c r="G247" s="90" t="s">
        <v>386</v>
      </c>
      <c r="H247" s="31" t="s">
        <v>387</v>
      </c>
      <c r="I247" s="112">
        <v>1</v>
      </c>
      <c r="J247" s="110" t="s">
        <v>404</v>
      </c>
      <c r="K247" s="75">
        <v>50</v>
      </c>
      <c r="L247" s="50" t="s">
        <v>405</v>
      </c>
      <c r="M247" s="50" t="s">
        <v>406</v>
      </c>
      <c r="N247" s="52" t="s">
        <v>102</v>
      </c>
      <c r="O247" s="94" t="s">
        <v>102</v>
      </c>
      <c r="P247" s="50" t="s">
        <v>101</v>
      </c>
      <c r="Q247" s="94" t="s">
        <v>102</v>
      </c>
      <c r="R247" s="110" t="s">
        <v>390</v>
      </c>
      <c r="S247" s="61" t="s">
        <v>102</v>
      </c>
      <c r="T247" s="75"/>
      <c r="U247" s="113">
        <v>405.6</v>
      </c>
      <c r="V247" s="113">
        <v>534.95000000000005</v>
      </c>
      <c r="W247" s="111">
        <v>94.25</v>
      </c>
      <c r="X247" s="111" t="s">
        <v>393</v>
      </c>
      <c r="Y247" s="111">
        <v>93.12</v>
      </c>
      <c r="Z247" s="111" t="s">
        <v>393</v>
      </c>
      <c r="AA247" s="111">
        <v>94.25</v>
      </c>
      <c r="AB247" s="111" t="s">
        <v>393</v>
      </c>
      <c r="AC247" s="111">
        <v>94.25</v>
      </c>
      <c r="AD247" s="111" t="s">
        <v>393</v>
      </c>
      <c r="AE247" s="111">
        <v>94.25</v>
      </c>
      <c r="AF247" s="111" t="s">
        <v>393</v>
      </c>
      <c r="AG247" s="111">
        <v>0.11</v>
      </c>
      <c r="AH247" s="111" t="s">
        <v>393</v>
      </c>
      <c r="AI247" s="111">
        <v>0</v>
      </c>
      <c r="AJ247" s="111" t="s">
        <v>393</v>
      </c>
      <c r="AK247" s="111">
        <v>0</v>
      </c>
      <c r="AL247" s="111" t="s">
        <v>393</v>
      </c>
      <c r="AM247" s="111">
        <v>0</v>
      </c>
      <c r="AN247" s="111" t="s">
        <v>393</v>
      </c>
      <c r="AO247" s="111">
        <v>78.39</v>
      </c>
      <c r="AP247" s="111" t="s">
        <v>393</v>
      </c>
      <c r="AQ247" s="111">
        <v>78.39</v>
      </c>
      <c r="AR247" s="111" t="s">
        <v>393</v>
      </c>
      <c r="AS247" s="111">
        <v>78.39</v>
      </c>
      <c r="AT247" s="111" t="s">
        <v>393</v>
      </c>
      <c r="AU247" s="111">
        <f t="shared" si="4"/>
        <v>705.4</v>
      </c>
      <c r="AV247" s="112">
        <v>0.38949</v>
      </c>
      <c r="AW247" s="112" t="s">
        <v>407</v>
      </c>
      <c r="AX247" s="112" t="s">
        <v>396</v>
      </c>
      <c r="AY247" s="112">
        <v>1</v>
      </c>
      <c r="AZ247" s="112" t="s">
        <v>409</v>
      </c>
    </row>
    <row r="248" spans="1:52" ht="35.25" customHeight="1" x14ac:dyDescent="0.25">
      <c r="A248" s="4">
        <v>238</v>
      </c>
      <c r="B248" s="23">
        <v>342148</v>
      </c>
      <c r="C248" s="89" t="s">
        <v>382</v>
      </c>
      <c r="D248" s="110" t="s">
        <v>383</v>
      </c>
      <c r="E248" s="111" t="s">
        <v>384</v>
      </c>
      <c r="F248" s="89" t="s">
        <v>403</v>
      </c>
      <c r="G248" s="90" t="s">
        <v>386</v>
      </c>
      <c r="H248" s="31" t="s">
        <v>387</v>
      </c>
      <c r="I248" s="112">
        <v>0</v>
      </c>
      <c r="J248" s="110" t="s">
        <v>404</v>
      </c>
      <c r="K248" s="75">
        <v>50</v>
      </c>
      <c r="L248" s="50" t="s">
        <v>405</v>
      </c>
      <c r="M248" s="50" t="s">
        <v>406</v>
      </c>
      <c r="N248" s="52" t="s">
        <v>102</v>
      </c>
      <c r="O248" s="94" t="s">
        <v>102</v>
      </c>
      <c r="P248" s="50" t="s">
        <v>102</v>
      </c>
      <c r="Q248" s="94" t="s">
        <v>102</v>
      </c>
      <c r="R248" s="110" t="s">
        <v>390</v>
      </c>
      <c r="S248" s="61" t="s">
        <v>102</v>
      </c>
      <c r="T248" s="75"/>
      <c r="U248" s="113">
        <v>209.43</v>
      </c>
      <c r="V248" s="113">
        <v>221.47</v>
      </c>
      <c r="W248" s="111">
        <v>33.520000000000003</v>
      </c>
      <c r="X248" s="111" t="s">
        <v>393</v>
      </c>
      <c r="Y248" s="111">
        <v>33.119999999999997</v>
      </c>
      <c r="Z248" s="111" t="s">
        <v>393</v>
      </c>
      <c r="AA248" s="111">
        <v>33.520000000000003</v>
      </c>
      <c r="AB248" s="111" t="s">
        <v>393</v>
      </c>
      <c r="AC248" s="111">
        <v>33.520000000000003</v>
      </c>
      <c r="AD248" s="111" t="s">
        <v>393</v>
      </c>
      <c r="AE248" s="111">
        <v>33.520000000000003</v>
      </c>
      <c r="AF248" s="111" t="s">
        <v>393</v>
      </c>
      <c r="AG248" s="111">
        <v>0.11</v>
      </c>
      <c r="AH248" s="111" t="s">
        <v>393</v>
      </c>
      <c r="AI248" s="111">
        <v>0</v>
      </c>
      <c r="AJ248" s="111" t="s">
        <v>393</v>
      </c>
      <c r="AK248" s="111">
        <v>0</v>
      </c>
      <c r="AL248" s="111" t="s">
        <v>393</v>
      </c>
      <c r="AM248" s="111">
        <v>0</v>
      </c>
      <c r="AN248" s="111" t="s">
        <v>393</v>
      </c>
      <c r="AO248" s="111">
        <v>30.46</v>
      </c>
      <c r="AP248" s="111" t="s">
        <v>393</v>
      </c>
      <c r="AQ248" s="111">
        <v>30.46</v>
      </c>
      <c r="AR248" s="111" t="s">
        <v>393</v>
      </c>
      <c r="AS248" s="111">
        <v>30.46</v>
      </c>
      <c r="AT248" s="111" t="s">
        <v>393</v>
      </c>
      <c r="AU248" s="111">
        <f t="shared" si="4"/>
        <v>258.69000000000005</v>
      </c>
      <c r="AV248" s="112">
        <v>0.43142999999999998</v>
      </c>
      <c r="AW248" s="112" t="s">
        <v>407</v>
      </c>
      <c r="AX248" s="112" t="s">
        <v>396</v>
      </c>
      <c r="AY248" s="112">
        <v>1</v>
      </c>
      <c r="AZ248" s="112" t="s">
        <v>409</v>
      </c>
    </row>
    <row r="249" spans="1:52" ht="35.25" customHeight="1" x14ac:dyDescent="0.25">
      <c r="A249" s="4">
        <v>239</v>
      </c>
      <c r="B249" s="23">
        <v>342149</v>
      </c>
      <c r="C249" s="89" t="s">
        <v>382</v>
      </c>
      <c r="D249" s="110" t="s">
        <v>383</v>
      </c>
      <c r="E249" s="111" t="s">
        <v>384</v>
      </c>
      <c r="F249" s="89" t="s">
        <v>403</v>
      </c>
      <c r="G249" s="90" t="s">
        <v>386</v>
      </c>
      <c r="H249" s="31" t="s">
        <v>387</v>
      </c>
      <c r="I249" s="112">
        <v>0</v>
      </c>
      <c r="J249" s="110" t="s">
        <v>404</v>
      </c>
      <c r="K249" s="75">
        <v>50</v>
      </c>
      <c r="L249" s="50" t="s">
        <v>405</v>
      </c>
      <c r="M249" s="50" t="s">
        <v>406</v>
      </c>
      <c r="N249" s="52" t="s">
        <v>101</v>
      </c>
      <c r="O249" s="94" t="s">
        <v>102</v>
      </c>
      <c r="P249" s="50" t="s">
        <v>102</v>
      </c>
      <c r="Q249" s="94" t="s">
        <v>102</v>
      </c>
      <c r="R249" s="110" t="s">
        <v>390</v>
      </c>
      <c r="S249" s="61" t="s">
        <v>102</v>
      </c>
      <c r="T249" s="75"/>
      <c r="U249" s="113">
        <v>495.97</v>
      </c>
      <c r="V249" s="113">
        <v>558.05999999999995</v>
      </c>
      <c r="W249" s="111">
        <v>67.06</v>
      </c>
      <c r="X249" s="111" t="s">
        <v>393</v>
      </c>
      <c r="Y249" s="111">
        <v>66.459999999999994</v>
      </c>
      <c r="Z249" s="111" t="s">
        <v>393</v>
      </c>
      <c r="AA249" s="111">
        <v>67.06</v>
      </c>
      <c r="AB249" s="111" t="s">
        <v>393</v>
      </c>
      <c r="AC249" s="111">
        <v>67.06</v>
      </c>
      <c r="AD249" s="111" t="s">
        <v>393</v>
      </c>
      <c r="AE249" s="111">
        <v>67.06</v>
      </c>
      <c r="AF249" s="111" t="s">
        <v>393</v>
      </c>
      <c r="AG249" s="111">
        <v>14.14</v>
      </c>
      <c r="AH249" s="111" t="s">
        <v>393</v>
      </c>
      <c r="AI249" s="111">
        <v>14.03</v>
      </c>
      <c r="AJ249" s="111" t="s">
        <v>393</v>
      </c>
      <c r="AK249" s="111">
        <v>14.15</v>
      </c>
      <c r="AL249" s="111" t="s">
        <v>393</v>
      </c>
      <c r="AM249" s="111">
        <v>14.26</v>
      </c>
      <c r="AN249" s="111" t="s">
        <v>393</v>
      </c>
      <c r="AO249" s="111">
        <v>61.29</v>
      </c>
      <c r="AP249" s="111" t="s">
        <v>393</v>
      </c>
      <c r="AQ249" s="111">
        <v>61.08</v>
      </c>
      <c r="AR249" s="111" t="s">
        <v>393</v>
      </c>
      <c r="AS249" s="111">
        <v>61.08</v>
      </c>
      <c r="AT249" s="111" t="s">
        <v>393</v>
      </c>
      <c r="AU249" s="111">
        <f t="shared" si="4"/>
        <v>574.73</v>
      </c>
      <c r="AV249" s="112">
        <v>0.40967999999999999</v>
      </c>
      <c r="AW249" s="112" t="s">
        <v>407</v>
      </c>
      <c r="AX249" s="112" t="s">
        <v>396</v>
      </c>
      <c r="AY249" s="112">
        <v>1</v>
      </c>
      <c r="AZ249" s="112" t="s">
        <v>409</v>
      </c>
    </row>
    <row r="250" spans="1:52" ht="35.25" customHeight="1" x14ac:dyDescent="0.25">
      <c r="A250" s="4">
        <v>240</v>
      </c>
      <c r="B250" s="23">
        <v>342150</v>
      </c>
      <c r="C250" s="89" t="s">
        <v>382</v>
      </c>
      <c r="D250" s="110" t="s">
        <v>383</v>
      </c>
      <c r="E250" s="111" t="s">
        <v>384</v>
      </c>
      <c r="F250" s="89" t="s">
        <v>403</v>
      </c>
      <c r="G250" s="90" t="s">
        <v>386</v>
      </c>
      <c r="H250" s="31" t="s">
        <v>387</v>
      </c>
      <c r="I250" s="112">
        <v>0</v>
      </c>
      <c r="J250" s="110" t="s">
        <v>404</v>
      </c>
      <c r="K250" s="75">
        <v>50</v>
      </c>
      <c r="L250" s="50" t="s">
        <v>405</v>
      </c>
      <c r="M250" s="50" t="s">
        <v>406</v>
      </c>
      <c r="N250" s="52" t="s">
        <v>101</v>
      </c>
      <c r="O250" s="94" t="s">
        <v>102</v>
      </c>
      <c r="P250" s="50" t="s">
        <v>102</v>
      </c>
      <c r="Q250" s="94" t="s">
        <v>102</v>
      </c>
      <c r="R250" s="110" t="s">
        <v>390</v>
      </c>
      <c r="S250" s="61" t="s">
        <v>102</v>
      </c>
      <c r="T250" s="75"/>
      <c r="U250" s="113">
        <v>273.10000000000002</v>
      </c>
      <c r="V250" s="113">
        <v>296.95999999999998</v>
      </c>
      <c r="W250" s="111">
        <v>37.950000000000003</v>
      </c>
      <c r="X250" s="111" t="s">
        <v>393</v>
      </c>
      <c r="Y250" s="111">
        <v>37.630000000000003</v>
      </c>
      <c r="Z250" s="111" t="s">
        <v>393</v>
      </c>
      <c r="AA250" s="111">
        <v>37.950000000000003</v>
      </c>
      <c r="AB250" s="111" t="s">
        <v>393</v>
      </c>
      <c r="AC250" s="111">
        <v>37.950000000000003</v>
      </c>
      <c r="AD250" s="111" t="s">
        <v>393</v>
      </c>
      <c r="AE250" s="111">
        <v>37.950000000000003</v>
      </c>
      <c r="AF250" s="111" t="s">
        <v>393</v>
      </c>
      <c r="AG250" s="111">
        <v>8.7799999999999994</v>
      </c>
      <c r="AH250" s="111" t="s">
        <v>393</v>
      </c>
      <c r="AI250" s="111">
        <v>8.67</v>
      </c>
      <c r="AJ250" s="111" t="s">
        <v>393</v>
      </c>
      <c r="AK250" s="111">
        <v>8.16</v>
      </c>
      <c r="AL250" s="111" t="s">
        <v>393</v>
      </c>
      <c r="AM250" s="111">
        <v>8.2100000000000009</v>
      </c>
      <c r="AN250" s="111" t="s">
        <v>393</v>
      </c>
      <c r="AO250" s="111">
        <v>31.15</v>
      </c>
      <c r="AP250" s="111" t="s">
        <v>393</v>
      </c>
      <c r="AQ250" s="111">
        <v>31.61</v>
      </c>
      <c r="AR250" s="111" t="s">
        <v>393</v>
      </c>
      <c r="AS250" s="111">
        <v>31.61</v>
      </c>
      <c r="AT250" s="111" t="s">
        <v>393</v>
      </c>
      <c r="AU250" s="111">
        <f t="shared" si="4"/>
        <v>317.62</v>
      </c>
      <c r="AV250" s="112">
        <v>0.41059000000000001</v>
      </c>
      <c r="AW250" s="112" t="s">
        <v>407</v>
      </c>
      <c r="AX250" s="112" t="s">
        <v>396</v>
      </c>
      <c r="AY250" s="112">
        <v>1</v>
      </c>
      <c r="AZ250" s="112" t="s">
        <v>409</v>
      </c>
    </row>
    <row r="251" spans="1:52" ht="35.25" customHeight="1" x14ac:dyDescent="0.25">
      <c r="A251" s="4">
        <v>241</v>
      </c>
      <c r="B251" s="23">
        <v>342151</v>
      </c>
      <c r="C251" s="89" t="s">
        <v>382</v>
      </c>
      <c r="D251" s="110" t="s">
        <v>383</v>
      </c>
      <c r="E251" s="111" t="s">
        <v>384</v>
      </c>
      <c r="F251" s="89" t="s">
        <v>403</v>
      </c>
      <c r="G251" s="90" t="s">
        <v>386</v>
      </c>
      <c r="H251" s="31" t="s">
        <v>387</v>
      </c>
      <c r="I251" s="112">
        <v>0</v>
      </c>
      <c r="J251" s="110" t="s">
        <v>404</v>
      </c>
      <c r="K251" s="75">
        <v>50</v>
      </c>
      <c r="L251" s="50" t="s">
        <v>405</v>
      </c>
      <c r="M251" s="50" t="s">
        <v>406</v>
      </c>
      <c r="N251" s="52" t="s">
        <v>102</v>
      </c>
      <c r="O251" s="94" t="s">
        <v>102</v>
      </c>
      <c r="P251" s="50" t="s">
        <v>102</v>
      </c>
      <c r="Q251" s="94" t="s">
        <v>102</v>
      </c>
      <c r="R251" s="110" t="s">
        <v>390</v>
      </c>
      <c r="S251" s="61" t="s">
        <v>102</v>
      </c>
      <c r="T251" s="75"/>
      <c r="U251" s="113">
        <v>94.8</v>
      </c>
      <c r="V251" s="113">
        <v>117.78</v>
      </c>
      <c r="W251" s="111">
        <v>23.03</v>
      </c>
      <c r="X251" s="111" t="s">
        <v>393</v>
      </c>
      <c r="Y251" s="111">
        <v>23.03</v>
      </c>
      <c r="Z251" s="111" t="s">
        <v>393</v>
      </c>
      <c r="AA251" s="111">
        <v>23.35</v>
      </c>
      <c r="AB251" s="111" t="s">
        <v>393</v>
      </c>
      <c r="AC251" s="111">
        <v>22.94</v>
      </c>
      <c r="AD251" s="111" t="s">
        <v>393</v>
      </c>
      <c r="AE251" s="111">
        <v>22.77</v>
      </c>
      <c r="AF251" s="111" t="s">
        <v>393</v>
      </c>
      <c r="AG251" s="111">
        <v>0</v>
      </c>
      <c r="AH251" s="111" t="s">
        <v>393</v>
      </c>
      <c r="AI251" s="111">
        <v>0</v>
      </c>
      <c r="AJ251" s="111" t="s">
        <v>393</v>
      </c>
      <c r="AK251" s="111">
        <v>0</v>
      </c>
      <c r="AL251" s="111" t="s">
        <v>393</v>
      </c>
      <c r="AM251" s="111">
        <v>0</v>
      </c>
      <c r="AN251" s="111" t="s">
        <v>393</v>
      </c>
      <c r="AO251" s="111">
        <v>17.64</v>
      </c>
      <c r="AP251" s="111" t="s">
        <v>393</v>
      </c>
      <c r="AQ251" s="111">
        <v>17.64</v>
      </c>
      <c r="AR251" s="111" t="s">
        <v>393</v>
      </c>
      <c r="AS251" s="111">
        <v>17.64</v>
      </c>
      <c r="AT251" s="111" t="s">
        <v>393</v>
      </c>
      <c r="AU251" s="111">
        <f t="shared" si="4"/>
        <v>168.03999999999996</v>
      </c>
      <c r="AV251" s="112">
        <v>0.16686999999999999</v>
      </c>
      <c r="AW251" s="112" t="s">
        <v>407</v>
      </c>
      <c r="AX251" s="112" t="s">
        <v>396</v>
      </c>
      <c r="AY251" s="112">
        <v>1</v>
      </c>
      <c r="AZ251" s="112" t="s">
        <v>409</v>
      </c>
    </row>
    <row r="252" spans="1:52" ht="35.25" customHeight="1" x14ac:dyDescent="0.25">
      <c r="A252" s="4">
        <v>242</v>
      </c>
      <c r="B252" s="23">
        <v>342152</v>
      </c>
      <c r="C252" s="89" t="s">
        <v>382</v>
      </c>
      <c r="D252" s="110" t="s">
        <v>383</v>
      </c>
      <c r="E252" s="111" t="s">
        <v>384</v>
      </c>
      <c r="F252" s="89" t="s">
        <v>403</v>
      </c>
      <c r="G252" s="90" t="s">
        <v>386</v>
      </c>
      <c r="H252" s="31" t="s">
        <v>387</v>
      </c>
      <c r="I252" s="112">
        <v>1</v>
      </c>
      <c r="J252" s="110" t="s">
        <v>404</v>
      </c>
      <c r="K252" s="75">
        <v>50</v>
      </c>
      <c r="L252" s="50" t="s">
        <v>405</v>
      </c>
      <c r="M252" s="50" t="s">
        <v>406</v>
      </c>
      <c r="N252" s="52" t="s">
        <v>101</v>
      </c>
      <c r="O252" s="94" t="s">
        <v>102</v>
      </c>
      <c r="P252" s="50" t="s">
        <v>101</v>
      </c>
      <c r="Q252" s="94" t="s">
        <v>102</v>
      </c>
      <c r="R252" s="110" t="s">
        <v>390</v>
      </c>
      <c r="S252" s="61" t="s">
        <v>102</v>
      </c>
      <c r="T252" s="75"/>
      <c r="U252" s="113">
        <v>501.1</v>
      </c>
      <c r="V252" s="113">
        <v>572.95000000000005</v>
      </c>
      <c r="W252" s="111">
        <v>68.14</v>
      </c>
      <c r="X252" s="111" t="s">
        <v>393</v>
      </c>
      <c r="Y252" s="111">
        <v>67.540000000000006</v>
      </c>
      <c r="Z252" s="111" t="s">
        <v>393</v>
      </c>
      <c r="AA252" s="111">
        <v>68.14</v>
      </c>
      <c r="AB252" s="111" t="s">
        <v>393</v>
      </c>
      <c r="AC252" s="111">
        <v>68.14</v>
      </c>
      <c r="AD252" s="111" t="s">
        <v>393</v>
      </c>
      <c r="AE252" s="111">
        <v>68.14</v>
      </c>
      <c r="AF252" s="111" t="s">
        <v>393</v>
      </c>
      <c r="AG252" s="111">
        <v>15.5</v>
      </c>
      <c r="AH252" s="111" t="s">
        <v>393</v>
      </c>
      <c r="AI252" s="111">
        <v>15.39</v>
      </c>
      <c r="AJ252" s="111" t="s">
        <v>393</v>
      </c>
      <c r="AK252" s="111">
        <v>14.15</v>
      </c>
      <c r="AL252" s="111" t="s">
        <v>393</v>
      </c>
      <c r="AM252" s="111">
        <v>14.25</v>
      </c>
      <c r="AN252" s="111" t="s">
        <v>393</v>
      </c>
      <c r="AO252" s="111">
        <v>61.08</v>
      </c>
      <c r="AP252" s="111" t="s">
        <v>393</v>
      </c>
      <c r="AQ252" s="111">
        <v>62.22</v>
      </c>
      <c r="AR252" s="111" t="s">
        <v>393</v>
      </c>
      <c r="AS252" s="111">
        <v>62.02</v>
      </c>
      <c r="AT252" s="111" t="s">
        <v>393</v>
      </c>
      <c r="AU252" s="111">
        <f t="shared" si="4"/>
        <v>584.70999999999992</v>
      </c>
      <c r="AV252" s="112">
        <v>0.86251</v>
      </c>
      <c r="AW252" s="112" t="s">
        <v>407</v>
      </c>
      <c r="AX252" s="112" t="s">
        <v>396</v>
      </c>
      <c r="AY252" s="112">
        <v>1</v>
      </c>
      <c r="AZ252" s="112" t="s">
        <v>409</v>
      </c>
    </row>
    <row r="253" spans="1:52" ht="35.25" customHeight="1" x14ac:dyDescent="0.25">
      <c r="A253" s="4">
        <v>243</v>
      </c>
      <c r="B253" s="23">
        <v>342153</v>
      </c>
      <c r="C253" s="89" t="s">
        <v>382</v>
      </c>
      <c r="D253" s="110" t="s">
        <v>383</v>
      </c>
      <c r="E253" s="111" t="s">
        <v>384</v>
      </c>
      <c r="F253" s="89" t="s">
        <v>403</v>
      </c>
      <c r="G253" s="90" t="s">
        <v>386</v>
      </c>
      <c r="H253" s="31" t="s">
        <v>387</v>
      </c>
      <c r="I253" s="112">
        <v>1</v>
      </c>
      <c r="J253" s="110" t="s">
        <v>404</v>
      </c>
      <c r="K253" s="75">
        <v>50</v>
      </c>
      <c r="L253" s="50" t="s">
        <v>405</v>
      </c>
      <c r="M253" s="50" t="s">
        <v>406</v>
      </c>
      <c r="N253" s="52" t="s">
        <v>101</v>
      </c>
      <c r="O253" s="94" t="s">
        <v>102</v>
      </c>
      <c r="P253" s="50" t="s">
        <v>101</v>
      </c>
      <c r="Q253" s="94" t="s">
        <v>102</v>
      </c>
      <c r="R253" s="110" t="s">
        <v>390</v>
      </c>
      <c r="S253" s="61" t="s">
        <v>102</v>
      </c>
      <c r="T253" s="75"/>
      <c r="U253" s="113">
        <v>459.91</v>
      </c>
      <c r="V253" s="113">
        <v>408.86</v>
      </c>
      <c r="W253" s="111">
        <v>113.69</v>
      </c>
      <c r="X253" s="111" t="s">
        <v>398</v>
      </c>
      <c r="Y253" s="111">
        <v>109.53</v>
      </c>
      <c r="Z253" s="111" t="s">
        <v>398</v>
      </c>
      <c r="AA253" s="111">
        <v>97.63</v>
      </c>
      <c r="AB253" s="111" t="s">
        <v>398</v>
      </c>
      <c r="AC253" s="111">
        <v>85.33</v>
      </c>
      <c r="AD253" s="111" t="s">
        <v>398</v>
      </c>
      <c r="AE253" s="111">
        <v>34.18</v>
      </c>
      <c r="AF253" s="111" t="s">
        <v>398</v>
      </c>
      <c r="AG253" s="111">
        <v>11.54</v>
      </c>
      <c r="AH253" s="111" t="s">
        <v>398</v>
      </c>
      <c r="AI253" s="111">
        <v>5.94</v>
      </c>
      <c r="AJ253" s="111" t="s">
        <v>398</v>
      </c>
      <c r="AK253" s="111">
        <v>9.2200000000000006</v>
      </c>
      <c r="AL253" s="111" t="s">
        <v>398</v>
      </c>
      <c r="AM253" s="111">
        <v>9.4700000000000006</v>
      </c>
      <c r="AN253" s="111" t="s">
        <v>398</v>
      </c>
      <c r="AO253" s="111">
        <v>52.69</v>
      </c>
      <c r="AP253" s="111" t="s">
        <v>398</v>
      </c>
      <c r="AQ253" s="111">
        <v>66.510000000000005</v>
      </c>
      <c r="AR253" s="111" t="s">
        <v>398</v>
      </c>
      <c r="AS253" s="111">
        <v>69.42</v>
      </c>
      <c r="AT253" s="111" t="s">
        <v>398</v>
      </c>
      <c r="AU253" s="111">
        <f t="shared" si="4"/>
        <v>665.15</v>
      </c>
      <c r="AV253" s="112">
        <v>0.10467</v>
      </c>
      <c r="AW253" s="112" t="s">
        <v>407</v>
      </c>
      <c r="AX253" s="112" t="s">
        <v>396</v>
      </c>
      <c r="AY253" s="112">
        <v>1</v>
      </c>
      <c r="AZ253" s="112" t="s">
        <v>409</v>
      </c>
    </row>
    <row r="254" spans="1:52" ht="35.25" customHeight="1" x14ac:dyDescent="0.25">
      <c r="A254" s="4">
        <v>244</v>
      </c>
      <c r="B254" s="23">
        <v>342154</v>
      </c>
      <c r="C254" s="89" t="s">
        <v>382</v>
      </c>
      <c r="D254" s="110" t="s">
        <v>383</v>
      </c>
      <c r="E254" s="111" t="s">
        <v>384</v>
      </c>
      <c r="F254" s="89" t="s">
        <v>403</v>
      </c>
      <c r="G254" s="90" t="s">
        <v>386</v>
      </c>
      <c r="H254" s="31" t="s">
        <v>387</v>
      </c>
      <c r="I254" s="112">
        <v>1</v>
      </c>
      <c r="J254" s="110" t="s">
        <v>404</v>
      </c>
      <c r="K254" s="75">
        <v>50</v>
      </c>
      <c r="L254" s="50" t="s">
        <v>405</v>
      </c>
      <c r="M254" s="50" t="s">
        <v>406</v>
      </c>
      <c r="N254" s="52" t="s">
        <v>101</v>
      </c>
      <c r="O254" s="94" t="s">
        <v>102</v>
      </c>
      <c r="P254" s="50" t="s">
        <v>101</v>
      </c>
      <c r="Q254" s="94" t="s">
        <v>102</v>
      </c>
      <c r="R254" s="110" t="s">
        <v>390</v>
      </c>
      <c r="S254" s="61" t="s">
        <v>102</v>
      </c>
      <c r="T254" s="75"/>
      <c r="U254" s="113">
        <v>619.05999999999995</v>
      </c>
      <c r="V254" s="113">
        <f>638.16</f>
        <v>638.16</v>
      </c>
      <c r="W254" s="111"/>
      <c r="X254" s="111"/>
      <c r="Y254" s="111"/>
      <c r="Z254" s="111"/>
      <c r="AA254" s="111"/>
      <c r="AB254" s="111"/>
      <c r="AC254" s="111"/>
      <c r="AD254" s="111"/>
      <c r="AE254" s="111"/>
      <c r="AF254" s="111"/>
      <c r="AG254" s="111"/>
      <c r="AH254" s="111"/>
      <c r="AI254" s="111"/>
      <c r="AJ254" s="111"/>
      <c r="AK254" s="111"/>
      <c r="AL254" s="111"/>
      <c r="AM254" s="111"/>
      <c r="AN254" s="111"/>
      <c r="AO254" s="111"/>
      <c r="AP254" s="111"/>
      <c r="AQ254" s="111"/>
      <c r="AR254" s="111"/>
      <c r="AS254" s="111"/>
      <c r="AT254" s="111"/>
      <c r="AU254" s="111">
        <f t="shared" si="4"/>
        <v>0</v>
      </c>
      <c r="AV254" s="112"/>
      <c r="AW254" s="112" t="s">
        <v>407</v>
      </c>
      <c r="AX254" s="112" t="s">
        <v>396</v>
      </c>
      <c r="AY254" s="112">
        <v>1</v>
      </c>
      <c r="AZ254" s="112" t="s">
        <v>408</v>
      </c>
    </row>
    <row r="255" spans="1:52" ht="35.25" customHeight="1" x14ac:dyDescent="0.25">
      <c r="A255" s="4">
        <v>245</v>
      </c>
      <c r="B255" s="23">
        <v>342155</v>
      </c>
      <c r="C255" s="89" t="s">
        <v>382</v>
      </c>
      <c r="D255" s="110" t="s">
        <v>383</v>
      </c>
      <c r="E255" s="111" t="s">
        <v>384</v>
      </c>
      <c r="F255" s="89" t="s">
        <v>403</v>
      </c>
      <c r="G255" s="90" t="s">
        <v>386</v>
      </c>
      <c r="H255" s="31" t="s">
        <v>387</v>
      </c>
      <c r="I255" s="112">
        <v>0</v>
      </c>
      <c r="J255" s="110" t="s">
        <v>404</v>
      </c>
      <c r="K255" s="75">
        <v>50</v>
      </c>
      <c r="L255" s="50" t="s">
        <v>405</v>
      </c>
      <c r="M255" s="50" t="s">
        <v>406</v>
      </c>
      <c r="N255" s="52" t="s">
        <v>101</v>
      </c>
      <c r="O255" s="94" t="s">
        <v>102</v>
      </c>
      <c r="P255" s="50" t="s">
        <v>102</v>
      </c>
      <c r="Q255" s="94" t="s">
        <v>102</v>
      </c>
      <c r="R255" s="110" t="s">
        <v>390</v>
      </c>
      <c r="S255" s="61" t="s">
        <v>102</v>
      </c>
      <c r="T255" s="75"/>
      <c r="U255" s="113"/>
      <c r="V255" s="113"/>
      <c r="W255" s="111">
        <v>113.62</v>
      </c>
      <c r="X255" s="111" t="s">
        <v>398</v>
      </c>
      <c r="Y255" s="111">
        <v>105.06</v>
      </c>
      <c r="Z255" s="111" t="s">
        <v>398</v>
      </c>
      <c r="AA255" s="111">
        <v>101.88</v>
      </c>
      <c r="AB255" s="111" t="s">
        <v>398</v>
      </c>
      <c r="AC255" s="111">
        <v>77.39</v>
      </c>
      <c r="AD255" s="111" t="s">
        <v>398</v>
      </c>
      <c r="AE255" s="111">
        <v>36.96</v>
      </c>
      <c r="AF255" s="111" t="s">
        <v>398</v>
      </c>
      <c r="AG255" s="111">
        <v>17.71</v>
      </c>
      <c r="AH255" s="111" t="s">
        <v>398</v>
      </c>
      <c r="AI255" s="111">
        <v>8.06</v>
      </c>
      <c r="AJ255" s="111" t="s">
        <v>398</v>
      </c>
      <c r="AK255" s="111">
        <v>10.34</v>
      </c>
      <c r="AL255" s="111" t="s">
        <v>398</v>
      </c>
      <c r="AM255" s="111">
        <v>13.68</v>
      </c>
      <c r="AN255" s="111" t="s">
        <v>398</v>
      </c>
      <c r="AO255" s="111">
        <v>58.74</v>
      </c>
      <c r="AP255" s="111" t="s">
        <v>398</v>
      </c>
      <c r="AQ255" s="111">
        <v>65.77</v>
      </c>
      <c r="AR255" s="111" t="s">
        <v>398</v>
      </c>
      <c r="AS255" s="111">
        <v>84.1</v>
      </c>
      <c r="AT255" s="111" t="s">
        <v>398</v>
      </c>
      <c r="AU255" s="111">
        <f t="shared" si="4"/>
        <v>693.31</v>
      </c>
      <c r="AV255" s="112">
        <v>0.32174999999999998</v>
      </c>
      <c r="AW255" s="112" t="s">
        <v>407</v>
      </c>
      <c r="AX255" s="112" t="s">
        <v>396</v>
      </c>
      <c r="AY255" s="112">
        <v>0</v>
      </c>
      <c r="AZ255" s="112" t="s">
        <v>408</v>
      </c>
    </row>
    <row r="256" spans="1:52" ht="35.25" customHeight="1" x14ac:dyDescent="0.25">
      <c r="A256" s="4">
        <v>246</v>
      </c>
      <c r="B256" s="23">
        <v>342156</v>
      </c>
      <c r="C256" s="89" t="s">
        <v>382</v>
      </c>
      <c r="D256" s="110" t="s">
        <v>383</v>
      </c>
      <c r="E256" s="111" t="s">
        <v>384</v>
      </c>
      <c r="F256" s="89" t="s">
        <v>403</v>
      </c>
      <c r="G256" s="90" t="s">
        <v>386</v>
      </c>
      <c r="H256" s="31" t="s">
        <v>387</v>
      </c>
      <c r="I256" s="112">
        <v>0</v>
      </c>
      <c r="J256" s="110" t="s">
        <v>404</v>
      </c>
      <c r="K256" s="75">
        <v>50</v>
      </c>
      <c r="L256" s="50" t="s">
        <v>405</v>
      </c>
      <c r="M256" s="50" t="s">
        <v>406</v>
      </c>
      <c r="N256" s="52" t="s">
        <v>102</v>
      </c>
      <c r="O256" s="94" t="s">
        <v>102</v>
      </c>
      <c r="P256" s="50" t="s">
        <v>102</v>
      </c>
      <c r="Q256" s="94" t="s">
        <v>102</v>
      </c>
      <c r="R256" s="110" t="s">
        <v>390</v>
      </c>
      <c r="S256" s="61" t="s">
        <v>102</v>
      </c>
      <c r="T256" s="75"/>
      <c r="U256" s="113">
        <f>242.63+130.54</f>
        <v>373.16999999999996</v>
      </c>
      <c r="V256" s="113">
        <f>161.14+85.35</f>
        <v>246.48999999999998</v>
      </c>
      <c r="W256" s="111">
        <f>9.65+21.05</f>
        <v>30.700000000000003</v>
      </c>
      <c r="X256" s="111" t="s">
        <v>393</v>
      </c>
      <c r="Y256" s="111">
        <f>9.65+19.39</f>
        <v>29.04</v>
      </c>
      <c r="Z256" s="111" t="s">
        <v>393</v>
      </c>
      <c r="AA256" s="111">
        <f>9.78+21.09</f>
        <v>30.869999999999997</v>
      </c>
      <c r="AB256" s="111" t="s">
        <v>393</v>
      </c>
      <c r="AC256" s="111">
        <f>9.61+17.51</f>
        <v>27.12</v>
      </c>
      <c r="AD256" s="111" t="s">
        <v>393</v>
      </c>
      <c r="AE256" s="111">
        <f>9.54+14.33</f>
        <v>23.869999999999997</v>
      </c>
      <c r="AF256" s="111" t="s">
        <v>393</v>
      </c>
      <c r="AG256" s="111">
        <v>0</v>
      </c>
      <c r="AH256" s="111" t="s">
        <v>393</v>
      </c>
      <c r="AI256" s="111">
        <v>0</v>
      </c>
      <c r="AJ256" s="111" t="s">
        <v>393</v>
      </c>
      <c r="AK256" s="111">
        <v>0</v>
      </c>
      <c r="AL256" s="111" t="s">
        <v>393</v>
      </c>
      <c r="AM256" s="111">
        <v>0</v>
      </c>
      <c r="AN256" s="111" t="s">
        <v>393</v>
      </c>
      <c r="AO256" s="111">
        <f>9.81+18.15</f>
        <v>27.96</v>
      </c>
      <c r="AP256" s="111" t="s">
        <v>393</v>
      </c>
      <c r="AQ256" s="111">
        <f>33.15+21.45</f>
        <v>54.599999999999994</v>
      </c>
      <c r="AR256" s="111" t="s">
        <v>393</v>
      </c>
      <c r="AS256" s="111">
        <f>21.45+33.15</f>
        <v>54.599999999999994</v>
      </c>
      <c r="AT256" s="111" t="s">
        <v>393</v>
      </c>
      <c r="AU256" s="111">
        <f t="shared" si="4"/>
        <v>278.76</v>
      </c>
      <c r="AV256" s="112">
        <f>0.13822+0.05225</f>
        <v>0.19047</v>
      </c>
      <c r="AW256" s="112" t="s">
        <v>407</v>
      </c>
      <c r="AX256" s="112" t="s">
        <v>396</v>
      </c>
      <c r="AY256" s="112">
        <v>1</v>
      </c>
      <c r="AZ256" s="112" t="s">
        <v>409</v>
      </c>
    </row>
    <row r="257" spans="1:52" ht="35.25" customHeight="1" x14ac:dyDescent="0.25">
      <c r="A257" s="4">
        <v>247</v>
      </c>
      <c r="B257" s="23">
        <v>342157</v>
      </c>
      <c r="C257" s="89" t="s">
        <v>382</v>
      </c>
      <c r="D257" s="110" t="s">
        <v>383</v>
      </c>
      <c r="E257" s="111" t="s">
        <v>384</v>
      </c>
      <c r="F257" s="89" t="s">
        <v>403</v>
      </c>
      <c r="G257" s="90" t="s">
        <v>386</v>
      </c>
      <c r="H257" s="31" t="s">
        <v>387</v>
      </c>
      <c r="I257" s="112">
        <v>0</v>
      </c>
      <c r="J257" s="110" t="s">
        <v>404</v>
      </c>
      <c r="K257" s="75">
        <v>50</v>
      </c>
      <c r="L257" s="50" t="s">
        <v>405</v>
      </c>
      <c r="M257" s="50" t="s">
        <v>406</v>
      </c>
      <c r="N257" s="52" t="s">
        <v>101</v>
      </c>
      <c r="O257" s="94" t="s">
        <v>102</v>
      </c>
      <c r="P257" s="50" t="s">
        <v>102</v>
      </c>
      <c r="Q257" s="94" t="s">
        <v>102</v>
      </c>
      <c r="R257" s="110" t="s">
        <v>390</v>
      </c>
      <c r="S257" s="61" t="s">
        <v>102</v>
      </c>
      <c r="T257" s="75"/>
      <c r="U257" s="113">
        <v>727.47</v>
      </c>
      <c r="V257" s="113">
        <v>318.2</v>
      </c>
      <c r="W257" s="111">
        <v>30.17</v>
      </c>
      <c r="X257" s="111" t="s">
        <v>393</v>
      </c>
      <c r="Y257" s="111">
        <v>29.36</v>
      </c>
      <c r="Z257" s="111" t="s">
        <v>393</v>
      </c>
      <c r="AA257" s="111">
        <v>30.54</v>
      </c>
      <c r="AB257" s="111" t="s">
        <v>393</v>
      </c>
      <c r="AC257" s="111">
        <v>28.33</v>
      </c>
      <c r="AD257" s="111" t="s">
        <v>393</v>
      </c>
      <c r="AE257" s="111">
        <v>24.79</v>
      </c>
      <c r="AF257" s="111" t="s">
        <v>393</v>
      </c>
      <c r="AG257" s="111">
        <v>8.36</v>
      </c>
      <c r="AH257" s="111" t="s">
        <v>393</v>
      </c>
      <c r="AI257" s="111">
        <v>8.31</v>
      </c>
      <c r="AJ257" s="111" t="s">
        <v>393</v>
      </c>
      <c r="AK257" s="111">
        <v>8.02</v>
      </c>
      <c r="AL257" s="111" t="s">
        <v>393</v>
      </c>
      <c r="AM257" s="111">
        <v>8.33</v>
      </c>
      <c r="AN257" s="111" t="s">
        <v>393</v>
      </c>
      <c r="AO257" s="111">
        <v>30.19</v>
      </c>
      <c r="AP257" s="111" t="s">
        <v>393</v>
      </c>
      <c r="AQ257" s="111">
        <v>32.590000000000003</v>
      </c>
      <c r="AR257" s="111" t="s">
        <v>393</v>
      </c>
      <c r="AS257" s="111">
        <v>33.450000000000003</v>
      </c>
      <c r="AT257" s="111" t="s">
        <v>393</v>
      </c>
      <c r="AU257" s="111">
        <f t="shared" si="4"/>
        <v>272.44000000000005</v>
      </c>
      <c r="AV257" s="112">
        <v>0.25899</v>
      </c>
      <c r="AW257" s="112" t="s">
        <v>407</v>
      </c>
      <c r="AX257" s="112" t="s">
        <v>396</v>
      </c>
      <c r="AY257" s="112">
        <v>0</v>
      </c>
      <c r="AZ257" s="112" t="s">
        <v>408</v>
      </c>
    </row>
    <row r="258" spans="1:52" ht="35.25" customHeight="1" x14ac:dyDescent="0.25">
      <c r="A258" s="4">
        <v>248</v>
      </c>
      <c r="B258" s="23">
        <v>342158</v>
      </c>
      <c r="C258" s="89" t="s">
        <v>382</v>
      </c>
      <c r="D258" s="110" t="s">
        <v>383</v>
      </c>
      <c r="E258" s="111" t="s">
        <v>384</v>
      </c>
      <c r="F258" s="89" t="s">
        <v>403</v>
      </c>
      <c r="G258" s="90" t="s">
        <v>386</v>
      </c>
      <c r="H258" s="31" t="s">
        <v>387</v>
      </c>
      <c r="I258" s="112">
        <v>0</v>
      </c>
      <c r="J258" s="110" t="s">
        <v>404</v>
      </c>
      <c r="K258" s="75">
        <v>50</v>
      </c>
      <c r="L258" s="50" t="s">
        <v>405</v>
      </c>
      <c r="M258" s="50" t="s">
        <v>406</v>
      </c>
      <c r="N258" s="52" t="s">
        <v>101</v>
      </c>
      <c r="O258" s="94" t="s">
        <v>102</v>
      </c>
      <c r="P258" s="50" t="s">
        <v>102</v>
      </c>
      <c r="Q258" s="94" t="s">
        <v>102</v>
      </c>
      <c r="R258" s="110" t="s">
        <v>390</v>
      </c>
      <c r="S258" s="61" t="s">
        <v>102</v>
      </c>
      <c r="T258" s="75"/>
      <c r="U258" s="113">
        <v>549.64</v>
      </c>
      <c r="V258" s="113">
        <v>218.28</v>
      </c>
      <c r="W258" s="111">
        <v>19.309999999999999</v>
      </c>
      <c r="X258" s="111" t="s">
        <v>393</v>
      </c>
      <c r="Y258" s="111">
        <v>19.43</v>
      </c>
      <c r="Z258" s="111" t="s">
        <v>393</v>
      </c>
      <c r="AA258" s="111">
        <v>19.57</v>
      </c>
      <c r="AB258" s="111" t="s">
        <v>393</v>
      </c>
      <c r="AC258" s="111">
        <v>0</v>
      </c>
      <c r="AD258" s="111" t="s">
        <v>393</v>
      </c>
      <c r="AE258" s="111">
        <v>19.239999999999998</v>
      </c>
      <c r="AF258" s="111" t="s">
        <v>393</v>
      </c>
      <c r="AG258" s="111">
        <v>5.21</v>
      </c>
      <c r="AH258" s="111" t="s">
        <v>393</v>
      </c>
      <c r="AI258" s="111">
        <v>5.21</v>
      </c>
      <c r="AJ258" s="111" t="s">
        <v>393</v>
      </c>
      <c r="AK258" s="111">
        <v>6.76</v>
      </c>
      <c r="AL258" s="111" t="s">
        <v>393</v>
      </c>
      <c r="AM258" s="111">
        <v>6.81</v>
      </c>
      <c r="AN258" s="111" t="s">
        <v>393</v>
      </c>
      <c r="AO258" s="111">
        <v>19.8</v>
      </c>
      <c r="AP258" s="111" t="s">
        <v>393</v>
      </c>
      <c r="AQ258" s="111">
        <v>18.2</v>
      </c>
      <c r="AR258" s="111" t="s">
        <v>393</v>
      </c>
      <c r="AS258" s="111">
        <v>18.22</v>
      </c>
      <c r="AT258" s="111" t="s">
        <v>393</v>
      </c>
      <c r="AU258" s="111">
        <f t="shared" si="4"/>
        <v>157.76</v>
      </c>
      <c r="AV258" s="112">
        <v>0.80483000000000005</v>
      </c>
      <c r="AW258" s="112" t="s">
        <v>407</v>
      </c>
      <c r="AX258" s="112" t="s">
        <v>396</v>
      </c>
      <c r="AY258" s="112">
        <v>0</v>
      </c>
      <c r="AZ258" s="112" t="s">
        <v>408</v>
      </c>
    </row>
    <row r="259" spans="1:52" ht="35.25" customHeight="1" x14ac:dyDescent="0.25">
      <c r="A259" s="4">
        <v>249</v>
      </c>
      <c r="B259" s="23">
        <v>342159</v>
      </c>
      <c r="C259" s="89" t="s">
        <v>382</v>
      </c>
      <c r="D259" s="110" t="s">
        <v>383</v>
      </c>
      <c r="E259" s="111" t="s">
        <v>384</v>
      </c>
      <c r="F259" s="89" t="s">
        <v>403</v>
      </c>
      <c r="G259" s="90" t="s">
        <v>386</v>
      </c>
      <c r="H259" s="31" t="s">
        <v>387</v>
      </c>
      <c r="I259" s="112">
        <v>0</v>
      </c>
      <c r="J259" s="110" t="s">
        <v>404</v>
      </c>
      <c r="K259" s="75">
        <v>50</v>
      </c>
      <c r="L259" s="50" t="s">
        <v>405</v>
      </c>
      <c r="M259" s="50" t="s">
        <v>406</v>
      </c>
      <c r="N259" s="52" t="s">
        <v>101</v>
      </c>
      <c r="O259" s="94" t="s">
        <v>102</v>
      </c>
      <c r="P259" s="50" t="s">
        <v>102</v>
      </c>
      <c r="Q259" s="94" t="s">
        <v>102</v>
      </c>
      <c r="R259" s="110" t="s">
        <v>390</v>
      </c>
      <c r="S259" s="61" t="s">
        <v>102</v>
      </c>
      <c r="T259" s="75"/>
      <c r="U259" s="113">
        <v>613.35</v>
      </c>
      <c r="V259" s="113">
        <v>307.63</v>
      </c>
      <c r="W259" s="111">
        <v>30.54</v>
      </c>
      <c r="X259" s="111" t="s">
        <v>393</v>
      </c>
      <c r="Y259" s="111">
        <v>30.71</v>
      </c>
      <c r="Z259" s="111" t="s">
        <v>393</v>
      </c>
      <c r="AA259" s="111">
        <v>30.96</v>
      </c>
      <c r="AB259" s="111" t="s">
        <v>393</v>
      </c>
      <c r="AC259" s="111">
        <v>30.64</v>
      </c>
      <c r="AD259" s="111" t="s">
        <v>393</v>
      </c>
      <c r="AE259" s="111">
        <v>30.25</v>
      </c>
      <c r="AF259" s="111" t="s">
        <v>393</v>
      </c>
      <c r="AG259" s="111">
        <v>6.49</v>
      </c>
      <c r="AH259" s="111" t="s">
        <v>393</v>
      </c>
      <c r="AI259" s="111">
        <v>6.49</v>
      </c>
      <c r="AJ259" s="111" t="s">
        <v>393</v>
      </c>
      <c r="AK259" s="111">
        <v>6.68</v>
      </c>
      <c r="AL259" s="111" t="s">
        <v>393</v>
      </c>
      <c r="AM259" s="111">
        <v>6.7</v>
      </c>
      <c r="AN259" s="111" t="s">
        <v>393</v>
      </c>
      <c r="AO259" s="111">
        <v>30.63</v>
      </c>
      <c r="AP259" s="111" t="s">
        <v>393</v>
      </c>
      <c r="AQ259" s="111">
        <v>30.4</v>
      </c>
      <c r="AR259" s="111" t="s">
        <v>393</v>
      </c>
      <c r="AS259" s="111">
        <v>30.43</v>
      </c>
      <c r="AT259" s="111" t="s">
        <v>393</v>
      </c>
      <c r="AU259" s="111">
        <f t="shared" si="4"/>
        <v>270.92</v>
      </c>
      <c r="AV259" s="112">
        <v>0.36375000000000002</v>
      </c>
      <c r="AW259" s="112" t="s">
        <v>407</v>
      </c>
      <c r="AX259" s="112" t="s">
        <v>396</v>
      </c>
      <c r="AY259" s="112">
        <v>0</v>
      </c>
      <c r="AZ259" s="112" t="s">
        <v>408</v>
      </c>
    </row>
    <row r="260" spans="1:52" ht="35.25" customHeight="1" x14ac:dyDescent="0.25">
      <c r="A260" s="4">
        <v>250</v>
      </c>
      <c r="B260" s="23">
        <v>342160</v>
      </c>
      <c r="C260" s="89" t="s">
        <v>382</v>
      </c>
      <c r="D260" s="110" t="s">
        <v>383</v>
      </c>
      <c r="E260" s="111" t="s">
        <v>384</v>
      </c>
      <c r="F260" s="89" t="s">
        <v>403</v>
      </c>
      <c r="G260" s="90" t="s">
        <v>386</v>
      </c>
      <c r="H260" s="31" t="s">
        <v>387</v>
      </c>
      <c r="I260" s="112">
        <v>0</v>
      </c>
      <c r="J260" s="110" t="s">
        <v>404</v>
      </c>
      <c r="K260" s="75">
        <v>50</v>
      </c>
      <c r="L260" s="50" t="s">
        <v>405</v>
      </c>
      <c r="M260" s="50" t="s">
        <v>406</v>
      </c>
      <c r="N260" s="52" t="s">
        <v>101</v>
      </c>
      <c r="O260" s="94" t="s">
        <v>102</v>
      </c>
      <c r="P260" s="50" t="s">
        <v>102</v>
      </c>
      <c r="Q260" s="94" t="s">
        <v>102</v>
      </c>
      <c r="R260" s="110" t="s">
        <v>390</v>
      </c>
      <c r="S260" s="61" t="s">
        <v>102</v>
      </c>
      <c r="T260" s="75"/>
      <c r="U260" s="113">
        <v>587.03</v>
      </c>
      <c r="V260" s="113">
        <v>344.62</v>
      </c>
      <c r="W260" s="111">
        <v>33.56</v>
      </c>
      <c r="X260" s="111" t="s">
        <v>393</v>
      </c>
      <c r="Y260" s="111">
        <v>33.72</v>
      </c>
      <c r="Z260" s="111" t="s">
        <v>393</v>
      </c>
      <c r="AA260" s="111">
        <v>34.020000000000003</v>
      </c>
      <c r="AB260" s="111" t="s">
        <v>393</v>
      </c>
      <c r="AC260" s="111">
        <v>33.5</v>
      </c>
      <c r="AD260" s="111" t="s">
        <v>393</v>
      </c>
      <c r="AE260" s="111">
        <v>33.090000000000003</v>
      </c>
      <c r="AF260" s="111" t="s">
        <v>393</v>
      </c>
      <c r="AG260" s="111">
        <v>9.77</v>
      </c>
      <c r="AH260" s="111" t="s">
        <v>393</v>
      </c>
      <c r="AI260" s="111">
        <v>9.77</v>
      </c>
      <c r="AJ260" s="111" t="s">
        <v>393</v>
      </c>
      <c r="AK260" s="111">
        <v>9.48</v>
      </c>
      <c r="AL260" s="111" t="s">
        <v>393</v>
      </c>
      <c r="AM260" s="111">
        <v>9.49</v>
      </c>
      <c r="AN260" s="111" t="s">
        <v>393</v>
      </c>
      <c r="AO260" s="111">
        <v>32.79</v>
      </c>
      <c r="AP260" s="111" t="s">
        <v>393</v>
      </c>
      <c r="AQ260" s="111">
        <v>33.020000000000003</v>
      </c>
      <c r="AR260" s="111" t="s">
        <v>393</v>
      </c>
      <c r="AS260" s="111">
        <v>35.76</v>
      </c>
      <c r="AT260" s="111" t="s">
        <v>393</v>
      </c>
      <c r="AU260" s="111">
        <f t="shared" si="4"/>
        <v>307.97000000000003</v>
      </c>
      <c r="AV260" s="112">
        <v>0.19683999999999999</v>
      </c>
      <c r="AW260" s="112" t="s">
        <v>407</v>
      </c>
      <c r="AX260" s="112" t="s">
        <v>396</v>
      </c>
      <c r="AY260" s="112">
        <v>1</v>
      </c>
      <c r="AZ260" s="112" t="s">
        <v>408</v>
      </c>
    </row>
    <row r="261" spans="1:52" ht="35.25" customHeight="1" x14ac:dyDescent="0.25">
      <c r="A261" s="4">
        <v>251</v>
      </c>
      <c r="B261" s="23">
        <v>342161</v>
      </c>
      <c r="C261" s="89" t="s">
        <v>382</v>
      </c>
      <c r="D261" s="110" t="s">
        <v>383</v>
      </c>
      <c r="E261" s="111" t="s">
        <v>384</v>
      </c>
      <c r="F261" s="89" t="s">
        <v>403</v>
      </c>
      <c r="G261" s="90" t="s">
        <v>386</v>
      </c>
      <c r="H261" s="31" t="s">
        <v>387</v>
      </c>
      <c r="I261" s="112">
        <v>0</v>
      </c>
      <c r="J261" s="110" t="s">
        <v>404</v>
      </c>
      <c r="K261" s="75">
        <v>50</v>
      </c>
      <c r="L261" s="50" t="s">
        <v>405</v>
      </c>
      <c r="M261" s="50" t="s">
        <v>406</v>
      </c>
      <c r="N261" s="52" t="s">
        <v>101</v>
      </c>
      <c r="O261" s="94" t="s">
        <v>102</v>
      </c>
      <c r="P261" s="50" t="s">
        <v>102</v>
      </c>
      <c r="Q261" s="94" t="s">
        <v>102</v>
      </c>
      <c r="R261" s="110" t="s">
        <v>390</v>
      </c>
      <c r="S261" s="61" t="s">
        <v>102</v>
      </c>
      <c r="T261" s="75"/>
      <c r="U261" s="113">
        <v>581.61</v>
      </c>
      <c r="V261" s="113">
        <v>320.83999999999997</v>
      </c>
      <c r="W261" s="111">
        <v>31.46</v>
      </c>
      <c r="X261" s="111" t="s">
        <v>393</v>
      </c>
      <c r="Y261" s="111">
        <v>31.69</v>
      </c>
      <c r="Z261" s="111" t="s">
        <v>393</v>
      </c>
      <c r="AA261" s="111">
        <v>31.88</v>
      </c>
      <c r="AB261" s="111" t="s">
        <v>393</v>
      </c>
      <c r="AC261" s="111">
        <v>31.6</v>
      </c>
      <c r="AD261" s="111" t="s">
        <v>393</v>
      </c>
      <c r="AE261" s="111">
        <v>31.42</v>
      </c>
      <c r="AF261" s="111" t="s">
        <v>393</v>
      </c>
      <c r="AG261" s="111">
        <v>8.18</v>
      </c>
      <c r="AH261" s="111" t="s">
        <v>393</v>
      </c>
      <c r="AI261" s="111">
        <v>8.18</v>
      </c>
      <c r="AJ261" s="111" t="s">
        <v>393</v>
      </c>
      <c r="AK261" s="111">
        <v>9.0399999999999991</v>
      </c>
      <c r="AL261" s="111" t="s">
        <v>393</v>
      </c>
      <c r="AM261" s="111">
        <v>9.0500000000000007</v>
      </c>
      <c r="AN261" s="111" t="s">
        <v>393</v>
      </c>
      <c r="AO261" s="111">
        <v>31.75</v>
      </c>
      <c r="AP261" s="111" t="s">
        <v>393</v>
      </c>
      <c r="AQ261" s="111">
        <v>30.83</v>
      </c>
      <c r="AR261" s="111" t="s">
        <v>393</v>
      </c>
      <c r="AS261" s="111">
        <v>30.83</v>
      </c>
      <c r="AT261" s="111" t="s">
        <v>393</v>
      </c>
      <c r="AU261" s="111">
        <f t="shared" si="4"/>
        <v>285.91000000000003</v>
      </c>
      <c r="AV261" s="112">
        <v>0.56444000000000005</v>
      </c>
      <c r="AW261" s="112" t="s">
        <v>407</v>
      </c>
      <c r="AX261" s="112" t="s">
        <v>396</v>
      </c>
      <c r="AY261" s="112">
        <v>0</v>
      </c>
      <c r="AZ261" s="112" t="s">
        <v>408</v>
      </c>
    </row>
    <row r="262" spans="1:52" ht="35.25" customHeight="1" x14ac:dyDescent="0.25">
      <c r="A262" s="4">
        <v>252</v>
      </c>
      <c r="B262" s="23">
        <v>342162</v>
      </c>
      <c r="C262" s="89" t="s">
        <v>382</v>
      </c>
      <c r="D262" s="110" t="s">
        <v>383</v>
      </c>
      <c r="E262" s="111" t="s">
        <v>384</v>
      </c>
      <c r="F262" s="89" t="s">
        <v>403</v>
      </c>
      <c r="G262" s="90" t="s">
        <v>386</v>
      </c>
      <c r="H262" s="31" t="s">
        <v>387</v>
      </c>
      <c r="I262" s="112">
        <v>1</v>
      </c>
      <c r="J262" s="110" t="s">
        <v>404</v>
      </c>
      <c r="K262" s="75">
        <v>50</v>
      </c>
      <c r="L262" s="50" t="s">
        <v>405</v>
      </c>
      <c r="M262" s="50" t="s">
        <v>406</v>
      </c>
      <c r="N262" s="52" t="s">
        <v>101</v>
      </c>
      <c r="O262" s="94" t="s">
        <v>102</v>
      </c>
      <c r="P262" s="50" t="s">
        <v>101</v>
      </c>
      <c r="Q262" s="94" t="s">
        <v>102</v>
      </c>
      <c r="R262" s="110" t="s">
        <v>390</v>
      </c>
      <c r="S262" s="61" t="s">
        <v>102</v>
      </c>
      <c r="T262" s="75"/>
      <c r="U262" s="113">
        <v>1040.28</v>
      </c>
      <c r="V262" s="113">
        <v>553.38</v>
      </c>
      <c r="W262" s="111">
        <v>64.7</v>
      </c>
      <c r="X262" s="111" t="s">
        <v>393</v>
      </c>
      <c r="Y262" s="111">
        <v>64.209999999999994</v>
      </c>
      <c r="Z262" s="111" t="s">
        <v>393</v>
      </c>
      <c r="AA262" s="111">
        <v>60.24</v>
      </c>
      <c r="AB262" s="111" t="s">
        <v>393</v>
      </c>
      <c r="AC262" s="111">
        <v>63.01</v>
      </c>
      <c r="AD262" s="111" t="s">
        <v>393</v>
      </c>
      <c r="AE262" s="111">
        <v>59.8</v>
      </c>
      <c r="AF262" s="111" t="s">
        <v>393</v>
      </c>
      <c r="AG262" s="111">
        <v>13.9</v>
      </c>
      <c r="AH262" s="111" t="s">
        <v>393</v>
      </c>
      <c r="AI262" s="111">
        <v>13.83</v>
      </c>
      <c r="AJ262" s="111" t="s">
        <v>393</v>
      </c>
      <c r="AK262" s="111">
        <v>13.5</v>
      </c>
      <c r="AL262" s="111" t="s">
        <v>393</v>
      </c>
      <c r="AM262" s="111">
        <v>13.67</v>
      </c>
      <c r="AN262" s="111" t="s">
        <v>393</v>
      </c>
      <c r="AO262" s="111">
        <v>51.8</v>
      </c>
      <c r="AP262" s="111" t="s">
        <v>393</v>
      </c>
      <c r="AQ262" s="111">
        <v>52.02</v>
      </c>
      <c r="AR262" s="111" t="s">
        <v>393</v>
      </c>
      <c r="AS262" s="111">
        <v>58.49</v>
      </c>
      <c r="AT262" s="111" t="s">
        <v>393</v>
      </c>
      <c r="AU262" s="111">
        <f t="shared" si="4"/>
        <v>529.16999999999996</v>
      </c>
      <c r="AV262" s="112">
        <v>0.35580000000000001</v>
      </c>
      <c r="AW262" s="112" t="s">
        <v>407</v>
      </c>
      <c r="AX262" s="112" t="s">
        <v>396</v>
      </c>
      <c r="AY262" s="112">
        <v>1</v>
      </c>
      <c r="AZ262" s="112" t="s">
        <v>408</v>
      </c>
    </row>
    <row r="263" spans="1:52" ht="35.25" customHeight="1" x14ac:dyDescent="0.25">
      <c r="A263" s="4">
        <v>253</v>
      </c>
      <c r="B263" s="23">
        <v>342163</v>
      </c>
      <c r="C263" s="89" t="s">
        <v>382</v>
      </c>
      <c r="D263" s="110" t="s">
        <v>383</v>
      </c>
      <c r="E263" s="111" t="s">
        <v>384</v>
      </c>
      <c r="F263" s="89" t="s">
        <v>403</v>
      </c>
      <c r="G263" s="90" t="s">
        <v>386</v>
      </c>
      <c r="H263" s="31" t="s">
        <v>387</v>
      </c>
      <c r="I263" s="112">
        <v>0</v>
      </c>
      <c r="J263" s="110" t="s">
        <v>404</v>
      </c>
      <c r="K263" s="75">
        <v>50</v>
      </c>
      <c r="L263" s="50" t="s">
        <v>405</v>
      </c>
      <c r="M263" s="50" t="s">
        <v>406</v>
      </c>
      <c r="N263" s="52" t="s">
        <v>101</v>
      </c>
      <c r="O263" s="94" t="s">
        <v>102</v>
      </c>
      <c r="P263" s="50" t="s">
        <v>102</v>
      </c>
      <c r="Q263" s="94" t="s">
        <v>102</v>
      </c>
      <c r="R263" s="110" t="s">
        <v>390</v>
      </c>
      <c r="S263" s="61" t="s">
        <v>102</v>
      </c>
      <c r="T263" s="75"/>
      <c r="U263" s="113">
        <v>637.52</v>
      </c>
      <c r="V263" s="113">
        <v>413.86</v>
      </c>
      <c r="W263" s="111">
        <v>59.46</v>
      </c>
      <c r="X263" s="111" t="s">
        <v>393</v>
      </c>
      <c r="Y263" s="111">
        <v>59.59</v>
      </c>
      <c r="Z263" s="111" t="s">
        <v>393</v>
      </c>
      <c r="AA263" s="111">
        <v>65.569999999999993</v>
      </c>
      <c r="AB263" s="111" t="s">
        <v>393</v>
      </c>
      <c r="AC263" s="111">
        <v>59.14</v>
      </c>
      <c r="AD263" s="111" t="s">
        <v>393</v>
      </c>
      <c r="AE263" s="111">
        <v>58.56</v>
      </c>
      <c r="AF263" s="111" t="s">
        <v>393</v>
      </c>
      <c r="AG263" s="111">
        <v>10.26</v>
      </c>
      <c r="AH263" s="111" t="s">
        <v>393</v>
      </c>
      <c r="AI263" s="111">
        <v>10.26</v>
      </c>
      <c r="AJ263" s="111" t="s">
        <v>393</v>
      </c>
      <c r="AK263" s="111">
        <v>8.6</v>
      </c>
      <c r="AL263" s="111" t="s">
        <v>393</v>
      </c>
      <c r="AM263" s="111">
        <v>8.61</v>
      </c>
      <c r="AN263" s="111" t="s">
        <v>393</v>
      </c>
      <c r="AO263" s="111">
        <v>54.87</v>
      </c>
      <c r="AP263" s="111" t="s">
        <v>393</v>
      </c>
      <c r="AQ263" s="111">
        <v>56.48</v>
      </c>
      <c r="AR263" s="111" t="s">
        <v>393</v>
      </c>
      <c r="AS263" s="111">
        <v>39.97</v>
      </c>
      <c r="AT263" s="111" t="s">
        <v>393</v>
      </c>
      <c r="AU263" s="111">
        <f t="shared" si="4"/>
        <v>491.37</v>
      </c>
      <c r="AV263" s="112">
        <v>0.26837</v>
      </c>
      <c r="AW263" s="112" t="s">
        <v>407</v>
      </c>
      <c r="AX263" s="112" t="s">
        <v>396</v>
      </c>
      <c r="AY263" s="112">
        <v>0</v>
      </c>
      <c r="AZ263" s="112" t="s">
        <v>408</v>
      </c>
    </row>
    <row r="264" spans="1:52" ht="35.25" customHeight="1" x14ac:dyDescent="0.25">
      <c r="A264" s="4">
        <v>254</v>
      </c>
      <c r="B264" s="23">
        <v>342164</v>
      </c>
      <c r="C264" s="89" t="s">
        <v>382</v>
      </c>
      <c r="D264" s="110" t="s">
        <v>383</v>
      </c>
      <c r="E264" s="111" t="s">
        <v>384</v>
      </c>
      <c r="F264" s="89" t="s">
        <v>403</v>
      </c>
      <c r="G264" s="90" t="s">
        <v>386</v>
      </c>
      <c r="H264" s="31" t="s">
        <v>387</v>
      </c>
      <c r="I264" s="112">
        <v>1</v>
      </c>
      <c r="J264" s="110" t="s">
        <v>404</v>
      </c>
      <c r="K264" s="75">
        <v>50</v>
      </c>
      <c r="L264" s="50" t="s">
        <v>405</v>
      </c>
      <c r="M264" s="50" t="s">
        <v>406</v>
      </c>
      <c r="N264" s="52" t="s">
        <v>101</v>
      </c>
      <c r="O264" s="94" t="s">
        <v>102</v>
      </c>
      <c r="P264" s="50" t="s">
        <v>101</v>
      </c>
      <c r="Q264" s="94" t="s">
        <v>102</v>
      </c>
      <c r="R264" s="110" t="s">
        <v>390</v>
      </c>
      <c r="S264" s="61" t="s">
        <v>102</v>
      </c>
      <c r="T264" s="75"/>
      <c r="U264" s="113">
        <v>1015.96</v>
      </c>
      <c r="V264" s="113">
        <v>652.16999999999996</v>
      </c>
      <c r="W264" s="111">
        <v>72.010000000000005</v>
      </c>
      <c r="X264" s="111" t="s">
        <v>393</v>
      </c>
      <c r="Y264" s="111">
        <v>72.180000000000007</v>
      </c>
      <c r="Z264" s="111" t="s">
        <v>393</v>
      </c>
      <c r="AA264" s="111">
        <v>72.930000000000007</v>
      </c>
      <c r="AB264" s="111" t="s">
        <v>393</v>
      </c>
      <c r="AC264" s="111">
        <v>71.540000000000006</v>
      </c>
      <c r="AD264" s="111" t="s">
        <v>393</v>
      </c>
      <c r="AE264" s="111">
        <v>70.33</v>
      </c>
      <c r="AF264" s="111" t="s">
        <v>393</v>
      </c>
      <c r="AG264" s="111">
        <v>19.47</v>
      </c>
      <c r="AH264" s="111" t="s">
        <v>393</v>
      </c>
      <c r="AI264" s="111">
        <v>19.63</v>
      </c>
      <c r="AJ264" s="111" t="s">
        <v>393</v>
      </c>
      <c r="AK264" s="111">
        <v>18.82</v>
      </c>
      <c r="AL264" s="111" t="s">
        <v>393</v>
      </c>
      <c r="AM264" s="111">
        <v>18.84</v>
      </c>
      <c r="AN264" s="111" t="s">
        <v>393</v>
      </c>
      <c r="AO264" s="111">
        <v>65.11</v>
      </c>
      <c r="AP264" s="111" t="s">
        <v>393</v>
      </c>
      <c r="AQ264" s="111">
        <v>65.77</v>
      </c>
      <c r="AR264" s="111" t="s">
        <v>393</v>
      </c>
      <c r="AS264" s="111">
        <v>68.69</v>
      </c>
      <c r="AT264" s="111" t="s">
        <v>393</v>
      </c>
      <c r="AU264" s="111">
        <f t="shared" si="4"/>
        <v>635.31999999999994</v>
      </c>
      <c r="AV264" s="112">
        <v>0.36386000000000002</v>
      </c>
      <c r="AW264" s="112" t="s">
        <v>407</v>
      </c>
      <c r="AX264" s="112" t="s">
        <v>396</v>
      </c>
      <c r="AY264" s="112">
        <v>1</v>
      </c>
      <c r="AZ264" s="112" t="s">
        <v>409</v>
      </c>
    </row>
    <row r="265" spans="1:52" ht="35.25" customHeight="1" x14ac:dyDescent="0.25">
      <c r="A265" s="4">
        <v>255</v>
      </c>
      <c r="B265" s="23">
        <v>342165</v>
      </c>
      <c r="C265" s="89" t="s">
        <v>382</v>
      </c>
      <c r="D265" s="110" t="s">
        <v>383</v>
      </c>
      <c r="E265" s="111" t="s">
        <v>384</v>
      </c>
      <c r="F265" s="89" t="s">
        <v>403</v>
      </c>
      <c r="G265" s="90" t="s">
        <v>386</v>
      </c>
      <c r="H265" s="31" t="s">
        <v>387</v>
      </c>
      <c r="I265" s="112">
        <v>0</v>
      </c>
      <c r="J265" s="110" t="s">
        <v>404</v>
      </c>
      <c r="K265" s="75">
        <v>50</v>
      </c>
      <c r="L265" s="50" t="s">
        <v>405</v>
      </c>
      <c r="M265" s="50" t="s">
        <v>406</v>
      </c>
      <c r="N265" s="52" t="s">
        <v>102</v>
      </c>
      <c r="O265" s="94" t="s">
        <v>102</v>
      </c>
      <c r="P265" s="50" t="s">
        <v>102</v>
      </c>
      <c r="Q265" s="94" t="s">
        <v>102</v>
      </c>
      <c r="R265" s="110" t="s">
        <v>390</v>
      </c>
      <c r="S265" s="61" t="s">
        <v>102</v>
      </c>
      <c r="T265" s="75"/>
      <c r="U265" s="113">
        <v>268.54000000000002</v>
      </c>
      <c r="V265" s="113">
        <v>339.08</v>
      </c>
      <c r="W265" s="111">
        <v>55.2</v>
      </c>
      <c r="X265" s="111" t="s">
        <v>393</v>
      </c>
      <c r="Y265" s="111">
        <v>52.96</v>
      </c>
      <c r="Z265" s="111" t="s">
        <v>393</v>
      </c>
      <c r="AA265" s="111">
        <v>54.96</v>
      </c>
      <c r="AB265" s="111" t="s">
        <v>393</v>
      </c>
      <c r="AC265" s="111">
        <v>51.82</v>
      </c>
      <c r="AD265" s="111" t="s">
        <v>393</v>
      </c>
      <c r="AE265" s="111">
        <v>48.85</v>
      </c>
      <c r="AF265" s="111" t="s">
        <v>393</v>
      </c>
      <c r="AG265" s="111">
        <v>0.12</v>
      </c>
      <c r="AH265" s="111" t="s">
        <v>393</v>
      </c>
      <c r="AI265" s="111">
        <v>0</v>
      </c>
      <c r="AJ265" s="111" t="s">
        <v>393</v>
      </c>
      <c r="AK265" s="111">
        <v>0</v>
      </c>
      <c r="AL265" s="111" t="s">
        <v>393</v>
      </c>
      <c r="AM265" s="111">
        <v>0</v>
      </c>
      <c r="AN265" s="111" t="s">
        <v>393</v>
      </c>
      <c r="AO265" s="111">
        <v>44.08</v>
      </c>
      <c r="AP265" s="111" t="s">
        <v>393</v>
      </c>
      <c r="AQ265" s="111">
        <v>50.03</v>
      </c>
      <c r="AR265" s="111" t="s">
        <v>393</v>
      </c>
      <c r="AS265" s="111">
        <v>50.03</v>
      </c>
      <c r="AT265" s="111" t="s">
        <v>393</v>
      </c>
      <c r="AU265" s="111">
        <f t="shared" si="4"/>
        <v>408.04999999999995</v>
      </c>
      <c r="AV265" s="112">
        <v>0.35238999999999998</v>
      </c>
      <c r="AW265" s="112" t="s">
        <v>407</v>
      </c>
      <c r="AX265" s="112" t="s">
        <v>396</v>
      </c>
      <c r="AY265" s="112">
        <v>1</v>
      </c>
      <c r="AZ265" s="112" t="s">
        <v>409</v>
      </c>
    </row>
    <row r="266" spans="1:52" ht="35.25" customHeight="1" x14ac:dyDescent="0.25">
      <c r="A266" s="4">
        <v>256</v>
      </c>
      <c r="B266" s="23">
        <v>342166</v>
      </c>
      <c r="C266" s="89" t="s">
        <v>382</v>
      </c>
      <c r="D266" s="110" t="s">
        <v>383</v>
      </c>
      <c r="E266" s="111" t="s">
        <v>384</v>
      </c>
      <c r="F266" s="89" t="s">
        <v>403</v>
      </c>
      <c r="G266" s="90" t="s">
        <v>386</v>
      </c>
      <c r="H266" s="31" t="s">
        <v>387</v>
      </c>
      <c r="I266" s="112">
        <v>0</v>
      </c>
      <c r="J266" s="110" t="s">
        <v>404</v>
      </c>
      <c r="K266" s="75">
        <v>50</v>
      </c>
      <c r="L266" s="50" t="s">
        <v>405</v>
      </c>
      <c r="M266" s="50" t="s">
        <v>406</v>
      </c>
      <c r="N266" s="52" t="s">
        <v>101</v>
      </c>
      <c r="O266" s="94" t="s">
        <v>102</v>
      </c>
      <c r="P266" s="50" t="s">
        <v>102</v>
      </c>
      <c r="Q266" s="94" t="s">
        <v>102</v>
      </c>
      <c r="R266" s="110" t="s">
        <v>390</v>
      </c>
      <c r="S266" s="61" t="s">
        <v>102</v>
      </c>
      <c r="T266" s="75"/>
      <c r="U266" s="113">
        <v>1006.74</v>
      </c>
      <c r="V266" s="113">
        <v>493.43</v>
      </c>
      <c r="W266" s="111">
        <v>46.38</v>
      </c>
      <c r="X266" s="111" t="s">
        <v>393</v>
      </c>
      <c r="Y266" s="111">
        <v>46.06</v>
      </c>
      <c r="Z266" s="111" t="s">
        <v>393</v>
      </c>
      <c r="AA266" s="111">
        <v>47.14</v>
      </c>
      <c r="AB266" s="111" t="s">
        <v>393</v>
      </c>
      <c r="AC266" s="111">
        <v>45.21</v>
      </c>
      <c r="AD266" s="111" t="s">
        <v>393</v>
      </c>
      <c r="AE266" s="111">
        <v>41.76</v>
      </c>
      <c r="AF266" s="111" t="s">
        <v>393</v>
      </c>
      <c r="AG266" s="111">
        <v>10.88</v>
      </c>
      <c r="AH266" s="111" t="s">
        <v>393</v>
      </c>
      <c r="AI266" s="111">
        <v>10.45</v>
      </c>
      <c r="AJ266" s="111" t="s">
        <v>393</v>
      </c>
      <c r="AK266" s="111">
        <v>10.11</v>
      </c>
      <c r="AL266" s="111" t="s">
        <v>393</v>
      </c>
      <c r="AM266" s="111">
        <v>10.68</v>
      </c>
      <c r="AN266" s="111" t="s">
        <v>393</v>
      </c>
      <c r="AO266" s="111">
        <v>48.61</v>
      </c>
      <c r="AP266" s="111" t="s">
        <v>393</v>
      </c>
      <c r="AQ266" s="111">
        <v>48.84</v>
      </c>
      <c r="AR266" s="111" t="s">
        <v>393</v>
      </c>
      <c r="AS266" s="111">
        <v>48.74</v>
      </c>
      <c r="AT266" s="111" t="s">
        <v>393</v>
      </c>
      <c r="AU266" s="111">
        <f t="shared" si="4"/>
        <v>414.86</v>
      </c>
      <c r="AV266" s="112">
        <v>0.21473</v>
      </c>
      <c r="AW266" s="112" t="s">
        <v>407</v>
      </c>
      <c r="AX266" s="112" t="s">
        <v>396</v>
      </c>
      <c r="AY266" s="112">
        <v>0</v>
      </c>
      <c r="AZ266" s="112" t="s">
        <v>408</v>
      </c>
    </row>
    <row r="267" spans="1:52" ht="35.25" customHeight="1" x14ac:dyDescent="0.25">
      <c r="A267" s="4">
        <v>257</v>
      </c>
      <c r="B267" s="23">
        <v>342167</v>
      </c>
      <c r="C267" s="89" t="s">
        <v>382</v>
      </c>
      <c r="D267" s="110" t="s">
        <v>383</v>
      </c>
      <c r="E267" s="111" t="s">
        <v>384</v>
      </c>
      <c r="F267" s="89" t="s">
        <v>403</v>
      </c>
      <c r="G267" s="90" t="s">
        <v>386</v>
      </c>
      <c r="H267" s="31" t="s">
        <v>387</v>
      </c>
      <c r="I267" s="112">
        <v>1</v>
      </c>
      <c r="J267" s="110" t="s">
        <v>404</v>
      </c>
      <c r="K267" s="75">
        <v>50</v>
      </c>
      <c r="L267" s="50" t="s">
        <v>405</v>
      </c>
      <c r="M267" s="50" t="s">
        <v>406</v>
      </c>
      <c r="N267" s="52" t="s">
        <v>101</v>
      </c>
      <c r="O267" s="94" t="s">
        <v>102</v>
      </c>
      <c r="P267" s="50" t="s">
        <v>101</v>
      </c>
      <c r="Q267" s="94" t="s">
        <v>102</v>
      </c>
      <c r="R267" s="110" t="s">
        <v>390</v>
      </c>
      <c r="S267" s="61" t="s">
        <v>102</v>
      </c>
      <c r="T267" s="75"/>
      <c r="U267" s="113">
        <v>1048.95</v>
      </c>
      <c r="V267" s="113">
        <v>475.48</v>
      </c>
      <c r="W267" s="111">
        <v>50.86</v>
      </c>
      <c r="X267" s="111" t="s">
        <v>393</v>
      </c>
      <c r="Y267" s="111">
        <v>51.33</v>
      </c>
      <c r="Z267" s="111" t="s">
        <v>393</v>
      </c>
      <c r="AA267" s="111">
        <v>51.57</v>
      </c>
      <c r="AB267" s="111" t="s">
        <v>393</v>
      </c>
      <c r="AC267" s="111">
        <v>51.2</v>
      </c>
      <c r="AD267" s="111" t="s">
        <v>393</v>
      </c>
      <c r="AE267" s="111">
        <v>50.93</v>
      </c>
      <c r="AF267" s="111" t="s">
        <v>393</v>
      </c>
      <c r="AG267" s="111">
        <v>14.4</v>
      </c>
      <c r="AH267" s="111" t="s">
        <v>393</v>
      </c>
      <c r="AI267" s="111">
        <v>14.4</v>
      </c>
      <c r="AJ267" s="111" t="s">
        <v>393</v>
      </c>
      <c r="AK267" s="111">
        <v>13.99</v>
      </c>
      <c r="AL267" s="111" t="s">
        <v>393</v>
      </c>
      <c r="AM267" s="111">
        <v>13.93</v>
      </c>
      <c r="AN267" s="111" t="s">
        <v>393</v>
      </c>
      <c r="AO267" s="111">
        <v>41.6</v>
      </c>
      <c r="AP267" s="111" t="s">
        <v>393</v>
      </c>
      <c r="AQ267" s="111">
        <v>41.83</v>
      </c>
      <c r="AR267" s="111" t="s">
        <v>393</v>
      </c>
      <c r="AS267" s="111">
        <v>41.83</v>
      </c>
      <c r="AT267" s="111" t="s">
        <v>393</v>
      </c>
      <c r="AU267" s="111">
        <f t="shared" si="4"/>
        <v>437.86999999999995</v>
      </c>
      <c r="AV267" s="112">
        <v>0.36592000000000002</v>
      </c>
      <c r="AW267" s="112" t="s">
        <v>407</v>
      </c>
      <c r="AX267" s="112" t="s">
        <v>396</v>
      </c>
      <c r="AY267" s="112">
        <v>1</v>
      </c>
      <c r="AZ267" s="112" t="s">
        <v>408</v>
      </c>
    </row>
    <row r="268" spans="1:52" ht="35.25" customHeight="1" x14ac:dyDescent="0.25">
      <c r="A268" s="4">
        <v>258</v>
      </c>
      <c r="B268" s="23">
        <v>342168</v>
      </c>
      <c r="C268" s="89" t="s">
        <v>382</v>
      </c>
      <c r="D268" s="110" t="s">
        <v>383</v>
      </c>
      <c r="E268" s="111" t="s">
        <v>384</v>
      </c>
      <c r="F268" s="89" t="s">
        <v>403</v>
      </c>
      <c r="G268" s="90" t="s">
        <v>386</v>
      </c>
      <c r="H268" s="31" t="s">
        <v>387</v>
      </c>
      <c r="I268" s="112">
        <v>0</v>
      </c>
      <c r="J268" s="110" t="s">
        <v>404</v>
      </c>
      <c r="K268" s="75">
        <v>50</v>
      </c>
      <c r="L268" s="50" t="s">
        <v>405</v>
      </c>
      <c r="M268" s="50" t="s">
        <v>406</v>
      </c>
      <c r="N268" s="52" t="s">
        <v>101</v>
      </c>
      <c r="O268" s="94" t="s">
        <v>102</v>
      </c>
      <c r="P268" s="50" t="s">
        <v>102</v>
      </c>
      <c r="Q268" s="94" t="s">
        <v>102</v>
      </c>
      <c r="R268" s="110" t="s">
        <v>390</v>
      </c>
      <c r="S268" s="61" t="s">
        <v>102</v>
      </c>
      <c r="T268" s="75"/>
      <c r="U268" s="113">
        <v>836.93</v>
      </c>
      <c r="V268" s="113">
        <v>547.88</v>
      </c>
      <c r="W268" s="111">
        <v>55.38</v>
      </c>
      <c r="X268" s="111" t="s">
        <v>393</v>
      </c>
      <c r="Y268" s="111">
        <v>55.25</v>
      </c>
      <c r="Z268" s="111" t="s">
        <v>393</v>
      </c>
      <c r="AA268" s="111">
        <v>56.25</v>
      </c>
      <c r="AB268" s="111" t="s">
        <v>393</v>
      </c>
      <c r="AC268" s="111">
        <v>54.49</v>
      </c>
      <c r="AD268" s="111" t="s">
        <v>393</v>
      </c>
      <c r="AE268" s="111">
        <v>51.57</v>
      </c>
      <c r="AF268" s="111" t="s">
        <v>393</v>
      </c>
      <c r="AG268" s="111">
        <v>13.37</v>
      </c>
      <c r="AH268" s="111" t="s">
        <v>393</v>
      </c>
      <c r="AI268" s="111">
        <v>13.27</v>
      </c>
      <c r="AJ268" s="111" t="s">
        <v>393</v>
      </c>
      <c r="AK268" s="111">
        <v>12.42</v>
      </c>
      <c r="AL268" s="111" t="s">
        <v>393</v>
      </c>
      <c r="AM268" s="111">
        <v>12.72</v>
      </c>
      <c r="AN268" s="111" t="s">
        <v>393</v>
      </c>
      <c r="AO268" s="111">
        <v>50.12</v>
      </c>
      <c r="AP268" s="111" t="s">
        <v>393</v>
      </c>
      <c r="AQ268" s="111">
        <v>50.83</v>
      </c>
      <c r="AR268" s="111" t="s">
        <v>393</v>
      </c>
      <c r="AS268" s="111">
        <v>52.27</v>
      </c>
      <c r="AT268" s="111" t="s">
        <v>393</v>
      </c>
      <c r="AU268" s="111">
        <f t="shared" si="4"/>
        <v>477.94</v>
      </c>
      <c r="AV268" s="112">
        <v>0.36425999999999997</v>
      </c>
      <c r="AW268" s="112" t="s">
        <v>407</v>
      </c>
      <c r="AX268" s="112" t="s">
        <v>396</v>
      </c>
      <c r="AY268" s="112">
        <v>0</v>
      </c>
      <c r="AZ268" s="112" t="s">
        <v>408</v>
      </c>
    </row>
    <row r="269" spans="1:52" ht="35.25" customHeight="1" x14ac:dyDescent="0.25">
      <c r="A269" s="4">
        <v>259</v>
      </c>
      <c r="B269" s="23">
        <v>342169</v>
      </c>
      <c r="C269" s="89" t="s">
        <v>382</v>
      </c>
      <c r="D269" s="110" t="s">
        <v>383</v>
      </c>
      <c r="E269" s="111" t="s">
        <v>384</v>
      </c>
      <c r="F269" s="89" t="s">
        <v>403</v>
      </c>
      <c r="G269" s="90" t="s">
        <v>386</v>
      </c>
      <c r="H269" s="31" t="s">
        <v>387</v>
      </c>
      <c r="I269" s="112">
        <v>0</v>
      </c>
      <c r="J269" s="110" t="s">
        <v>404</v>
      </c>
      <c r="K269" s="75">
        <v>50</v>
      </c>
      <c r="L269" s="50" t="s">
        <v>405</v>
      </c>
      <c r="M269" s="50" t="s">
        <v>406</v>
      </c>
      <c r="N269" s="52" t="s">
        <v>101</v>
      </c>
      <c r="O269" s="94" t="s">
        <v>102</v>
      </c>
      <c r="P269" s="50" t="s">
        <v>102</v>
      </c>
      <c r="Q269" s="94" t="s">
        <v>102</v>
      </c>
      <c r="R269" s="110" t="s">
        <v>390</v>
      </c>
      <c r="S269" s="61" t="s">
        <v>102</v>
      </c>
      <c r="T269" s="75"/>
      <c r="U269" s="113">
        <v>739</v>
      </c>
      <c r="V269" s="113">
        <v>372.58</v>
      </c>
      <c r="W269" s="111">
        <v>37.65</v>
      </c>
      <c r="X269" s="111" t="s">
        <v>393</v>
      </c>
      <c r="Y269" s="111">
        <v>37.479999999999997</v>
      </c>
      <c r="Z269" s="111" t="s">
        <v>393</v>
      </c>
      <c r="AA269" s="111">
        <v>38.28</v>
      </c>
      <c r="AB269" s="111" t="s">
        <v>393</v>
      </c>
      <c r="AC269" s="111">
        <v>36.9</v>
      </c>
      <c r="AD269" s="111" t="s">
        <v>393</v>
      </c>
      <c r="AE269" s="111">
        <v>34.21</v>
      </c>
      <c r="AF269" s="111" t="s">
        <v>393</v>
      </c>
      <c r="AG269" s="111">
        <v>9.6999999999999993</v>
      </c>
      <c r="AH269" s="111" t="s">
        <v>393</v>
      </c>
      <c r="AI269" s="111">
        <v>9.59</v>
      </c>
      <c r="AJ269" s="111" t="s">
        <v>393</v>
      </c>
      <c r="AK269" s="111">
        <v>9.07</v>
      </c>
      <c r="AL269" s="111" t="s">
        <v>393</v>
      </c>
      <c r="AM269" s="111">
        <v>9.4700000000000006</v>
      </c>
      <c r="AN269" s="111" t="s">
        <v>393</v>
      </c>
      <c r="AO269" s="111">
        <v>32.58</v>
      </c>
      <c r="AP269" s="111" t="s">
        <v>393</v>
      </c>
      <c r="AQ269" s="111">
        <v>33.049999999999997</v>
      </c>
      <c r="AR269" s="111" t="s">
        <v>393</v>
      </c>
      <c r="AS269" s="111">
        <v>34.35</v>
      </c>
      <c r="AT269" s="111" t="s">
        <v>393</v>
      </c>
      <c r="AU269" s="111">
        <f t="shared" si="4"/>
        <v>322.33000000000004</v>
      </c>
      <c r="AV269" s="112">
        <v>0.19975000000000001</v>
      </c>
      <c r="AW269" s="112" t="s">
        <v>407</v>
      </c>
      <c r="AX269" s="112" t="s">
        <v>396</v>
      </c>
      <c r="AY269" s="112">
        <v>0</v>
      </c>
      <c r="AZ269" s="112" t="s">
        <v>408</v>
      </c>
    </row>
    <row r="270" spans="1:52" ht="35.25" customHeight="1" x14ac:dyDescent="0.25">
      <c r="A270" s="4">
        <v>260</v>
      </c>
      <c r="B270" s="23">
        <v>342170</v>
      </c>
      <c r="C270" s="89" t="s">
        <v>382</v>
      </c>
      <c r="D270" s="110" t="s">
        <v>383</v>
      </c>
      <c r="E270" s="111" t="s">
        <v>384</v>
      </c>
      <c r="F270" s="89" t="s">
        <v>403</v>
      </c>
      <c r="G270" s="90" t="s">
        <v>386</v>
      </c>
      <c r="H270" s="31" t="s">
        <v>387</v>
      </c>
      <c r="I270" s="112">
        <v>0</v>
      </c>
      <c r="J270" s="110" t="s">
        <v>404</v>
      </c>
      <c r="K270" s="75">
        <v>50</v>
      </c>
      <c r="L270" s="50" t="s">
        <v>405</v>
      </c>
      <c r="M270" s="50" t="s">
        <v>406</v>
      </c>
      <c r="N270" s="52" t="s">
        <v>101</v>
      </c>
      <c r="O270" s="94" t="s">
        <v>102</v>
      </c>
      <c r="P270" s="50" t="s">
        <v>102</v>
      </c>
      <c r="Q270" s="94" t="s">
        <v>102</v>
      </c>
      <c r="R270" s="110" t="s">
        <v>390</v>
      </c>
      <c r="S270" s="61" t="s">
        <v>102</v>
      </c>
      <c r="T270" s="75"/>
      <c r="U270" s="113">
        <v>841.02</v>
      </c>
      <c r="V270" s="113">
        <v>499.76</v>
      </c>
      <c r="W270" s="111">
        <v>59.92</v>
      </c>
      <c r="X270" s="111" t="s">
        <v>393</v>
      </c>
      <c r="Y270" s="111">
        <v>60.35</v>
      </c>
      <c r="Z270" s="111" t="s">
        <v>393</v>
      </c>
      <c r="AA270" s="111">
        <v>60.74</v>
      </c>
      <c r="AB270" s="111" t="s">
        <v>393</v>
      </c>
      <c r="AC270" s="111">
        <v>60.18</v>
      </c>
      <c r="AD270" s="111" t="s">
        <v>393</v>
      </c>
      <c r="AE270" s="111">
        <v>59.83</v>
      </c>
      <c r="AF270" s="111" t="s">
        <v>393</v>
      </c>
      <c r="AG270" s="111">
        <v>12.66</v>
      </c>
      <c r="AH270" s="111" t="s">
        <v>393</v>
      </c>
      <c r="AI270" s="111">
        <v>12.61</v>
      </c>
      <c r="AJ270" s="111" t="s">
        <v>393</v>
      </c>
      <c r="AK270" s="111">
        <v>12.57</v>
      </c>
      <c r="AL270" s="111" t="s">
        <v>393</v>
      </c>
      <c r="AM270" s="111">
        <v>12.58</v>
      </c>
      <c r="AN270" s="111" t="s">
        <v>393</v>
      </c>
      <c r="AO270" s="111">
        <v>49.92</v>
      </c>
      <c r="AP270" s="111" t="s">
        <v>393</v>
      </c>
      <c r="AQ270" s="111">
        <v>49.06</v>
      </c>
      <c r="AR270" s="111" t="s">
        <v>393</v>
      </c>
      <c r="AS270" s="111">
        <v>49.06</v>
      </c>
      <c r="AT270" s="111" t="s">
        <v>393</v>
      </c>
      <c r="AU270" s="111">
        <f t="shared" si="4"/>
        <v>499.48000000000008</v>
      </c>
      <c r="AV270" s="112">
        <v>0.36215000000000003</v>
      </c>
      <c r="AW270" s="112" t="s">
        <v>407</v>
      </c>
      <c r="AX270" s="112" t="s">
        <v>396</v>
      </c>
      <c r="AY270" s="112">
        <v>1</v>
      </c>
      <c r="AZ270" s="112" t="s">
        <v>408</v>
      </c>
    </row>
    <row r="271" spans="1:52" ht="35.25" customHeight="1" x14ac:dyDescent="0.25">
      <c r="A271" s="4">
        <v>261</v>
      </c>
      <c r="B271" s="23">
        <v>342171</v>
      </c>
      <c r="C271" s="89" t="s">
        <v>382</v>
      </c>
      <c r="D271" s="110" t="s">
        <v>383</v>
      </c>
      <c r="E271" s="111" t="s">
        <v>384</v>
      </c>
      <c r="F271" s="89" t="s">
        <v>403</v>
      </c>
      <c r="G271" s="90" t="s">
        <v>386</v>
      </c>
      <c r="H271" s="31" t="s">
        <v>387</v>
      </c>
      <c r="I271" s="112">
        <v>0</v>
      </c>
      <c r="J271" s="110" t="s">
        <v>404</v>
      </c>
      <c r="K271" s="75">
        <v>50</v>
      </c>
      <c r="L271" s="50" t="s">
        <v>405</v>
      </c>
      <c r="M271" s="50" t="s">
        <v>406</v>
      </c>
      <c r="N271" s="52" t="s">
        <v>101</v>
      </c>
      <c r="O271" s="94" t="s">
        <v>102</v>
      </c>
      <c r="P271" s="50" t="s">
        <v>102</v>
      </c>
      <c r="Q271" s="94" t="s">
        <v>102</v>
      </c>
      <c r="R271" s="110" t="s">
        <v>390</v>
      </c>
      <c r="S271" s="61" t="s">
        <v>102</v>
      </c>
      <c r="T271" s="75"/>
      <c r="U271" s="113">
        <v>961</v>
      </c>
      <c r="V271" s="113">
        <v>443.84</v>
      </c>
      <c r="W271" s="111">
        <v>46.96</v>
      </c>
      <c r="X271" s="111" t="s">
        <v>393</v>
      </c>
      <c r="Y271" s="111">
        <v>46.83</v>
      </c>
      <c r="Z271" s="111" t="s">
        <v>393</v>
      </c>
      <c r="AA271" s="111">
        <v>47.69</v>
      </c>
      <c r="AB271" s="111" t="s">
        <v>393</v>
      </c>
      <c r="AC271" s="111">
        <v>46.21</v>
      </c>
      <c r="AD271" s="111" t="s">
        <v>393</v>
      </c>
      <c r="AE271" s="111">
        <v>43.73</v>
      </c>
      <c r="AF271" s="111" t="s">
        <v>393</v>
      </c>
      <c r="AG271" s="111">
        <v>10.47</v>
      </c>
      <c r="AH271" s="111" t="s">
        <v>393</v>
      </c>
      <c r="AI271" s="111">
        <v>10.37</v>
      </c>
      <c r="AJ271" s="111" t="s">
        <v>393</v>
      </c>
      <c r="AK271" s="111">
        <v>9.2100000000000009</v>
      </c>
      <c r="AL271" s="111" t="s">
        <v>393</v>
      </c>
      <c r="AM271" s="111">
        <v>9.57</v>
      </c>
      <c r="AN271" s="111" t="s">
        <v>393</v>
      </c>
      <c r="AO271" s="111">
        <v>40.200000000000003</v>
      </c>
      <c r="AP271" s="111" t="s">
        <v>393</v>
      </c>
      <c r="AQ271" s="111">
        <v>41.15</v>
      </c>
      <c r="AR271" s="111" t="s">
        <v>393</v>
      </c>
      <c r="AS271" s="111">
        <v>42.36</v>
      </c>
      <c r="AT271" s="111" t="s">
        <v>393</v>
      </c>
      <c r="AU271" s="111">
        <f t="shared" si="4"/>
        <v>394.74999999999994</v>
      </c>
      <c r="AV271" s="112">
        <v>8.9330000000000007E-2</v>
      </c>
      <c r="AW271" s="112" t="s">
        <v>407</v>
      </c>
      <c r="AX271" s="112" t="s">
        <v>396</v>
      </c>
      <c r="AY271" s="112">
        <v>0</v>
      </c>
      <c r="AZ271" s="112" t="s">
        <v>408</v>
      </c>
    </row>
    <row r="272" spans="1:52" ht="35.25" customHeight="1" x14ac:dyDescent="0.25">
      <c r="A272" s="4">
        <v>262</v>
      </c>
      <c r="B272" s="23">
        <v>342172</v>
      </c>
      <c r="C272" s="89" t="s">
        <v>382</v>
      </c>
      <c r="D272" s="110" t="s">
        <v>383</v>
      </c>
      <c r="E272" s="111" t="s">
        <v>384</v>
      </c>
      <c r="F272" s="89" t="s">
        <v>403</v>
      </c>
      <c r="G272" s="90" t="s">
        <v>386</v>
      </c>
      <c r="H272" s="31" t="s">
        <v>387</v>
      </c>
      <c r="I272" s="112">
        <v>1</v>
      </c>
      <c r="J272" s="110" t="s">
        <v>404</v>
      </c>
      <c r="K272" s="75">
        <v>50</v>
      </c>
      <c r="L272" s="50" t="s">
        <v>405</v>
      </c>
      <c r="M272" s="50" t="s">
        <v>406</v>
      </c>
      <c r="N272" s="52" t="s">
        <v>101</v>
      </c>
      <c r="O272" s="94" t="s">
        <v>102</v>
      </c>
      <c r="P272" s="50" t="s">
        <v>101</v>
      </c>
      <c r="Q272" s="94" t="s">
        <v>102</v>
      </c>
      <c r="R272" s="110" t="s">
        <v>390</v>
      </c>
      <c r="S272" s="61" t="s">
        <v>102</v>
      </c>
      <c r="T272" s="75"/>
      <c r="U272" s="113">
        <v>1398.5</v>
      </c>
      <c r="V272" s="113">
        <v>724.5</v>
      </c>
      <c r="W272" s="111">
        <v>67.239999999999995</v>
      </c>
      <c r="X272" s="111" t="s">
        <v>393</v>
      </c>
      <c r="Y272" s="111">
        <v>67.62</v>
      </c>
      <c r="Z272" s="111" t="s">
        <v>393</v>
      </c>
      <c r="AA272" s="111">
        <v>68.150000000000006</v>
      </c>
      <c r="AB272" s="111" t="s">
        <v>393</v>
      </c>
      <c r="AC272" s="111">
        <v>67.34</v>
      </c>
      <c r="AD272" s="111" t="s">
        <v>393</v>
      </c>
      <c r="AE272" s="111">
        <v>66.83</v>
      </c>
      <c r="AF272" s="111" t="s">
        <v>393</v>
      </c>
      <c r="AG272" s="111">
        <v>17.14</v>
      </c>
      <c r="AH272" s="111" t="s">
        <v>393</v>
      </c>
      <c r="AI272" s="111">
        <v>17.079999999999998</v>
      </c>
      <c r="AJ272" s="111" t="s">
        <v>393</v>
      </c>
      <c r="AK272" s="111">
        <v>17.03</v>
      </c>
      <c r="AL272" s="111" t="s">
        <v>393</v>
      </c>
      <c r="AM272" s="111">
        <v>17.05</v>
      </c>
      <c r="AN272" s="111" t="s">
        <v>393</v>
      </c>
      <c r="AO272" s="111">
        <v>73.61</v>
      </c>
      <c r="AP272" s="111" t="s">
        <v>393</v>
      </c>
      <c r="AQ272" s="111">
        <v>73.61</v>
      </c>
      <c r="AR272" s="111" t="s">
        <v>393</v>
      </c>
      <c r="AS272" s="111">
        <v>73.66</v>
      </c>
      <c r="AT272" s="111" t="s">
        <v>393</v>
      </c>
      <c r="AU272" s="111">
        <f t="shared" si="4"/>
        <v>626.3599999999999</v>
      </c>
      <c r="AV272" s="112">
        <v>0.28758</v>
      </c>
      <c r="AW272" s="112" t="s">
        <v>407</v>
      </c>
      <c r="AX272" s="112" t="s">
        <v>396</v>
      </c>
      <c r="AY272" s="112">
        <v>1</v>
      </c>
      <c r="AZ272" s="112" t="s">
        <v>408</v>
      </c>
    </row>
    <row r="273" spans="1:52" ht="35.25" customHeight="1" x14ac:dyDescent="0.25">
      <c r="A273" s="4">
        <v>263</v>
      </c>
      <c r="B273" s="23">
        <v>342173</v>
      </c>
      <c r="C273" s="89" t="s">
        <v>382</v>
      </c>
      <c r="D273" s="110" t="s">
        <v>383</v>
      </c>
      <c r="E273" s="111" t="s">
        <v>384</v>
      </c>
      <c r="F273" s="89" t="s">
        <v>403</v>
      </c>
      <c r="G273" s="90" t="s">
        <v>386</v>
      </c>
      <c r="H273" s="31" t="s">
        <v>387</v>
      </c>
      <c r="I273" s="112">
        <v>0</v>
      </c>
      <c r="J273" s="110" t="s">
        <v>404</v>
      </c>
      <c r="K273" s="75">
        <v>80</v>
      </c>
      <c r="L273" s="50" t="s">
        <v>405</v>
      </c>
      <c r="M273" s="50" t="s">
        <v>406</v>
      </c>
      <c r="N273" s="52" t="s">
        <v>102</v>
      </c>
      <c r="O273" s="94" t="s">
        <v>102</v>
      </c>
      <c r="P273" s="50" t="s">
        <v>102</v>
      </c>
      <c r="Q273" s="94" t="s">
        <v>102</v>
      </c>
      <c r="R273" s="110" t="s">
        <v>390</v>
      </c>
      <c r="S273" s="61" t="s">
        <v>102</v>
      </c>
      <c r="T273" s="75"/>
      <c r="U273" s="113">
        <v>267.06</v>
      </c>
      <c r="V273" s="113">
        <v>279</v>
      </c>
      <c r="W273" s="111">
        <v>37.57</v>
      </c>
      <c r="X273" s="111" t="s">
        <v>393</v>
      </c>
      <c r="Y273" s="111">
        <v>37.590000000000003</v>
      </c>
      <c r="Z273" s="111" t="s">
        <v>393</v>
      </c>
      <c r="AA273" s="111">
        <v>38.11</v>
      </c>
      <c r="AB273" s="111" t="s">
        <v>393</v>
      </c>
      <c r="AC273" s="111">
        <v>37.44</v>
      </c>
      <c r="AD273" s="111" t="s">
        <v>393</v>
      </c>
      <c r="AE273" s="111">
        <v>37.14</v>
      </c>
      <c r="AF273" s="111" t="s">
        <v>393</v>
      </c>
      <c r="AG273" s="111">
        <v>0</v>
      </c>
      <c r="AH273" s="111" t="s">
        <v>393</v>
      </c>
      <c r="AI273" s="111">
        <v>0</v>
      </c>
      <c r="AJ273" s="111" t="s">
        <v>393</v>
      </c>
      <c r="AK273" s="111">
        <v>0</v>
      </c>
      <c r="AL273" s="111" t="s">
        <v>393</v>
      </c>
      <c r="AM273" s="111">
        <v>0</v>
      </c>
      <c r="AN273" s="111" t="s">
        <v>393</v>
      </c>
      <c r="AO273" s="111">
        <v>37.450000000000003</v>
      </c>
      <c r="AP273" s="111" t="s">
        <v>393</v>
      </c>
      <c r="AQ273" s="111">
        <v>37.450000000000003</v>
      </c>
      <c r="AR273" s="111" t="s">
        <v>393</v>
      </c>
      <c r="AS273" s="111">
        <v>37.450000000000003</v>
      </c>
      <c r="AT273" s="111" t="s">
        <v>393</v>
      </c>
      <c r="AU273" s="111">
        <f t="shared" si="4"/>
        <v>300.19999999999993</v>
      </c>
      <c r="AV273" s="112">
        <v>0.53605000000000003</v>
      </c>
      <c r="AW273" s="112" t="s">
        <v>407</v>
      </c>
      <c r="AX273" s="112" t="s">
        <v>396</v>
      </c>
      <c r="AY273" s="112">
        <v>1</v>
      </c>
      <c r="AZ273" s="112" t="s">
        <v>408</v>
      </c>
    </row>
    <row r="274" spans="1:52" ht="35.25" customHeight="1" x14ac:dyDescent="0.25">
      <c r="A274" s="4">
        <v>264</v>
      </c>
      <c r="B274" s="23">
        <v>342174</v>
      </c>
      <c r="C274" s="89" t="s">
        <v>382</v>
      </c>
      <c r="D274" s="110" t="s">
        <v>383</v>
      </c>
      <c r="E274" s="111" t="s">
        <v>384</v>
      </c>
      <c r="F274" s="89" t="s">
        <v>403</v>
      </c>
      <c r="G274" s="90" t="s">
        <v>386</v>
      </c>
      <c r="H274" s="31" t="s">
        <v>387</v>
      </c>
      <c r="I274" s="112">
        <v>0</v>
      </c>
      <c r="J274" s="110" t="s">
        <v>404</v>
      </c>
      <c r="K274" s="75">
        <v>50</v>
      </c>
      <c r="L274" s="50" t="s">
        <v>405</v>
      </c>
      <c r="M274" s="50" t="s">
        <v>406</v>
      </c>
      <c r="N274" s="52" t="s">
        <v>101</v>
      </c>
      <c r="O274" s="94" t="s">
        <v>102</v>
      </c>
      <c r="P274" s="50" t="s">
        <v>102</v>
      </c>
      <c r="Q274" s="94" t="s">
        <v>102</v>
      </c>
      <c r="R274" s="110" t="s">
        <v>390</v>
      </c>
      <c r="S274" s="61" t="s">
        <v>102</v>
      </c>
      <c r="T274" s="75"/>
      <c r="U274" s="113">
        <v>297.77</v>
      </c>
      <c r="V274" s="113">
        <v>267.05</v>
      </c>
      <c r="W274" s="111">
        <v>27.74</v>
      </c>
      <c r="X274" s="111" t="s">
        <v>393</v>
      </c>
      <c r="Y274" s="111">
        <v>27.38</v>
      </c>
      <c r="Z274" s="111" t="s">
        <v>393</v>
      </c>
      <c r="AA274" s="111">
        <v>27.72</v>
      </c>
      <c r="AB274" s="111" t="s">
        <v>393</v>
      </c>
      <c r="AC274" s="111">
        <v>27.48</v>
      </c>
      <c r="AD274" s="111" t="s">
        <v>393</v>
      </c>
      <c r="AE274" s="111">
        <v>27.27</v>
      </c>
      <c r="AF274" s="111" t="s">
        <v>393</v>
      </c>
      <c r="AG274" s="111">
        <v>6.74</v>
      </c>
      <c r="AH274" s="111" t="s">
        <v>393</v>
      </c>
      <c r="AI274" s="111">
        <v>6.63</v>
      </c>
      <c r="AJ274" s="111" t="s">
        <v>393</v>
      </c>
      <c r="AK274" s="111">
        <v>6.81</v>
      </c>
      <c r="AL274" s="111" t="s">
        <v>393</v>
      </c>
      <c r="AM274" s="111">
        <v>6.86</v>
      </c>
      <c r="AN274" s="111" t="s">
        <v>393</v>
      </c>
      <c r="AO274" s="111">
        <v>29.62</v>
      </c>
      <c r="AP274" s="111" t="s">
        <v>393</v>
      </c>
      <c r="AQ274" s="111">
        <v>29.39</v>
      </c>
      <c r="AR274" s="111" t="s">
        <v>393</v>
      </c>
      <c r="AS274" s="111">
        <v>29.5</v>
      </c>
      <c r="AT274" s="111" t="s">
        <v>393</v>
      </c>
      <c r="AU274" s="111">
        <f t="shared" si="4"/>
        <v>253.14000000000004</v>
      </c>
      <c r="AV274" s="112">
        <v>0.22786999999999999</v>
      </c>
      <c r="AW274" s="112" t="s">
        <v>407</v>
      </c>
      <c r="AX274" s="112" t="s">
        <v>396</v>
      </c>
      <c r="AY274" s="112">
        <v>1</v>
      </c>
      <c r="AZ274" s="112" t="s">
        <v>409</v>
      </c>
    </row>
    <row r="275" spans="1:52" ht="35.25" customHeight="1" x14ac:dyDescent="0.25">
      <c r="A275" s="4">
        <v>265</v>
      </c>
      <c r="B275" s="23">
        <v>342175</v>
      </c>
      <c r="C275" s="89" t="s">
        <v>382</v>
      </c>
      <c r="D275" s="110" t="s">
        <v>383</v>
      </c>
      <c r="E275" s="111" t="s">
        <v>384</v>
      </c>
      <c r="F275" s="89" t="s">
        <v>403</v>
      </c>
      <c r="G275" s="90" t="s">
        <v>386</v>
      </c>
      <c r="H275" s="31" t="s">
        <v>387</v>
      </c>
      <c r="I275" s="112">
        <v>0</v>
      </c>
      <c r="J275" s="110" t="s">
        <v>404</v>
      </c>
      <c r="K275" s="75">
        <v>50</v>
      </c>
      <c r="L275" s="50" t="s">
        <v>405</v>
      </c>
      <c r="M275" s="50" t="s">
        <v>406</v>
      </c>
      <c r="N275" s="52" t="s">
        <v>101</v>
      </c>
      <c r="O275" s="94" t="s">
        <v>102</v>
      </c>
      <c r="P275" s="50" t="s">
        <v>102</v>
      </c>
      <c r="Q275" s="94" t="s">
        <v>102</v>
      </c>
      <c r="R275" s="110" t="s">
        <v>390</v>
      </c>
      <c r="S275" s="61" t="s">
        <v>102</v>
      </c>
      <c r="T275" s="75"/>
      <c r="U275" s="113">
        <v>411.55</v>
      </c>
      <c r="V275" s="113">
        <v>490.65</v>
      </c>
      <c r="W275" s="111">
        <v>66.2</v>
      </c>
      <c r="X275" s="111" t="s">
        <v>393</v>
      </c>
      <c r="Y275" s="111">
        <v>65.510000000000005</v>
      </c>
      <c r="Z275" s="111" t="s">
        <v>393</v>
      </c>
      <c r="AA275" s="111">
        <v>66.180000000000007</v>
      </c>
      <c r="AB275" s="111" t="s">
        <v>393</v>
      </c>
      <c r="AC275" s="111">
        <v>65.900000000000006</v>
      </c>
      <c r="AD275" s="111" t="s">
        <v>393</v>
      </c>
      <c r="AE275" s="111">
        <v>65.64</v>
      </c>
      <c r="AF275" s="111" t="s">
        <v>393</v>
      </c>
      <c r="AG275" s="111">
        <v>15.13</v>
      </c>
      <c r="AH275" s="111" t="s">
        <v>393</v>
      </c>
      <c r="AI275" s="111">
        <v>15.02</v>
      </c>
      <c r="AJ275" s="111" t="s">
        <v>393</v>
      </c>
      <c r="AK275" s="111">
        <v>13.79</v>
      </c>
      <c r="AL275" s="111" t="s">
        <v>393</v>
      </c>
      <c r="AM275" s="111">
        <v>13.88</v>
      </c>
      <c r="AN275" s="111" t="s">
        <v>393</v>
      </c>
      <c r="AO275" s="111">
        <v>52.09</v>
      </c>
      <c r="AP275" s="111" t="s">
        <v>393</v>
      </c>
      <c r="AQ275" s="111">
        <v>61.26</v>
      </c>
      <c r="AR275" s="111" t="s">
        <v>393</v>
      </c>
      <c r="AS275" s="111">
        <v>61.26</v>
      </c>
      <c r="AT275" s="111" t="s">
        <v>393</v>
      </c>
      <c r="AU275" s="111">
        <f t="shared" si="4"/>
        <v>561.86</v>
      </c>
      <c r="AV275" s="112">
        <v>0.49315999999999999</v>
      </c>
      <c r="AW275" s="112" t="s">
        <v>407</v>
      </c>
      <c r="AX275" s="112" t="s">
        <v>396</v>
      </c>
      <c r="AY275" s="112">
        <v>1</v>
      </c>
      <c r="AZ275" s="112" t="s">
        <v>408</v>
      </c>
    </row>
    <row r="276" spans="1:52" ht="35.25" customHeight="1" x14ac:dyDescent="0.25">
      <c r="A276" s="4">
        <v>266</v>
      </c>
      <c r="B276" s="23">
        <v>342176</v>
      </c>
      <c r="C276" s="89" t="s">
        <v>382</v>
      </c>
      <c r="D276" s="110" t="s">
        <v>383</v>
      </c>
      <c r="E276" s="111" t="s">
        <v>384</v>
      </c>
      <c r="F276" s="89" t="s">
        <v>403</v>
      </c>
      <c r="G276" s="90" t="s">
        <v>386</v>
      </c>
      <c r="H276" s="31" t="s">
        <v>387</v>
      </c>
      <c r="I276" s="112">
        <v>1</v>
      </c>
      <c r="J276" s="110" t="s">
        <v>404</v>
      </c>
      <c r="K276" s="75">
        <v>50</v>
      </c>
      <c r="L276" s="50" t="s">
        <v>405</v>
      </c>
      <c r="M276" s="50" t="s">
        <v>406</v>
      </c>
      <c r="N276" s="52" t="s">
        <v>101</v>
      </c>
      <c r="O276" s="94" t="s">
        <v>102</v>
      </c>
      <c r="P276" s="50" t="s">
        <v>101</v>
      </c>
      <c r="Q276" s="94" t="s">
        <v>102</v>
      </c>
      <c r="R276" s="110" t="s">
        <v>390</v>
      </c>
      <c r="S276" s="61" t="s">
        <v>102</v>
      </c>
      <c r="T276" s="75"/>
      <c r="U276" s="113">
        <v>211.11</v>
      </c>
      <c r="V276" s="113">
        <v>187.42</v>
      </c>
      <c r="W276" s="111">
        <v>37.15</v>
      </c>
      <c r="X276" s="111" t="s">
        <v>398</v>
      </c>
      <c r="Y276" s="111">
        <v>35.39</v>
      </c>
      <c r="Z276" s="111" t="s">
        <v>398</v>
      </c>
      <c r="AA276" s="111">
        <v>34.81</v>
      </c>
      <c r="AB276" s="111" t="s">
        <v>398</v>
      </c>
      <c r="AC276" s="111">
        <v>27.15</v>
      </c>
      <c r="AD276" s="111" t="s">
        <v>398</v>
      </c>
      <c r="AE276" s="111">
        <v>12.97</v>
      </c>
      <c r="AF276" s="111" t="s">
        <v>398</v>
      </c>
      <c r="AG276" s="111">
        <v>22.94</v>
      </c>
      <c r="AH276" s="111" t="s">
        <v>398</v>
      </c>
      <c r="AI276" s="111">
        <v>2.33</v>
      </c>
      <c r="AJ276" s="111" t="s">
        <v>398</v>
      </c>
      <c r="AK276" s="111">
        <v>3.61</v>
      </c>
      <c r="AL276" s="111" t="s">
        <v>398</v>
      </c>
      <c r="AM276" s="111">
        <v>3.65</v>
      </c>
      <c r="AN276" s="111" t="s">
        <v>398</v>
      </c>
      <c r="AO276" s="111">
        <v>21.94</v>
      </c>
      <c r="AP276" s="111" t="s">
        <v>398</v>
      </c>
      <c r="AQ276" s="111">
        <v>20.3</v>
      </c>
      <c r="AR276" s="111" t="s">
        <v>398</v>
      </c>
      <c r="AS276" s="111">
        <v>25.91</v>
      </c>
      <c r="AT276" s="111" t="s">
        <v>398</v>
      </c>
      <c r="AU276" s="111">
        <f t="shared" si="4"/>
        <v>248.15000000000003</v>
      </c>
      <c r="AV276" s="112">
        <v>0.29737000000000002</v>
      </c>
      <c r="AW276" s="112" t="s">
        <v>407</v>
      </c>
      <c r="AX276" s="112" t="s">
        <v>396</v>
      </c>
      <c r="AY276" s="112">
        <v>1</v>
      </c>
      <c r="AZ276" s="112" t="s">
        <v>409</v>
      </c>
    </row>
    <row r="277" spans="1:52" ht="35.25" customHeight="1" x14ac:dyDescent="0.25">
      <c r="A277" s="4">
        <v>267</v>
      </c>
      <c r="B277" s="23">
        <v>342177</v>
      </c>
      <c r="C277" s="89" t="s">
        <v>382</v>
      </c>
      <c r="D277" s="110" t="s">
        <v>383</v>
      </c>
      <c r="E277" s="111" t="s">
        <v>384</v>
      </c>
      <c r="F277" s="89" t="s">
        <v>403</v>
      </c>
      <c r="G277" s="90" t="s">
        <v>386</v>
      </c>
      <c r="H277" s="31" t="s">
        <v>387</v>
      </c>
      <c r="I277" s="112">
        <v>2</v>
      </c>
      <c r="J277" s="110" t="s">
        <v>404</v>
      </c>
      <c r="K277" s="75">
        <v>50</v>
      </c>
      <c r="L277" s="50" t="s">
        <v>405</v>
      </c>
      <c r="M277" s="50" t="s">
        <v>406</v>
      </c>
      <c r="N277" s="52" t="s">
        <v>101</v>
      </c>
      <c r="O277" s="94" t="s">
        <v>102</v>
      </c>
      <c r="P277" s="50" t="s">
        <v>101</v>
      </c>
      <c r="Q277" s="94" t="s">
        <v>102</v>
      </c>
      <c r="R277" s="110" t="s">
        <v>390</v>
      </c>
      <c r="S277" s="61" t="s">
        <v>102</v>
      </c>
      <c r="T277" s="75"/>
      <c r="U277" s="113">
        <v>1485.63</v>
      </c>
      <c r="V277" s="113">
        <v>1648.3</v>
      </c>
      <c r="W277" s="111">
        <v>178.27</v>
      </c>
      <c r="X277" s="111" t="s">
        <v>393</v>
      </c>
      <c r="Y277" s="111">
        <v>175.07</v>
      </c>
      <c r="Z277" s="111" t="s">
        <v>393</v>
      </c>
      <c r="AA277" s="111">
        <v>173.45</v>
      </c>
      <c r="AB277" s="111" t="s">
        <v>393</v>
      </c>
      <c r="AC277" s="111">
        <v>178.27</v>
      </c>
      <c r="AD277" s="111" t="s">
        <v>393</v>
      </c>
      <c r="AE277" s="111">
        <v>178.27</v>
      </c>
      <c r="AF277" s="111" t="s">
        <v>393</v>
      </c>
      <c r="AG277" s="111">
        <v>55.07</v>
      </c>
      <c r="AH277" s="111" t="s">
        <v>393</v>
      </c>
      <c r="AI277" s="111">
        <v>54.53</v>
      </c>
      <c r="AJ277" s="111" t="s">
        <v>393</v>
      </c>
      <c r="AK277" s="111">
        <v>59.38</v>
      </c>
      <c r="AL277" s="111" t="s">
        <v>393</v>
      </c>
      <c r="AM277" s="111">
        <v>59.79</v>
      </c>
      <c r="AN277" s="111" t="s">
        <v>393</v>
      </c>
      <c r="AO277" s="111">
        <v>175</v>
      </c>
      <c r="AP277" s="111" t="s">
        <v>393</v>
      </c>
      <c r="AQ277" s="111">
        <v>169.74</v>
      </c>
      <c r="AR277" s="111" t="s">
        <v>393</v>
      </c>
      <c r="AS277" s="111">
        <v>168.19</v>
      </c>
      <c r="AT277" s="111" t="s">
        <v>393</v>
      </c>
      <c r="AU277" s="111">
        <f t="shared" si="4"/>
        <v>1625.03</v>
      </c>
      <c r="AV277" s="112">
        <v>0.11577</v>
      </c>
      <c r="AW277" s="112" t="s">
        <v>407</v>
      </c>
      <c r="AX277" s="112" t="s">
        <v>396</v>
      </c>
      <c r="AY277" s="112">
        <v>2</v>
      </c>
      <c r="AZ277" s="112" t="s">
        <v>409</v>
      </c>
    </row>
    <row r="278" spans="1:52" ht="35.25" customHeight="1" x14ac:dyDescent="0.25">
      <c r="A278" s="4">
        <v>268</v>
      </c>
      <c r="B278" s="23">
        <v>342178</v>
      </c>
      <c r="C278" s="89" t="s">
        <v>382</v>
      </c>
      <c r="D278" s="110" t="s">
        <v>383</v>
      </c>
      <c r="E278" s="111" t="s">
        <v>384</v>
      </c>
      <c r="F278" s="89" t="s">
        <v>403</v>
      </c>
      <c r="G278" s="90" t="s">
        <v>386</v>
      </c>
      <c r="H278" s="31" t="s">
        <v>387</v>
      </c>
      <c r="I278" s="112">
        <v>1</v>
      </c>
      <c r="J278" s="110" t="s">
        <v>404</v>
      </c>
      <c r="K278" s="75">
        <v>50</v>
      </c>
      <c r="L278" s="50" t="s">
        <v>405</v>
      </c>
      <c r="M278" s="50" t="s">
        <v>406</v>
      </c>
      <c r="N278" s="52" t="s">
        <v>101</v>
      </c>
      <c r="O278" s="94" t="s">
        <v>102</v>
      </c>
      <c r="P278" s="50" t="s">
        <v>101</v>
      </c>
      <c r="Q278" s="94" t="s">
        <v>102</v>
      </c>
      <c r="R278" s="110" t="s">
        <v>390</v>
      </c>
      <c r="S278" s="61" t="s">
        <v>102</v>
      </c>
      <c r="T278" s="75"/>
      <c r="U278" s="113">
        <v>699.21</v>
      </c>
      <c r="V278" s="113">
        <v>834.8</v>
      </c>
      <c r="W278" s="111">
        <v>89.77</v>
      </c>
      <c r="X278" s="111" t="s">
        <v>393</v>
      </c>
      <c r="Y278" s="111">
        <v>88.17</v>
      </c>
      <c r="Z278" s="111" t="s">
        <v>393</v>
      </c>
      <c r="AA278" s="111">
        <v>87.36</v>
      </c>
      <c r="AB278" s="111" t="s">
        <v>393</v>
      </c>
      <c r="AC278" s="111">
        <v>89.77</v>
      </c>
      <c r="AD278" s="111" t="s">
        <v>393</v>
      </c>
      <c r="AE278" s="111">
        <v>89.77</v>
      </c>
      <c r="AF278" s="111" t="s">
        <v>393</v>
      </c>
      <c r="AG278" s="111">
        <v>30.22</v>
      </c>
      <c r="AH278" s="111" t="s">
        <v>393</v>
      </c>
      <c r="AI278" s="111">
        <v>29.95</v>
      </c>
      <c r="AJ278" s="111" t="s">
        <v>393</v>
      </c>
      <c r="AK278" s="111">
        <v>31.11</v>
      </c>
      <c r="AL278" s="111" t="s">
        <v>393</v>
      </c>
      <c r="AM278" s="111">
        <v>31.32</v>
      </c>
      <c r="AN278" s="111" t="s">
        <v>393</v>
      </c>
      <c r="AO278" s="111">
        <v>89.02</v>
      </c>
      <c r="AP278" s="111" t="s">
        <v>393</v>
      </c>
      <c r="AQ278" s="111">
        <v>87.65</v>
      </c>
      <c r="AR278" s="111" t="s">
        <v>393</v>
      </c>
      <c r="AS278" s="111">
        <v>86.88</v>
      </c>
      <c r="AT278" s="111" t="s">
        <v>393</v>
      </c>
      <c r="AU278" s="111">
        <f t="shared" si="4"/>
        <v>830.9899999999999</v>
      </c>
      <c r="AV278" s="112">
        <v>0.13652</v>
      </c>
      <c r="AW278" s="112" t="s">
        <v>407</v>
      </c>
      <c r="AX278" s="112" t="s">
        <v>396</v>
      </c>
      <c r="AY278" s="112">
        <v>1</v>
      </c>
      <c r="AZ278" s="112" t="s">
        <v>409</v>
      </c>
    </row>
    <row r="279" spans="1:52" ht="35.25" customHeight="1" x14ac:dyDescent="0.25">
      <c r="A279" s="4">
        <v>269</v>
      </c>
      <c r="B279" s="23">
        <v>342179</v>
      </c>
      <c r="C279" s="89" t="s">
        <v>382</v>
      </c>
      <c r="D279" s="110" t="s">
        <v>383</v>
      </c>
      <c r="E279" s="111" t="s">
        <v>384</v>
      </c>
      <c r="F279" s="89" t="s">
        <v>403</v>
      </c>
      <c r="G279" s="90" t="s">
        <v>386</v>
      </c>
      <c r="H279" s="31" t="s">
        <v>387</v>
      </c>
      <c r="I279" s="112">
        <v>1</v>
      </c>
      <c r="J279" s="110" t="s">
        <v>404</v>
      </c>
      <c r="K279" s="75">
        <v>50</v>
      </c>
      <c r="L279" s="50" t="s">
        <v>405</v>
      </c>
      <c r="M279" s="50" t="s">
        <v>406</v>
      </c>
      <c r="N279" s="52" t="s">
        <v>101</v>
      </c>
      <c r="O279" s="94" t="s">
        <v>102</v>
      </c>
      <c r="P279" s="50" t="s">
        <v>101</v>
      </c>
      <c r="Q279" s="94" t="s">
        <v>102</v>
      </c>
      <c r="R279" s="110" t="s">
        <v>390</v>
      </c>
      <c r="S279" s="61" t="s">
        <v>102</v>
      </c>
      <c r="T279" s="75"/>
      <c r="U279" s="113">
        <v>733.93</v>
      </c>
      <c r="V279" s="113">
        <v>814.62</v>
      </c>
      <c r="W279" s="111">
        <v>132.4</v>
      </c>
      <c r="X279" s="111" t="s">
        <v>398</v>
      </c>
      <c r="Y279" s="111">
        <v>106.7</v>
      </c>
      <c r="Z279" s="111" t="s">
        <v>398</v>
      </c>
      <c r="AA279" s="111">
        <v>99.2</v>
      </c>
      <c r="AB279" s="111" t="s">
        <v>398</v>
      </c>
      <c r="AC279" s="111">
        <v>79.099999999999994</v>
      </c>
      <c r="AD279" s="111" t="s">
        <v>398</v>
      </c>
      <c r="AE279" s="111">
        <v>36.46</v>
      </c>
      <c r="AF279" s="111" t="s">
        <v>398</v>
      </c>
      <c r="AG279" s="111">
        <v>16.5</v>
      </c>
      <c r="AH279" s="111" t="s">
        <v>398</v>
      </c>
      <c r="AI279" s="111">
        <v>7.19</v>
      </c>
      <c r="AJ279" s="111" t="s">
        <v>398</v>
      </c>
      <c r="AK279" s="111">
        <v>9.69</v>
      </c>
      <c r="AL279" s="111" t="s">
        <v>398</v>
      </c>
      <c r="AM279" s="111">
        <v>12.7</v>
      </c>
      <c r="AN279" s="111" t="s">
        <v>398</v>
      </c>
      <c r="AO279" s="111">
        <v>54.88</v>
      </c>
      <c r="AP279" s="111" t="s">
        <v>398</v>
      </c>
      <c r="AQ279" s="111">
        <v>62.78</v>
      </c>
      <c r="AR279" s="111" t="s">
        <v>398</v>
      </c>
      <c r="AS279" s="111">
        <v>79.34</v>
      </c>
      <c r="AT279" s="111" t="s">
        <v>398</v>
      </c>
      <c r="AU279" s="111">
        <f t="shared" si="4"/>
        <v>696.93999999999994</v>
      </c>
      <c r="AV279" s="112">
        <v>0.18373</v>
      </c>
      <c r="AW279" s="112" t="s">
        <v>407</v>
      </c>
      <c r="AX279" s="112" t="s">
        <v>396</v>
      </c>
      <c r="AY279" s="112">
        <v>1</v>
      </c>
      <c r="AZ279" s="112" t="s">
        <v>408</v>
      </c>
    </row>
    <row r="280" spans="1:52" ht="35.25" customHeight="1" x14ac:dyDescent="0.25">
      <c r="A280" s="4">
        <v>270</v>
      </c>
      <c r="B280" s="23">
        <v>342180</v>
      </c>
      <c r="C280" s="89" t="s">
        <v>382</v>
      </c>
      <c r="D280" s="110" t="s">
        <v>383</v>
      </c>
      <c r="E280" s="111" t="s">
        <v>384</v>
      </c>
      <c r="F280" s="89" t="s">
        <v>403</v>
      </c>
      <c r="G280" s="90" t="s">
        <v>386</v>
      </c>
      <c r="H280" s="31" t="s">
        <v>387</v>
      </c>
      <c r="I280" s="112">
        <v>0</v>
      </c>
      <c r="J280" s="110" t="s">
        <v>404</v>
      </c>
      <c r="K280" s="75">
        <v>50</v>
      </c>
      <c r="L280" s="50" t="s">
        <v>405</v>
      </c>
      <c r="M280" s="50" t="s">
        <v>406</v>
      </c>
      <c r="N280" s="52" t="s">
        <v>101</v>
      </c>
      <c r="O280" s="94" t="s">
        <v>102</v>
      </c>
      <c r="P280" s="50" t="s">
        <v>102</v>
      </c>
      <c r="Q280" s="94" t="s">
        <v>102</v>
      </c>
      <c r="R280" s="110" t="s">
        <v>390</v>
      </c>
      <c r="S280" s="61" t="s">
        <v>102</v>
      </c>
      <c r="T280" s="75"/>
      <c r="U280" s="113">
        <v>519.12</v>
      </c>
      <c r="V280" s="113">
        <f>71.35+35.46+44.61+14.95+13.9+5.96+5.52+1.72+20.34+36.73+43.91+81.83</f>
        <v>376.28000000000003</v>
      </c>
      <c r="W280" s="111">
        <v>75.72</v>
      </c>
      <c r="X280" s="111" t="s">
        <v>393</v>
      </c>
      <c r="Y280" s="111">
        <v>65.319999999999993</v>
      </c>
      <c r="Z280" s="111" t="s">
        <v>393</v>
      </c>
      <c r="AA280" s="111">
        <v>71.180000000000007</v>
      </c>
      <c r="AB280" s="111" t="s">
        <v>393</v>
      </c>
      <c r="AC280" s="111">
        <v>49.42</v>
      </c>
      <c r="AD280" s="111" t="s">
        <v>393</v>
      </c>
      <c r="AE280" s="111">
        <v>11.41</v>
      </c>
      <c r="AF280" s="111" t="s">
        <v>393</v>
      </c>
      <c r="AG280" s="111">
        <v>16.510000000000002</v>
      </c>
      <c r="AH280" s="111" t="s">
        <v>393</v>
      </c>
      <c r="AI280" s="111">
        <v>12.43</v>
      </c>
      <c r="AJ280" s="111" t="s">
        <v>393</v>
      </c>
      <c r="AK280" s="111">
        <v>14.09</v>
      </c>
      <c r="AL280" s="111" t="s">
        <v>393</v>
      </c>
      <c r="AM280" s="111">
        <v>22.81</v>
      </c>
      <c r="AN280" s="111" t="s">
        <v>393</v>
      </c>
      <c r="AO280" s="111">
        <v>56.1</v>
      </c>
      <c r="AP280" s="111" t="s">
        <v>393</v>
      </c>
      <c r="AQ280" s="111">
        <v>55.71</v>
      </c>
      <c r="AR280" s="111" t="s">
        <v>393</v>
      </c>
      <c r="AS280" s="111">
        <v>70.290000000000006</v>
      </c>
      <c r="AT280" s="111" t="s">
        <v>393</v>
      </c>
      <c r="AU280" s="111">
        <f t="shared" si="4"/>
        <v>520.99</v>
      </c>
      <c r="AV280" s="112">
        <v>0.17665</v>
      </c>
      <c r="AW280" s="112" t="s">
        <v>407</v>
      </c>
      <c r="AX280" s="112" t="s">
        <v>396</v>
      </c>
      <c r="AY280" s="112">
        <v>0</v>
      </c>
      <c r="AZ280" s="112" t="s">
        <v>408</v>
      </c>
    </row>
    <row r="281" spans="1:52" ht="35.25" customHeight="1" x14ac:dyDescent="0.25">
      <c r="A281" s="4">
        <v>271</v>
      </c>
      <c r="B281" s="23">
        <v>342181</v>
      </c>
      <c r="C281" s="89" t="s">
        <v>382</v>
      </c>
      <c r="D281" s="110" t="s">
        <v>383</v>
      </c>
      <c r="E281" s="111" t="s">
        <v>384</v>
      </c>
      <c r="F281" s="89" t="s">
        <v>403</v>
      </c>
      <c r="G281" s="90" t="s">
        <v>386</v>
      </c>
      <c r="H281" s="31" t="s">
        <v>387</v>
      </c>
      <c r="I281" s="112">
        <v>1</v>
      </c>
      <c r="J281" s="110" t="s">
        <v>404</v>
      </c>
      <c r="K281" s="75">
        <v>100</v>
      </c>
      <c r="L281" s="50" t="s">
        <v>405</v>
      </c>
      <c r="M281" s="50" t="s">
        <v>406</v>
      </c>
      <c r="N281" s="52" t="s">
        <v>102</v>
      </c>
      <c r="O281" s="94" t="s">
        <v>102</v>
      </c>
      <c r="P281" s="50" t="s">
        <v>101</v>
      </c>
      <c r="Q281" s="94" t="s">
        <v>102</v>
      </c>
      <c r="R281" s="110" t="s">
        <v>390</v>
      </c>
      <c r="S281" s="61" t="s">
        <v>102</v>
      </c>
      <c r="T281" s="75"/>
      <c r="U281" s="113">
        <v>286.64999999999998</v>
      </c>
      <c r="V281" s="113">
        <f>46.71+24.67+28.77+8.7+0.76+1+4.65+63.73+23.83+50.52</f>
        <v>253.34</v>
      </c>
      <c r="W281" s="111">
        <v>49.49</v>
      </c>
      <c r="X281" s="111" t="s">
        <v>393</v>
      </c>
      <c r="Y281" s="111">
        <v>41.69</v>
      </c>
      <c r="Z281" s="111" t="s">
        <v>393</v>
      </c>
      <c r="AA281" s="111">
        <v>45.07</v>
      </c>
      <c r="AB281" s="111" t="s">
        <v>393</v>
      </c>
      <c r="AC281" s="111">
        <v>24.81</v>
      </c>
      <c r="AD281" s="111" t="s">
        <v>393</v>
      </c>
      <c r="AE281" s="111">
        <v>5.36</v>
      </c>
      <c r="AF281" s="111" t="s">
        <v>393</v>
      </c>
      <c r="AG281" s="111">
        <v>0.49</v>
      </c>
      <c r="AH281" s="111" t="s">
        <v>393</v>
      </c>
      <c r="AI281" s="111">
        <v>0</v>
      </c>
      <c r="AJ281" s="111" t="s">
        <v>393</v>
      </c>
      <c r="AK281" s="111">
        <v>0</v>
      </c>
      <c r="AL281" s="111" t="s">
        <v>393</v>
      </c>
      <c r="AM281" s="111">
        <v>3.83</v>
      </c>
      <c r="AN281" s="111" t="s">
        <v>393</v>
      </c>
      <c r="AO281" s="111">
        <v>33.159999999999997</v>
      </c>
      <c r="AP281" s="111" t="s">
        <v>393</v>
      </c>
      <c r="AQ281" s="111">
        <v>32.630000000000003</v>
      </c>
      <c r="AR281" s="111" t="s">
        <v>393</v>
      </c>
      <c r="AS281" s="111">
        <v>44.41</v>
      </c>
      <c r="AT281" s="111" t="s">
        <v>393</v>
      </c>
      <c r="AU281" s="111">
        <f t="shared" si="4"/>
        <v>280.94000000000005</v>
      </c>
      <c r="AV281" s="112">
        <v>0.12770000000000001</v>
      </c>
      <c r="AW281" s="112" t="s">
        <v>407</v>
      </c>
      <c r="AX281" s="112" t="s">
        <v>396</v>
      </c>
      <c r="AY281" s="112">
        <v>0</v>
      </c>
      <c r="AZ281" s="112" t="s">
        <v>408</v>
      </c>
    </row>
    <row r="282" spans="1:52" ht="35.25" customHeight="1" x14ac:dyDescent="0.25">
      <c r="A282" s="4">
        <v>272</v>
      </c>
      <c r="B282" s="23">
        <v>342182</v>
      </c>
      <c r="C282" s="89" t="s">
        <v>382</v>
      </c>
      <c r="D282" s="110" t="s">
        <v>383</v>
      </c>
      <c r="E282" s="111" t="s">
        <v>384</v>
      </c>
      <c r="F282" s="89" t="s">
        <v>403</v>
      </c>
      <c r="G282" s="90" t="s">
        <v>386</v>
      </c>
      <c r="H282" s="31" t="s">
        <v>387</v>
      </c>
      <c r="I282" s="112">
        <v>0</v>
      </c>
      <c r="J282" s="110" t="s">
        <v>404</v>
      </c>
      <c r="K282" s="75">
        <v>50</v>
      </c>
      <c r="L282" s="50" t="s">
        <v>405</v>
      </c>
      <c r="M282" s="50" t="s">
        <v>406</v>
      </c>
      <c r="N282" s="52" t="s">
        <v>101</v>
      </c>
      <c r="O282" s="94" t="s">
        <v>102</v>
      </c>
      <c r="P282" s="50" t="s">
        <v>102</v>
      </c>
      <c r="Q282" s="94" t="s">
        <v>102</v>
      </c>
      <c r="R282" s="110" t="s">
        <v>390</v>
      </c>
      <c r="S282" s="61" t="s">
        <v>102</v>
      </c>
      <c r="T282" s="75"/>
      <c r="U282" s="113">
        <v>689.51</v>
      </c>
      <c r="V282" s="113">
        <v>811.51</v>
      </c>
      <c r="W282" s="111">
        <v>91.91</v>
      </c>
      <c r="X282" s="111" t="s">
        <v>393</v>
      </c>
      <c r="Y282" s="111">
        <v>91.91</v>
      </c>
      <c r="Z282" s="111" t="s">
        <v>393</v>
      </c>
      <c r="AA282" s="111">
        <v>91.91</v>
      </c>
      <c r="AB282" s="111" t="s">
        <v>393</v>
      </c>
      <c r="AC282" s="111">
        <v>91.91</v>
      </c>
      <c r="AD282" s="111" t="s">
        <v>393</v>
      </c>
      <c r="AE282" s="111">
        <v>91.91</v>
      </c>
      <c r="AF282" s="111" t="s">
        <v>393</v>
      </c>
      <c r="AG282" s="111">
        <v>29.14</v>
      </c>
      <c r="AH282" s="111" t="s">
        <v>393</v>
      </c>
      <c r="AI282" s="111">
        <v>28.81</v>
      </c>
      <c r="AJ282" s="111" t="s">
        <v>393</v>
      </c>
      <c r="AK282" s="111">
        <v>29.07</v>
      </c>
      <c r="AL282" s="111" t="s">
        <v>393</v>
      </c>
      <c r="AM282" s="111">
        <v>29.26</v>
      </c>
      <c r="AN282" s="111" t="s">
        <v>393</v>
      </c>
      <c r="AO282" s="111">
        <v>87.17</v>
      </c>
      <c r="AP282" s="111" t="s">
        <v>393</v>
      </c>
      <c r="AQ282" s="111">
        <v>86.72</v>
      </c>
      <c r="AR282" s="111" t="s">
        <v>393</v>
      </c>
      <c r="AS282" s="111">
        <v>86.72</v>
      </c>
      <c r="AT282" s="111" t="s">
        <v>393</v>
      </c>
      <c r="AU282" s="111">
        <f t="shared" si="4"/>
        <v>836.43999999999994</v>
      </c>
      <c r="AV282" s="112">
        <v>0.10715</v>
      </c>
      <c r="AW282" s="112" t="s">
        <v>407</v>
      </c>
      <c r="AX282" s="112" t="s">
        <v>396</v>
      </c>
      <c r="AY282" s="112">
        <v>1</v>
      </c>
      <c r="AZ282" s="112" t="s">
        <v>409</v>
      </c>
    </row>
    <row r="283" spans="1:52" ht="35.25" customHeight="1" x14ac:dyDescent="0.25">
      <c r="A283" s="4">
        <v>273</v>
      </c>
      <c r="B283" s="23">
        <v>342183</v>
      </c>
      <c r="C283" s="89" t="s">
        <v>382</v>
      </c>
      <c r="D283" s="110" t="s">
        <v>383</v>
      </c>
      <c r="E283" s="111" t="s">
        <v>384</v>
      </c>
      <c r="F283" s="89" t="s">
        <v>403</v>
      </c>
      <c r="G283" s="90" t="s">
        <v>386</v>
      </c>
      <c r="H283" s="31" t="s">
        <v>387</v>
      </c>
      <c r="I283" s="112">
        <v>1</v>
      </c>
      <c r="J283" s="110" t="s">
        <v>404</v>
      </c>
      <c r="K283" s="75">
        <v>80</v>
      </c>
      <c r="L283" s="50" t="s">
        <v>405</v>
      </c>
      <c r="M283" s="50" t="s">
        <v>406</v>
      </c>
      <c r="N283" s="52" t="s">
        <v>101</v>
      </c>
      <c r="O283" s="94" t="s">
        <v>102</v>
      </c>
      <c r="P283" s="50" t="s">
        <v>101</v>
      </c>
      <c r="Q283" s="94" t="s">
        <v>102</v>
      </c>
      <c r="R283" s="110" t="s">
        <v>390</v>
      </c>
      <c r="S283" s="61" t="s">
        <v>102</v>
      </c>
      <c r="T283" s="75"/>
      <c r="U283" s="113">
        <v>1008.3</v>
      </c>
      <c r="V283" s="113">
        <v>1109.02</v>
      </c>
      <c r="W283" s="111">
        <v>350.36</v>
      </c>
      <c r="X283" s="111" t="s">
        <v>393</v>
      </c>
      <c r="Y283" s="111">
        <v>141.13</v>
      </c>
      <c r="Z283" s="111" t="s">
        <v>393</v>
      </c>
      <c r="AA283" s="111">
        <v>141.13</v>
      </c>
      <c r="AB283" s="111" t="s">
        <v>393</v>
      </c>
      <c r="AC283" s="111">
        <v>141.13</v>
      </c>
      <c r="AD283" s="111" t="s">
        <v>393</v>
      </c>
      <c r="AE283" s="111">
        <v>141.13</v>
      </c>
      <c r="AF283" s="111" t="s">
        <v>393</v>
      </c>
      <c r="AG283" s="111">
        <v>37.75</v>
      </c>
      <c r="AH283" s="111" t="s">
        <v>393</v>
      </c>
      <c r="AI283" s="111">
        <v>37.549999999999997</v>
      </c>
      <c r="AJ283" s="111" t="s">
        <v>393</v>
      </c>
      <c r="AK283" s="111">
        <v>37.299999999999997</v>
      </c>
      <c r="AL283" s="111" t="s">
        <v>393</v>
      </c>
      <c r="AM283" s="111">
        <v>37.549999999999997</v>
      </c>
      <c r="AN283" s="111" t="s">
        <v>393</v>
      </c>
      <c r="AO283" s="111">
        <v>116.11</v>
      </c>
      <c r="AP283" s="111" t="s">
        <v>393</v>
      </c>
      <c r="AQ283" s="111">
        <v>116.11</v>
      </c>
      <c r="AR283" s="111" t="s">
        <v>393</v>
      </c>
      <c r="AS283" s="111">
        <v>116.11</v>
      </c>
      <c r="AT283" s="111" t="s">
        <v>393</v>
      </c>
      <c r="AU283" s="111">
        <f t="shared" si="4"/>
        <v>1413.3599999999997</v>
      </c>
      <c r="AV283" s="112">
        <v>0.10715</v>
      </c>
      <c r="AW283" s="112" t="s">
        <v>407</v>
      </c>
      <c r="AX283" s="112" t="s">
        <v>396</v>
      </c>
      <c r="AY283" s="112">
        <v>1</v>
      </c>
      <c r="AZ283" s="112" t="s">
        <v>409</v>
      </c>
    </row>
    <row r="284" spans="1:52" ht="35.25" customHeight="1" x14ac:dyDescent="0.25">
      <c r="A284" s="4">
        <v>274</v>
      </c>
      <c r="B284" s="23">
        <v>342184</v>
      </c>
      <c r="C284" s="89" t="s">
        <v>382</v>
      </c>
      <c r="D284" s="110" t="s">
        <v>383</v>
      </c>
      <c r="E284" s="111" t="s">
        <v>384</v>
      </c>
      <c r="F284" s="89" t="s">
        <v>403</v>
      </c>
      <c r="G284" s="90" t="s">
        <v>386</v>
      </c>
      <c r="H284" s="31" t="s">
        <v>387</v>
      </c>
      <c r="I284" s="112">
        <v>0</v>
      </c>
      <c r="J284" s="110" t="s">
        <v>404</v>
      </c>
      <c r="K284" s="75">
        <v>50</v>
      </c>
      <c r="L284" s="50" t="s">
        <v>405</v>
      </c>
      <c r="M284" s="50" t="s">
        <v>406</v>
      </c>
      <c r="N284" s="52" t="s">
        <v>101</v>
      </c>
      <c r="O284" s="94" t="s">
        <v>102</v>
      </c>
      <c r="P284" s="50" t="s">
        <v>102</v>
      </c>
      <c r="Q284" s="94" t="s">
        <v>102</v>
      </c>
      <c r="R284" s="110" t="s">
        <v>390</v>
      </c>
      <c r="S284" s="61" t="s">
        <v>102</v>
      </c>
      <c r="T284" s="75"/>
      <c r="U284" s="113">
        <v>686.44</v>
      </c>
      <c r="V284" s="113">
        <v>742.91</v>
      </c>
      <c r="W284" s="111">
        <v>85.48</v>
      </c>
      <c r="X284" s="111" t="s">
        <v>393</v>
      </c>
      <c r="Y284" s="111">
        <v>83.99</v>
      </c>
      <c r="Z284" s="111" t="s">
        <v>393</v>
      </c>
      <c r="AA284" s="111">
        <v>83.24</v>
      </c>
      <c r="AB284" s="111" t="s">
        <v>393</v>
      </c>
      <c r="AC284" s="111">
        <v>85.48</v>
      </c>
      <c r="AD284" s="111" t="s">
        <v>393</v>
      </c>
      <c r="AE284" s="111">
        <v>85.48</v>
      </c>
      <c r="AF284" s="111" t="s">
        <v>393</v>
      </c>
      <c r="AG284" s="111">
        <v>28.65</v>
      </c>
      <c r="AH284" s="111" t="s">
        <v>393</v>
      </c>
      <c r="AI284" s="111">
        <v>28.22</v>
      </c>
      <c r="AJ284" s="111" t="s">
        <v>393</v>
      </c>
      <c r="AK284" s="111">
        <v>27.35</v>
      </c>
      <c r="AL284" s="111" t="s">
        <v>393</v>
      </c>
      <c r="AM284" s="111">
        <v>27.53</v>
      </c>
      <c r="AN284" s="111" t="s">
        <v>393</v>
      </c>
      <c r="AO284" s="111">
        <v>83.35</v>
      </c>
      <c r="AP284" s="111" t="s">
        <v>393</v>
      </c>
      <c r="AQ284" s="111">
        <v>84.04</v>
      </c>
      <c r="AR284" s="111" t="s">
        <v>393</v>
      </c>
      <c r="AS284" s="111">
        <v>83.29</v>
      </c>
      <c r="AT284" s="111" t="s">
        <v>393</v>
      </c>
      <c r="AU284" s="111">
        <f t="shared" si="4"/>
        <v>786.09999999999991</v>
      </c>
      <c r="AV284" s="112">
        <v>0.17097000000000001</v>
      </c>
      <c r="AW284" s="112" t="s">
        <v>407</v>
      </c>
      <c r="AX284" s="112" t="s">
        <v>396</v>
      </c>
      <c r="AY284" s="112">
        <v>1</v>
      </c>
      <c r="AZ284" s="112" t="s">
        <v>409</v>
      </c>
    </row>
    <row r="285" spans="1:52" ht="35.25" customHeight="1" x14ac:dyDescent="0.25">
      <c r="A285" s="4">
        <v>275</v>
      </c>
      <c r="B285" s="23">
        <v>342185</v>
      </c>
      <c r="C285" s="89" t="s">
        <v>382</v>
      </c>
      <c r="D285" s="110" t="s">
        <v>383</v>
      </c>
      <c r="E285" s="111" t="s">
        <v>412</v>
      </c>
      <c r="F285" s="89" t="s">
        <v>403</v>
      </c>
      <c r="G285" s="90" t="s">
        <v>386</v>
      </c>
      <c r="H285" s="31" t="s">
        <v>387</v>
      </c>
      <c r="I285" s="112">
        <v>1</v>
      </c>
      <c r="J285" s="110" t="s">
        <v>404</v>
      </c>
      <c r="K285" s="75">
        <v>80</v>
      </c>
      <c r="L285" s="50" t="s">
        <v>405</v>
      </c>
      <c r="M285" s="50" t="s">
        <v>406</v>
      </c>
      <c r="N285" s="52" t="s">
        <v>102</v>
      </c>
      <c r="O285" s="94" t="s">
        <v>102</v>
      </c>
      <c r="P285" s="50" t="s">
        <v>101</v>
      </c>
      <c r="Q285" s="94" t="s">
        <v>102</v>
      </c>
      <c r="R285" s="110" t="s">
        <v>413</v>
      </c>
      <c r="S285" s="61" t="s">
        <v>102</v>
      </c>
      <c r="T285" s="75"/>
      <c r="U285" s="113">
        <v>393.65</v>
      </c>
      <c r="V285" s="113">
        <v>532.53</v>
      </c>
      <c r="W285" s="111">
        <v>79.400000000000006</v>
      </c>
      <c r="X285" s="111" t="s">
        <v>393</v>
      </c>
      <c r="Y285" s="111">
        <v>81.400000000000006</v>
      </c>
      <c r="Z285" s="111" t="s">
        <v>393</v>
      </c>
      <c r="AA285" s="111">
        <v>117.45</v>
      </c>
      <c r="AB285" s="111" t="s">
        <v>398</v>
      </c>
      <c r="AC285" s="111">
        <v>78.47</v>
      </c>
      <c r="AD285" s="111" t="s">
        <v>398</v>
      </c>
      <c r="AE285" s="111">
        <v>23.86</v>
      </c>
      <c r="AF285" s="111" t="s">
        <v>398</v>
      </c>
      <c r="AG285" s="111">
        <v>0</v>
      </c>
      <c r="AH285" s="111" t="s">
        <v>398</v>
      </c>
      <c r="AI285" s="111">
        <v>0</v>
      </c>
      <c r="AJ285" s="111" t="s">
        <v>398</v>
      </c>
      <c r="AK285" s="111">
        <v>0</v>
      </c>
      <c r="AL285" s="111" t="s">
        <v>398</v>
      </c>
      <c r="AM285" s="111">
        <v>0</v>
      </c>
      <c r="AN285" s="111" t="s">
        <v>398</v>
      </c>
      <c r="AO285" s="111">
        <v>44.64</v>
      </c>
      <c r="AP285" s="111" t="s">
        <v>398</v>
      </c>
      <c r="AQ285" s="111">
        <v>56.24</v>
      </c>
      <c r="AR285" s="111" t="s">
        <v>398</v>
      </c>
      <c r="AS285" s="111">
        <v>72.41</v>
      </c>
      <c r="AT285" s="111" t="s">
        <v>398</v>
      </c>
      <c r="AU285" s="111">
        <f t="shared" si="4"/>
        <v>553.87</v>
      </c>
      <c r="AV285" s="112">
        <v>9.4009999999999996E-2</v>
      </c>
      <c r="AW285" s="112" t="s">
        <v>407</v>
      </c>
      <c r="AX285" s="112" t="s">
        <v>401</v>
      </c>
      <c r="AY285" s="112">
        <v>1</v>
      </c>
      <c r="AZ285" s="112" t="s">
        <v>409</v>
      </c>
    </row>
    <row r="286" spans="1:52" ht="35.25" customHeight="1" x14ac:dyDescent="0.25">
      <c r="A286" s="4">
        <v>276</v>
      </c>
      <c r="B286" s="23">
        <v>342186</v>
      </c>
      <c r="C286" s="89" t="s">
        <v>382</v>
      </c>
      <c r="D286" s="110" t="s">
        <v>383</v>
      </c>
      <c r="E286" s="111" t="s">
        <v>412</v>
      </c>
      <c r="F286" s="89" t="s">
        <v>403</v>
      </c>
      <c r="G286" s="90" t="s">
        <v>386</v>
      </c>
      <c r="H286" s="31" t="s">
        <v>387</v>
      </c>
      <c r="I286" s="112">
        <v>1</v>
      </c>
      <c r="J286" s="110" t="s">
        <v>404</v>
      </c>
      <c r="K286" s="75">
        <v>100</v>
      </c>
      <c r="L286" s="50" t="s">
        <v>405</v>
      </c>
      <c r="M286" s="50" t="s">
        <v>406</v>
      </c>
      <c r="N286" s="52" t="s">
        <v>102</v>
      </c>
      <c r="O286" s="94" t="s">
        <v>102</v>
      </c>
      <c r="P286" s="50" t="s">
        <v>101</v>
      </c>
      <c r="Q286" s="94" t="s">
        <v>102</v>
      </c>
      <c r="R286" s="110" t="s">
        <v>413</v>
      </c>
      <c r="S286" s="61" t="s">
        <v>102</v>
      </c>
      <c r="T286" s="75"/>
      <c r="U286" s="113">
        <v>612.96</v>
      </c>
      <c r="V286" s="113">
        <v>929.43</v>
      </c>
      <c r="W286" s="111">
        <v>150.25</v>
      </c>
      <c r="X286" s="111" t="s">
        <v>393</v>
      </c>
      <c r="Y286" s="111">
        <v>130.88999999999999</v>
      </c>
      <c r="Z286" s="111" t="s">
        <v>393</v>
      </c>
      <c r="AA286" s="111">
        <v>160.62</v>
      </c>
      <c r="AB286" s="111" t="s">
        <v>398</v>
      </c>
      <c r="AC286" s="111">
        <v>124.15</v>
      </c>
      <c r="AD286" s="111" t="s">
        <v>398</v>
      </c>
      <c r="AE286" s="111">
        <v>42.01</v>
      </c>
      <c r="AF286" s="111" t="s">
        <v>398</v>
      </c>
      <c r="AG286" s="111">
        <v>0</v>
      </c>
      <c r="AH286" s="111" t="s">
        <v>398</v>
      </c>
      <c r="AI286" s="111">
        <v>0</v>
      </c>
      <c r="AJ286" s="111" t="s">
        <v>398</v>
      </c>
      <c r="AK286" s="111">
        <v>0</v>
      </c>
      <c r="AL286" s="111" t="s">
        <v>398</v>
      </c>
      <c r="AM286" s="111">
        <v>0</v>
      </c>
      <c r="AN286" s="111" t="s">
        <v>398</v>
      </c>
      <c r="AO286" s="111">
        <v>78.599999999999994</v>
      </c>
      <c r="AP286" s="111" t="s">
        <v>398</v>
      </c>
      <c r="AQ286" s="111">
        <v>98.41</v>
      </c>
      <c r="AR286" s="111" t="s">
        <v>398</v>
      </c>
      <c r="AS286" s="111">
        <v>134.12</v>
      </c>
      <c r="AT286" s="111" t="s">
        <v>398</v>
      </c>
      <c r="AU286" s="111">
        <f t="shared" si="4"/>
        <v>919.05</v>
      </c>
      <c r="AV286" s="112">
        <v>0.29131000000000001</v>
      </c>
      <c r="AW286" s="112" t="s">
        <v>407</v>
      </c>
      <c r="AX286" s="112" t="s">
        <v>401</v>
      </c>
      <c r="AY286" s="112">
        <v>1</v>
      </c>
      <c r="AZ286" s="112" t="s">
        <v>409</v>
      </c>
    </row>
    <row r="287" spans="1:52" ht="35.25" customHeight="1" x14ac:dyDescent="0.25">
      <c r="A287" s="4">
        <v>277</v>
      </c>
      <c r="B287" s="23">
        <v>342187</v>
      </c>
      <c r="C287" s="89" t="s">
        <v>382</v>
      </c>
      <c r="D287" s="110" t="s">
        <v>383</v>
      </c>
      <c r="E287" s="111" t="s">
        <v>384</v>
      </c>
      <c r="F287" s="89" t="s">
        <v>403</v>
      </c>
      <c r="G287" s="90" t="s">
        <v>386</v>
      </c>
      <c r="H287" s="31" t="s">
        <v>387</v>
      </c>
      <c r="I287" s="112">
        <v>1</v>
      </c>
      <c r="J287" s="110" t="s">
        <v>404</v>
      </c>
      <c r="K287" s="75">
        <v>50</v>
      </c>
      <c r="L287" s="50" t="s">
        <v>405</v>
      </c>
      <c r="M287" s="50" t="s">
        <v>406</v>
      </c>
      <c r="N287" s="52" t="s">
        <v>101</v>
      </c>
      <c r="O287" s="94" t="s">
        <v>102</v>
      </c>
      <c r="P287" s="50" t="s">
        <v>101</v>
      </c>
      <c r="Q287" s="94" t="s">
        <v>102</v>
      </c>
      <c r="R287" s="110" t="s">
        <v>390</v>
      </c>
      <c r="S287" s="61" t="s">
        <v>102</v>
      </c>
      <c r="T287" s="75"/>
      <c r="U287" s="113">
        <v>933.01</v>
      </c>
      <c r="V287" s="113">
        <v>1122.21</v>
      </c>
      <c r="W287" s="111">
        <v>122.97</v>
      </c>
      <c r="X287" s="111" t="s">
        <v>393</v>
      </c>
      <c r="Y287" s="111">
        <v>120.72</v>
      </c>
      <c r="Z287" s="111" t="s">
        <v>393</v>
      </c>
      <c r="AA287" s="111">
        <v>119.59</v>
      </c>
      <c r="AB287" s="111" t="s">
        <v>393</v>
      </c>
      <c r="AC287" s="111">
        <v>122.97</v>
      </c>
      <c r="AD287" s="111" t="s">
        <v>393</v>
      </c>
      <c r="AE287" s="111">
        <v>122.97</v>
      </c>
      <c r="AF287" s="111" t="s">
        <v>393</v>
      </c>
      <c r="AG287" s="111">
        <v>35.51</v>
      </c>
      <c r="AH287" s="111" t="s">
        <v>393</v>
      </c>
      <c r="AI287" s="111">
        <v>35.24</v>
      </c>
      <c r="AJ287" s="111" t="s">
        <v>393</v>
      </c>
      <c r="AK287" s="111">
        <v>38.83</v>
      </c>
      <c r="AL287" s="111" t="s">
        <v>393</v>
      </c>
      <c r="AM287" s="111">
        <v>39.81</v>
      </c>
      <c r="AN287" s="111" t="s">
        <v>393</v>
      </c>
      <c r="AO287" s="111">
        <v>0</v>
      </c>
      <c r="AP287" s="111" t="s">
        <v>393</v>
      </c>
      <c r="AQ287" s="111">
        <v>114.23</v>
      </c>
      <c r="AR287" s="111" t="s">
        <v>393</v>
      </c>
      <c r="AS287" s="111">
        <v>113.17</v>
      </c>
      <c r="AT287" s="111" t="s">
        <v>393</v>
      </c>
      <c r="AU287" s="111">
        <f t="shared" si="4"/>
        <v>986.0100000000001</v>
      </c>
      <c r="AV287" s="112">
        <v>0.25086000000000003</v>
      </c>
      <c r="AW287" s="112" t="s">
        <v>407</v>
      </c>
      <c r="AX287" s="112" t="s">
        <v>396</v>
      </c>
      <c r="AY287" s="112">
        <v>1</v>
      </c>
      <c r="AZ287" s="112" t="s">
        <v>409</v>
      </c>
    </row>
    <row r="288" spans="1:52" ht="35.25" customHeight="1" x14ac:dyDescent="0.25">
      <c r="A288" s="4">
        <v>278</v>
      </c>
      <c r="B288" s="23">
        <v>342188</v>
      </c>
      <c r="C288" s="89" t="s">
        <v>382</v>
      </c>
      <c r="D288" s="110" t="s">
        <v>383</v>
      </c>
      <c r="E288" s="111" t="s">
        <v>384</v>
      </c>
      <c r="F288" s="89" t="s">
        <v>403</v>
      </c>
      <c r="G288" s="90" t="s">
        <v>386</v>
      </c>
      <c r="H288" s="31" t="s">
        <v>387</v>
      </c>
      <c r="I288" s="112">
        <v>0</v>
      </c>
      <c r="J288" s="110" t="s">
        <v>404</v>
      </c>
      <c r="K288" s="75">
        <v>50</v>
      </c>
      <c r="L288" s="50" t="s">
        <v>405</v>
      </c>
      <c r="M288" s="50" t="s">
        <v>406</v>
      </c>
      <c r="N288" s="52" t="s">
        <v>101</v>
      </c>
      <c r="O288" s="94" t="s">
        <v>102</v>
      </c>
      <c r="P288" s="50" t="s">
        <v>102</v>
      </c>
      <c r="Q288" s="94" t="s">
        <v>102</v>
      </c>
      <c r="R288" s="110" t="s">
        <v>390</v>
      </c>
      <c r="S288" s="61" t="s">
        <v>102</v>
      </c>
      <c r="T288" s="75"/>
      <c r="U288" s="113">
        <v>233.35</v>
      </c>
      <c r="V288" s="113">
        <v>308.32</v>
      </c>
      <c r="W288" s="111">
        <v>37.340000000000003</v>
      </c>
      <c r="X288" s="111" t="s">
        <v>393</v>
      </c>
      <c r="Y288" s="111">
        <v>36.68</v>
      </c>
      <c r="Z288" s="111" t="s">
        <v>393</v>
      </c>
      <c r="AA288" s="111">
        <v>37.39</v>
      </c>
      <c r="AB288" s="111" t="s">
        <v>393</v>
      </c>
      <c r="AC288" s="111">
        <v>36.69</v>
      </c>
      <c r="AD288" s="111" t="s">
        <v>393</v>
      </c>
      <c r="AE288" s="111">
        <v>35.28</v>
      </c>
      <c r="AF288" s="111" t="s">
        <v>393</v>
      </c>
      <c r="AG288" s="111">
        <v>7.95</v>
      </c>
      <c r="AH288" s="111" t="s">
        <v>393</v>
      </c>
      <c r="AI288" s="111">
        <v>7.82</v>
      </c>
      <c r="AJ288" s="111" t="s">
        <v>393</v>
      </c>
      <c r="AK288" s="111">
        <v>7.3</v>
      </c>
      <c r="AL288" s="111" t="s">
        <v>393</v>
      </c>
      <c r="AM288" s="111">
        <v>7.64</v>
      </c>
      <c r="AN288" s="111" t="s">
        <v>393</v>
      </c>
      <c r="AO288" s="111">
        <v>37.92</v>
      </c>
      <c r="AP288" s="111" t="s">
        <v>393</v>
      </c>
      <c r="AQ288" s="111">
        <v>38.4</v>
      </c>
      <c r="AR288" s="111" t="s">
        <v>393</v>
      </c>
      <c r="AS288" s="111">
        <v>38.909999999999997</v>
      </c>
      <c r="AT288" s="111" t="s">
        <v>393</v>
      </c>
      <c r="AU288" s="111">
        <f t="shared" si="4"/>
        <v>329.31999999999994</v>
      </c>
      <c r="AV288" s="112">
        <v>0.20613000000000001</v>
      </c>
      <c r="AW288" s="112" t="s">
        <v>407</v>
      </c>
      <c r="AX288" s="112" t="s">
        <v>396</v>
      </c>
      <c r="AY288" s="112">
        <v>0</v>
      </c>
      <c r="AZ288" s="112" t="s">
        <v>408</v>
      </c>
    </row>
    <row r="289" spans="1:52" ht="35.25" customHeight="1" x14ac:dyDescent="0.25">
      <c r="A289" s="4">
        <v>279</v>
      </c>
      <c r="B289" s="23">
        <v>342189</v>
      </c>
      <c r="C289" s="89" t="s">
        <v>382</v>
      </c>
      <c r="D289" s="110" t="s">
        <v>383</v>
      </c>
      <c r="E289" s="111" t="s">
        <v>384</v>
      </c>
      <c r="F289" s="89" t="s">
        <v>403</v>
      </c>
      <c r="G289" s="90" t="s">
        <v>386</v>
      </c>
      <c r="H289" s="31" t="s">
        <v>387</v>
      </c>
      <c r="I289" s="112">
        <v>0</v>
      </c>
      <c r="J289" s="110" t="s">
        <v>404</v>
      </c>
      <c r="K289" s="75">
        <v>50</v>
      </c>
      <c r="L289" s="50" t="s">
        <v>405</v>
      </c>
      <c r="M289" s="50" t="s">
        <v>406</v>
      </c>
      <c r="N289" s="52" t="s">
        <v>101</v>
      </c>
      <c r="O289" s="94" t="s">
        <v>102</v>
      </c>
      <c r="P289" s="50" t="s">
        <v>102</v>
      </c>
      <c r="Q289" s="94" t="s">
        <v>102</v>
      </c>
      <c r="R289" s="110" t="s">
        <v>390</v>
      </c>
      <c r="S289" s="61" t="s">
        <v>102</v>
      </c>
      <c r="T289" s="75"/>
      <c r="U289" s="113">
        <v>167.3</v>
      </c>
      <c r="V289" s="113">
        <f>16.09+15.18+16.16+3.95+4.66+4.65+4.92+7.91+16.61+21.66+22.6+24.96</f>
        <v>159.35</v>
      </c>
      <c r="W289" s="111">
        <v>18.93</v>
      </c>
      <c r="X289" s="111" t="s">
        <v>393</v>
      </c>
      <c r="Y289" s="111">
        <v>18.43</v>
      </c>
      <c r="Z289" s="111" t="s">
        <v>393</v>
      </c>
      <c r="AA289" s="111">
        <v>19.04</v>
      </c>
      <c r="AB289" s="111" t="s">
        <v>393</v>
      </c>
      <c r="AC289" s="111">
        <v>18.25</v>
      </c>
      <c r="AD289" s="111" t="s">
        <v>393</v>
      </c>
      <c r="AE289" s="111">
        <v>16.309999999999999</v>
      </c>
      <c r="AF289" s="111" t="s">
        <v>393</v>
      </c>
      <c r="AG289" s="111">
        <v>3.95</v>
      </c>
      <c r="AH289" s="111" t="s">
        <v>393</v>
      </c>
      <c r="AI289" s="111">
        <v>3.9</v>
      </c>
      <c r="AJ289" s="111" t="s">
        <v>393</v>
      </c>
      <c r="AK289" s="111">
        <v>4.13</v>
      </c>
      <c r="AL289" s="111" t="s">
        <v>393</v>
      </c>
      <c r="AM289" s="111">
        <v>4.5999999999999996</v>
      </c>
      <c r="AN289" s="111" t="s">
        <v>393</v>
      </c>
      <c r="AO289" s="111">
        <v>18.690000000000001</v>
      </c>
      <c r="AP289" s="111" t="s">
        <v>393</v>
      </c>
      <c r="AQ289" s="111">
        <v>18.73</v>
      </c>
      <c r="AR289" s="111" t="s">
        <v>393</v>
      </c>
      <c r="AS289" s="111">
        <v>19.18</v>
      </c>
      <c r="AT289" s="111" t="s">
        <v>393</v>
      </c>
      <c r="AU289" s="111">
        <f t="shared" si="4"/>
        <v>164.14000000000001</v>
      </c>
      <c r="AV289" s="112">
        <v>9.2399999999999996E-2</v>
      </c>
      <c r="AW289" s="112" t="s">
        <v>407</v>
      </c>
      <c r="AX289" s="112" t="s">
        <v>396</v>
      </c>
      <c r="AY289" s="112">
        <v>0</v>
      </c>
      <c r="AZ289" s="112" t="s">
        <v>408</v>
      </c>
    </row>
    <row r="290" spans="1:52" ht="35.25" customHeight="1" x14ac:dyDescent="0.25">
      <c r="A290" s="4">
        <v>280</v>
      </c>
      <c r="B290" s="23">
        <v>342190</v>
      </c>
      <c r="C290" s="89" t="s">
        <v>382</v>
      </c>
      <c r="D290" s="110" t="s">
        <v>383</v>
      </c>
      <c r="E290" s="111" t="s">
        <v>384</v>
      </c>
      <c r="F290" s="89" t="s">
        <v>403</v>
      </c>
      <c r="G290" s="90" t="s">
        <v>386</v>
      </c>
      <c r="H290" s="31" t="s">
        <v>387</v>
      </c>
      <c r="I290" s="112">
        <v>0</v>
      </c>
      <c r="J290" s="110" t="s">
        <v>404</v>
      </c>
      <c r="K290" s="75">
        <v>50</v>
      </c>
      <c r="L290" s="50" t="s">
        <v>405</v>
      </c>
      <c r="M290" s="50" t="s">
        <v>406</v>
      </c>
      <c r="N290" s="52" t="s">
        <v>101</v>
      </c>
      <c r="O290" s="94" t="s">
        <v>102</v>
      </c>
      <c r="P290" s="50" t="s">
        <v>102</v>
      </c>
      <c r="Q290" s="94" t="s">
        <v>102</v>
      </c>
      <c r="R290" s="110" t="s">
        <v>390</v>
      </c>
      <c r="S290" s="61" t="s">
        <v>102</v>
      </c>
      <c r="T290" s="75"/>
      <c r="U290" s="113">
        <v>543.01</v>
      </c>
      <c r="V290" s="113">
        <v>275.52999999999997</v>
      </c>
      <c r="W290" s="111">
        <v>15.55</v>
      </c>
      <c r="X290" s="111" t="s">
        <v>393</v>
      </c>
      <c r="Y290" s="111">
        <v>15.41</v>
      </c>
      <c r="Z290" s="111" t="s">
        <v>393</v>
      </c>
      <c r="AA290" s="111">
        <v>15.55</v>
      </c>
      <c r="AB290" s="111" t="s">
        <v>393</v>
      </c>
      <c r="AC290" s="111">
        <v>15.55</v>
      </c>
      <c r="AD290" s="111" t="s">
        <v>393</v>
      </c>
      <c r="AE290" s="111">
        <v>8.33</v>
      </c>
      <c r="AF290" s="111" t="s">
        <v>393</v>
      </c>
      <c r="AG290" s="111">
        <v>3.66</v>
      </c>
      <c r="AH290" s="111" t="s">
        <v>393</v>
      </c>
      <c r="AI290" s="111">
        <v>3.61</v>
      </c>
      <c r="AJ290" s="111" t="s">
        <v>393</v>
      </c>
      <c r="AK290" s="111">
        <v>3.63</v>
      </c>
      <c r="AL290" s="111" t="s">
        <v>393</v>
      </c>
      <c r="AM290" s="111">
        <v>3.66</v>
      </c>
      <c r="AN290" s="111" t="s">
        <v>393</v>
      </c>
      <c r="AO290" s="111">
        <v>16.34</v>
      </c>
      <c r="AP290" s="111" t="s">
        <v>393</v>
      </c>
      <c r="AQ290" s="111">
        <v>16.34</v>
      </c>
      <c r="AR290" s="111" t="s">
        <v>393</v>
      </c>
      <c r="AS290" s="111">
        <v>16.34</v>
      </c>
      <c r="AT290" s="111" t="s">
        <v>393</v>
      </c>
      <c r="AU290" s="111">
        <f t="shared" si="4"/>
        <v>133.97</v>
      </c>
      <c r="AV290" s="112">
        <v>0.16088</v>
      </c>
      <c r="AW290" s="112" t="s">
        <v>407</v>
      </c>
      <c r="AX290" s="112" t="s">
        <v>396</v>
      </c>
      <c r="AY290" s="112">
        <v>1</v>
      </c>
      <c r="AZ290" s="112" t="s">
        <v>408</v>
      </c>
    </row>
    <row r="291" spans="1:52" ht="35.25" customHeight="1" x14ac:dyDescent="0.25">
      <c r="A291" s="4">
        <v>281</v>
      </c>
      <c r="B291" s="23">
        <v>342191</v>
      </c>
      <c r="C291" s="89" t="s">
        <v>382</v>
      </c>
      <c r="D291" s="110" t="s">
        <v>383</v>
      </c>
      <c r="E291" s="111" t="s">
        <v>384</v>
      </c>
      <c r="F291" s="89" t="s">
        <v>403</v>
      </c>
      <c r="G291" s="90" t="s">
        <v>386</v>
      </c>
      <c r="H291" s="31" t="s">
        <v>387</v>
      </c>
      <c r="I291" s="112">
        <v>1</v>
      </c>
      <c r="J291" s="110" t="s">
        <v>404</v>
      </c>
      <c r="K291" s="75">
        <v>50</v>
      </c>
      <c r="L291" s="50" t="s">
        <v>405</v>
      </c>
      <c r="M291" s="50" t="s">
        <v>406</v>
      </c>
      <c r="N291" s="52" t="s">
        <v>102</v>
      </c>
      <c r="O291" s="94" t="s">
        <v>102</v>
      </c>
      <c r="P291" s="50" t="s">
        <v>101</v>
      </c>
      <c r="Q291" s="94" t="s">
        <v>102</v>
      </c>
      <c r="R291" s="110" t="s">
        <v>390</v>
      </c>
      <c r="S291" s="61" t="s">
        <v>102</v>
      </c>
      <c r="T291" s="75"/>
      <c r="U291" s="113">
        <v>855.6</v>
      </c>
      <c r="V291" s="113">
        <v>1057.7</v>
      </c>
      <c r="W291" s="111">
        <v>172.3</v>
      </c>
      <c r="X291" s="111" t="s">
        <v>393</v>
      </c>
      <c r="Y291" s="111">
        <v>172.46</v>
      </c>
      <c r="Z291" s="111" t="s">
        <v>393</v>
      </c>
      <c r="AA291" s="111">
        <v>176.13</v>
      </c>
      <c r="AB291" s="111" t="s">
        <v>393</v>
      </c>
      <c r="AC291" s="111">
        <v>167.69</v>
      </c>
      <c r="AD291" s="111" t="s">
        <v>393</v>
      </c>
      <c r="AE291" s="111">
        <v>159.63999999999999</v>
      </c>
      <c r="AF291" s="111" t="s">
        <v>393</v>
      </c>
      <c r="AG291" s="111">
        <v>0</v>
      </c>
      <c r="AH291" s="111" t="s">
        <v>393</v>
      </c>
      <c r="AI291" s="111">
        <v>0</v>
      </c>
      <c r="AJ291" s="111" t="s">
        <v>393</v>
      </c>
      <c r="AK291" s="111">
        <v>0</v>
      </c>
      <c r="AL291" s="111" t="s">
        <v>393</v>
      </c>
      <c r="AM291" s="111">
        <v>0</v>
      </c>
      <c r="AN291" s="111" t="s">
        <v>393</v>
      </c>
      <c r="AO291" s="111">
        <v>146.71</v>
      </c>
      <c r="AP291" s="111" t="s">
        <v>393</v>
      </c>
      <c r="AQ291" s="111">
        <v>146.55000000000001</v>
      </c>
      <c r="AR291" s="111" t="s">
        <v>393</v>
      </c>
      <c r="AS291" s="111">
        <v>147.43</v>
      </c>
      <c r="AT291" s="111" t="s">
        <v>393</v>
      </c>
      <c r="AU291" s="111">
        <f t="shared" si="4"/>
        <v>1288.9100000000001</v>
      </c>
      <c r="AV291" s="112">
        <v>0.1148</v>
      </c>
      <c r="AW291" s="112" t="s">
        <v>407</v>
      </c>
      <c r="AX291" s="112" t="s">
        <v>396</v>
      </c>
      <c r="AY291" s="112">
        <v>1</v>
      </c>
      <c r="AZ291" s="112" t="s">
        <v>409</v>
      </c>
    </row>
    <row r="292" spans="1:52" ht="35.25" customHeight="1" x14ac:dyDescent="0.25">
      <c r="A292" s="4">
        <v>282</v>
      </c>
      <c r="B292" s="23">
        <v>342192</v>
      </c>
      <c r="C292" s="89" t="s">
        <v>382</v>
      </c>
      <c r="D292" s="110" t="s">
        <v>383</v>
      </c>
      <c r="E292" s="111" t="s">
        <v>384</v>
      </c>
      <c r="F292" s="89" t="s">
        <v>403</v>
      </c>
      <c r="G292" s="90" t="s">
        <v>386</v>
      </c>
      <c r="H292" s="31" t="s">
        <v>387</v>
      </c>
      <c r="I292" s="112">
        <v>3</v>
      </c>
      <c r="J292" s="110" t="s">
        <v>404</v>
      </c>
      <c r="K292" s="75">
        <v>50</v>
      </c>
      <c r="L292" s="50" t="s">
        <v>405</v>
      </c>
      <c r="M292" s="50" t="s">
        <v>406</v>
      </c>
      <c r="N292" s="52" t="s">
        <v>101</v>
      </c>
      <c r="O292" s="94" t="s">
        <v>102</v>
      </c>
      <c r="P292" s="50" t="s">
        <v>101</v>
      </c>
      <c r="Q292" s="94" t="s">
        <v>102</v>
      </c>
      <c r="R292" s="110" t="s">
        <v>390</v>
      </c>
      <c r="S292" s="61" t="s">
        <v>102</v>
      </c>
      <c r="T292" s="75"/>
      <c r="U292" s="113">
        <v>963.98</v>
      </c>
      <c r="V292" s="113">
        <f>423.51+394.89+343.62+87.6+104.69+101.86+104.16+159.5+310.19+408.88+445.38+309.37</f>
        <v>3193.65</v>
      </c>
      <c r="W292" s="111">
        <v>398.05</v>
      </c>
      <c r="X292" s="111" t="s">
        <v>393</v>
      </c>
      <c r="Y292" s="111">
        <v>397.96</v>
      </c>
      <c r="Z292" s="111" t="s">
        <v>393</v>
      </c>
      <c r="AA292" s="111">
        <v>398.05</v>
      </c>
      <c r="AB292" s="111" t="s">
        <v>393</v>
      </c>
      <c r="AC292" s="111">
        <v>398.01</v>
      </c>
      <c r="AD292" s="111" t="s">
        <v>393</v>
      </c>
      <c r="AE292" s="111">
        <v>397.38</v>
      </c>
      <c r="AF292" s="111" t="s">
        <v>393</v>
      </c>
      <c r="AG292" s="111">
        <v>97.74</v>
      </c>
      <c r="AH292" s="111" t="s">
        <v>393</v>
      </c>
      <c r="AI292" s="111">
        <v>95.36</v>
      </c>
      <c r="AJ292" s="111" t="s">
        <v>393</v>
      </c>
      <c r="AK292" s="111">
        <v>88.14</v>
      </c>
      <c r="AL292" s="111" t="s">
        <v>393</v>
      </c>
      <c r="AM292" s="111">
        <v>88.18</v>
      </c>
      <c r="AN292" s="111" t="s">
        <v>393</v>
      </c>
      <c r="AO292" s="111">
        <v>363.87</v>
      </c>
      <c r="AP292" s="111" t="s">
        <v>393</v>
      </c>
      <c r="AQ292" s="111">
        <v>373.9</v>
      </c>
      <c r="AR292" s="111" t="s">
        <v>393</v>
      </c>
      <c r="AS292" s="111">
        <v>368.39</v>
      </c>
      <c r="AT292" s="111" t="s">
        <v>393</v>
      </c>
      <c r="AU292" s="111">
        <f t="shared" si="4"/>
        <v>3465.0299999999993</v>
      </c>
      <c r="AV292" s="112">
        <v>9.6350000000000005E-2</v>
      </c>
      <c r="AW292" s="112" t="s">
        <v>407</v>
      </c>
      <c r="AX292" s="112" t="s">
        <v>396</v>
      </c>
      <c r="AY292" s="112">
        <v>2</v>
      </c>
      <c r="AZ292" s="112" t="s">
        <v>409</v>
      </c>
    </row>
    <row r="293" spans="1:52" ht="35.25" customHeight="1" x14ac:dyDescent="0.25">
      <c r="A293" s="4">
        <v>283</v>
      </c>
      <c r="B293" s="23">
        <v>342193</v>
      </c>
      <c r="C293" s="89" t="s">
        <v>382</v>
      </c>
      <c r="D293" s="110" t="s">
        <v>383</v>
      </c>
      <c r="E293" s="111" t="s">
        <v>384</v>
      </c>
      <c r="F293" s="89" t="s">
        <v>403</v>
      </c>
      <c r="G293" s="90" t="s">
        <v>386</v>
      </c>
      <c r="H293" s="31" t="s">
        <v>387</v>
      </c>
      <c r="I293" s="112">
        <v>4</v>
      </c>
      <c r="J293" s="110" t="s">
        <v>404</v>
      </c>
      <c r="K293" s="75">
        <v>50</v>
      </c>
      <c r="L293" s="50" t="s">
        <v>405</v>
      </c>
      <c r="M293" s="50" t="s">
        <v>406</v>
      </c>
      <c r="N293" s="52" t="s">
        <v>102</v>
      </c>
      <c r="O293" s="94" t="s">
        <v>102</v>
      </c>
      <c r="P293" s="50" t="s">
        <v>101</v>
      </c>
      <c r="Q293" s="94" t="s">
        <v>102</v>
      </c>
      <c r="R293" s="110" t="s">
        <v>390</v>
      </c>
      <c r="S293" s="61" t="s">
        <v>102</v>
      </c>
      <c r="T293" s="75"/>
      <c r="U293" s="113">
        <v>1435.43</v>
      </c>
      <c r="V293" s="113">
        <v>1810.08</v>
      </c>
      <c r="W293" s="111">
        <v>243.08</v>
      </c>
      <c r="X293" s="111" t="s">
        <v>393</v>
      </c>
      <c r="Y293" s="111">
        <v>236.82</v>
      </c>
      <c r="Z293" s="111" t="s">
        <v>393</v>
      </c>
      <c r="AA293" s="111">
        <v>242.04</v>
      </c>
      <c r="AB293" s="111" t="s">
        <v>393</v>
      </c>
      <c r="AC293" s="111">
        <v>229.39</v>
      </c>
      <c r="AD293" s="111" t="s">
        <v>393</v>
      </c>
      <c r="AE293" s="111">
        <v>219.44</v>
      </c>
      <c r="AF293" s="111" t="s">
        <v>393</v>
      </c>
      <c r="AG293" s="111">
        <v>0</v>
      </c>
      <c r="AH293" s="111" t="s">
        <v>393</v>
      </c>
      <c r="AI293" s="111">
        <v>0</v>
      </c>
      <c r="AJ293" s="111" t="s">
        <v>393</v>
      </c>
      <c r="AK293" s="111">
        <v>0</v>
      </c>
      <c r="AL293" s="111" t="s">
        <v>393</v>
      </c>
      <c r="AM293" s="111">
        <v>0</v>
      </c>
      <c r="AN293" s="111" t="s">
        <v>393</v>
      </c>
      <c r="AO293" s="111">
        <v>250.25</v>
      </c>
      <c r="AP293" s="111" t="s">
        <v>393</v>
      </c>
      <c r="AQ293" s="111">
        <v>250.12</v>
      </c>
      <c r="AR293" s="111" t="s">
        <v>393</v>
      </c>
      <c r="AS293" s="111">
        <v>256.88</v>
      </c>
      <c r="AT293" s="111" t="s">
        <v>393</v>
      </c>
      <c r="AU293" s="111">
        <f t="shared" si="4"/>
        <v>1928.02</v>
      </c>
      <c r="AV293" s="112">
        <v>0.23727000000000001</v>
      </c>
      <c r="AW293" s="112" t="s">
        <v>407</v>
      </c>
      <c r="AX293" s="112" t="s">
        <v>396</v>
      </c>
      <c r="AY293" s="112">
        <v>4</v>
      </c>
      <c r="AZ293" s="112" t="s">
        <v>409</v>
      </c>
    </row>
    <row r="294" spans="1:52" ht="35.25" customHeight="1" x14ac:dyDescent="0.25">
      <c r="A294" s="4">
        <v>284</v>
      </c>
      <c r="B294" s="23">
        <v>342194</v>
      </c>
      <c r="C294" s="89" t="s">
        <v>382</v>
      </c>
      <c r="D294" s="110" t="s">
        <v>383</v>
      </c>
      <c r="E294" s="111" t="s">
        <v>384</v>
      </c>
      <c r="F294" s="89" t="s">
        <v>403</v>
      </c>
      <c r="G294" s="90" t="s">
        <v>386</v>
      </c>
      <c r="H294" s="31" t="s">
        <v>387</v>
      </c>
      <c r="I294" s="112">
        <v>2</v>
      </c>
      <c r="J294" s="110" t="s">
        <v>404</v>
      </c>
      <c r="K294" s="75">
        <v>50</v>
      </c>
      <c r="L294" s="50" t="s">
        <v>405</v>
      </c>
      <c r="M294" s="50" t="s">
        <v>406</v>
      </c>
      <c r="N294" s="52" t="s">
        <v>102</v>
      </c>
      <c r="O294" s="94" t="s">
        <v>102</v>
      </c>
      <c r="P294" s="50" t="s">
        <v>101</v>
      </c>
      <c r="Q294" s="94" t="s">
        <v>102</v>
      </c>
      <c r="R294" s="110" t="s">
        <v>390</v>
      </c>
      <c r="S294" s="61" t="s">
        <v>102</v>
      </c>
      <c r="T294" s="75"/>
      <c r="U294" s="113">
        <v>509.32</v>
      </c>
      <c r="V294" s="113">
        <v>967.14</v>
      </c>
      <c r="W294" s="111">
        <v>147.99</v>
      </c>
      <c r="X294" s="111" t="s">
        <v>393</v>
      </c>
      <c r="Y294" s="111">
        <v>144.72999999999999</v>
      </c>
      <c r="Z294" s="111" t="s">
        <v>393</v>
      </c>
      <c r="AA294" s="111">
        <v>147.74</v>
      </c>
      <c r="AB294" s="111" t="s">
        <v>393</v>
      </c>
      <c r="AC294" s="111">
        <v>144.72999999999999</v>
      </c>
      <c r="AD294" s="111" t="s">
        <v>393</v>
      </c>
      <c r="AE294" s="111">
        <v>142.15</v>
      </c>
      <c r="AF294" s="111" t="s">
        <v>393</v>
      </c>
      <c r="AG294" s="111">
        <v>0</v>
      </c>
      <c r="AH294" s="111" t="s">
        <v>393</v>
      </c>
      <c r="AI294" s="111">
        <v>0</v>
      </c>
      <c r="AJ294" s="111" t="s">
        <v>393</v>
      </c>
      <c r="AK294" s="111">
        <v>0</v>
      </c>
      <c r="AL294" s="111" t="s">
        <v>393</v>
      </c>
      <c r="AM294" s="111">
        <v>0</v>
      </c>
      <c r="AN294" s="111" t="s">
        <v>393</v>
      </c>
      <c r="AO294" s="111">
        <v>139.16999999999999</v>
      </c>
      <c r="AP294" s="111" t="s">
        <v>393</v>
      </c>
      <c r="AQ294" s="111">
        <v>138.49</v>
      </c>
      <c r="AR294" s="111" t="s">
        <v>393</v>
      </c>
      <c r="AS294" s="111">
        <v>137.36000000000001</v>
      </c>
      <c r="AT294" s="111" t="s">
        <v>393</v>
      </c>
      <c r="AU294" s="111">
        <f t="shared" ref="AU294:AU357" si="5">W294+Y294+AA294+AC294+AE294+AG294+AI294+AK294+AM294+AO294+AQ294+AS294</f>
        <v>1142.3600000000001</v>
      </c>
      <c r="AV294" s="112">
        <v>8.5680000000000006E-2</v>
      </c>
      <c r="AW294" s="112" t="s">
        <v>407</v>
      </c>
      <c r="AX294" s="112" t="s">
        <v>396</v>
      </c>
      <c r="AY294" s="112">
        <v>2</v>
      </c>
      <c r="AZ294" s="112" t="s">
        <v>409</v>
      </c>
    </row>
    <row r="295" spans="1:52" ht="35.25" customHeight="1" x14ac:dyDescent="0.25">
      <c r="A295" s="4">
        <v>285</v>
      </c>
      <c r="B295" s="23">
        <v>342195</v>
      </c>
      <c r="C295" s="89" t="s">
        <v>382</v>
      </c>
      <c r="D295" s="110" t="s">
        <v>383</v>
      </c>
      <c r="E295" s="111" t="s">
        <v>384</v>
      </c>
      <c r="F295" s="89" t="s">
        <v>403</v>
      </c>
      <c r="G295" s="90" t="s">
        <v>386</v>
      </c>
      <c r="H295" s="31" t="s">
        <v>387</v>
      </c>
      <c r="I295" s="112">
        <v>2</v>
      </c>
      <c r="J295" s="110" t="s">
        <v>404</v>
      </c>
      <c r="K295" s="75">
        <v>50</v>
      </c>
      <c r="L295" s="50" t="s">
        <v>405</v>
      </c>
      <c r="M295" s="50" t="s">
        <v>406</v>
      </c>
      <c r="N295" s="52" t="s">
        <v>102</v>
      </c>
      <c r="O295" s="94" t="s">
        <v>102</v>
      </c>
      <c r="P295" s="50" t="s">
        <v>101</v>
      </c>
      <c r="Q295" s="94" t="s">
        <v>102</v>
      </c>
      <c r="R295" s="110" t="s">
        <v>390</v>
      </c>
      <c r="S295" s="61" t="s">
        <v>102</v>
      </c>
      <c r="T295" s="75"/>
      <c r="U295" s="113">
        <v>800.06</v>
      </c>
      <c r="V295" s="113">
        <v>1129.29</v>
      </c>
      <c r="W295" s="111">
        <v>172.92</v>
      </c>
      <c r="X295" s="111" t="s">
        <v>393</v>
      </c>
      <c r="Y295" s="111">
        <v>176</v>
      </c>
      <c r="Z295" s="111" t="s">
        <v>393</v>
      </c>
      <c r="AA295" s="111">
        <v>177.22</v>
      </c>
      <c r="AB295" s="111" t="s">
        <v>393</v>
      </c>
      <c r="AC295" s="111">
        <v>174.42</v>
      </c>
      <c r="AD295" s="111" t="s">
        <v>393</v>
      </c>
      <c r="AE295" s="111">
        <v>171.74</v>
      </c>
      <c r="AF295" s="111" t="s">
        <v>393</v>
      </c>
      <c r="AG295" s="111">
        <v>0</v>
      </c>
      <c r="AH295" s="111" t="s">
        <v>393</v>
      </c>
      <c r="AI295" s="111">
        <v>0</v>
      </c>
      <c r="AJ295" s="111" t="s">
        <v>393</v>
      </c>
      <c r="AK295" s="111">
        <v>0</v>
      </c>
      <c r="AL295" s="111" t="s">
        <v>393</v>
      </c>
      <c r="AM295" s="111">
        <v>0</v>
      </c>
      <c r="AN295" s="111" t="s">
        <v>393</v>
      </c>
      <c r="AO295" s="111">
        <v>153.22999999999999</v>
      </c>
      <c r="AP295" s="111" t="s">
        <v>393</v>
      </c>
      <c r="AQ295" s="111">
        <v>153.18</v>
      </c>
      <c r="AR295" s="111" t="s">
        <v>393</v>
      </c>
      <c r="AS295" s="111">
        <v>151.49</v>
      </c>
      <c r="AT295" s="111" t="s">
        <v>393</v>
      </c>
      <c r="AU295" s="111">
        <f t="shared" si="5"/>
        <v>1330.2</v>
      </c>
      <c r="AV295" s="112">
        <v>0.17219000000000001</v>
      </c>
      <c r="AW295" s="112" t="s">
        <v>407</v>
      </c>
      <c r="AX295" s="112" t="s">
        <v>396</v>
      </c>
      <c r="AY295" s="112">
        <v>2</v>
      </c>
      <c r="AZ295" s="112" t="s">
        <v>409</v>
      </c>
    </row>
    <row r="296" spans="1:52" ht="35.25" customHeight="1" x14ac:dyDescent="0.25">
      <c r="A296" s="4">
        <v>286</v>
      </c>
      <c r="B296" s="23">
        <v>342196</v>
      </c>
      <c r="C296" s="89" t="s">
        <v>382</v>
      </c>
      <c r="D296" s="110" t="s">
        <v>383</v>
      </c>
      <c r="E296" s="111" t="s">
        <v>384</v>
      </c>
      <c r="F296" s="89" t="s">
        <v>403</v>
      </c>
      <c r="G296" s="90" t="s">
        <v>386</v>
      </c>
      <c r="H296" s="31" t="s">
        <v>387</v>
      </c>
      <c r="I296" s="112">
        <v>2</v>
      </c>
      <c r="J296" s="110" t="s">
        <v>404</v>
      </c>
      <c r="K296" s="75">
        <v>50</v>
      </c>
      <c r="L296" s="50" t="s">
        <v>405</v>
      </c>
      <c r="M296" s="50" t="s">
        <v>406</v>
      </c>
      <c r="N296" s="52" t="s">
        <v>101</v>
      </c>
      <c r="O296" s="94" t="s">
        <v>102</v>
      </c>
      <c r="P296" s="50" t="s">
        <v>101</v>
      </c>
      <c r="Q296" s="94" t="s">
        <v>102</v>
      </c>
      <c r="R296" s="110" t="s">
        <v>390</v>
      </c>
      <c r="S296" s="61" t="s">
        <v>102</v>
      </c>
      <c r="T296" s="75"/>
      <c r="U296" s="113">
        <v>1672.9</v>
      </c>
      <c r="V296" s="113">
        <f>177.2+177.2+174.63+58.33+69.7+67.73+69.35+101.12+183.28+250.99+258.84+214.37</f>
        <v>1802.7400000000002</v>
      </c>
      <c r="W296" s="111">
        <v>237.49</v>
      </c>
      <c r="X296" s="111" t="s">
        <v>393</v>
      </c>
      <c r="Y296" s="111">
        <v>221.76</v>
      </c>
      <c r="Z296" s="111" t="s">
        <v>393</v>
      </c>
      <c r="AA296" s="111">
        <v>235.35</v>
      </c>
      <c r="AB296" s="111" t="s">
        <v>393</v>
      </c>
      <c r="AC296" s="111">
        <v>208.7</v>
      </c>
      <c r="AD296" s="111" t="s">
        <v>393</v>
      </c>
      <c r="AE296" s="111">
        <v>182.91</v>
      </c>
      <c r="AF296" s="111" t="s">
        <v>393</v>
      </c>
      <c r="AG296" s="111">
        <v>58.27</v>
      </c>
      <c r="AH296" s="111" t="s">
        <v>393</v>
      </c>
      <c r="AI296" s="111">
        <v>56.85</v>
      </c>
      <c r="AJ296" s="111" t="s">
        <v>393</v>
      </c>
      <c r="AK296" s="111">
        <v>78.53</v>
      </c>
      <c r="AL296" s="111" t="s">
        <v>393</v>
      </c>
      <c r="AM296" s="111">
        <v>79.099999999999994</v>
      </c>
      <c r="AN296" s="111" t="s">
        <v>393</v>
      </c>
      <c r="AO296" s="111">
        <v>242.38</v>
      </c>
      <c r="AP296" s="111" t="s">
        <v>393</v>
      </c>
      <c r="AQ296" s="111">
        <v>279.43</v>
      </c>
      <c r="AR296" s="111" t="s">
        <v>393</v>
      </c>
      <c r="AS296" s="111">
        <v>277.7</v>
      </c>
      <c r="AT296" s="111" t="s">
        <v>393</v>
      </c>
      <c r="AU296" s="111">
        <f t="shared" si="5"/>
        <v>2158.4699999999998</v>
      </c>
      <c r="AV296" s="112">
        <v>0.15095</v>
      </c>
      <c r="AW296" s="112" t="s">
        <v>407</v>
      </c>
      <c r="AX296" s="112" t="s">
        <v>396</v>
      </c>
      <c r="AY296" s="112">
        <v>2</v>
      </c>
      <c r="AZ296" s="112" t="s">
        <v>409</v>
      </c>
    </row>
    <row r="297" spans="1:52" ht="35.25" customHeight="1" x14ac:dyDescent="0.25">
      <c r="A297" s="4">
        <v>287</v>
      </c>
      <c r="B297" s="23">
        <v>342197</v>
      </c>
      <c r="C297" s="89" t="s">
        <v>382</v>
      </c>
      <c r="D297" s="110" t="s">
        <v>383</v>
      </c>
      <c r="E297" s="111" t="s">
        <v>384</v>
      </c>
      <c r="F297" s="89" t="s">
        <v>403</v>
      </c>
      <c r="G297" s="90" t="s">
        <v>386</v>
      </c>
      <c r="H297" s="31" t="s">
        <v>387</v>
      </c>
      <c r="I297" s="112">
        <v>4</v>
      </c>
      <c r="J297" s="110" t="s">
        <v>404</v>
      </c>
      <c r="K297" s="75">
        <v>50</v>
      </c>
      <c r="L297" s="50" t="s">
        <v>405</v>
      </c>
      <c r="M297" s="50" t="s">
        <v>406</v>
      </c>
      <c r="N297" s="52" t="s">
        <v>102</v>
      </c>
      <c r="O297" s="94" t="s">
        <v>102</v>
      </c>
      <c r="P297" s="50" t="s">
        <v>101</v>
      </c>
      <c r="Q297" s="94" t="s">
        <v>102</v>
      </c>
      <c r="R297" s="110" t="s">
        <v>390</v>
      </c>
      <c r="S297" s="61" t="s">
        <v>102</v>
      </c>
      <c r="T297" s="75"/>
      <c r="U297" s="113">
        <v>1433.31</v>
      </c>
      <c r="V297" s="113">
        <v>1954.58</v>
      </c>
      <c r="W297" s="111">
        <v>304</v>
      </c>
      <c r="X297" s="111" t="s">
        <v>393</v>
      </c>
      <c r="Y297" s="111">
        <v>311.94</v>
      </c>
      <c r="Z297" s="111" t="s">
        <v>393</v>
      </c>
      <c r="AA297" s="111">
        <v>311.95</v>
      </c>
      <c r="AB297" s="111" t="s">
        <v>393</v>
      </c>
      <c r="AC297" s="111">
        <v>311.93</v>
      </c>
      <c r="AD297" s="111" t="s">
        <v>393</v>
      </c>
      <c r="AE297" s="111">
        <v>311.92</v>
      </c>
      <c r="AF297" s="111" t="s">
        <v>393</v>
      </c>
      <c r="AG297" s="111">
        <v>0</v>
      </c>
      <c r="AH297" s="111" t="s">
        <v>393</v>
      </c>
      <c r="AI297" s="111">
        <v>0</v>
      </c>
      <c r="AJ297" s="111" t="s">
        <v>393</v>
      </c>
      <c r="AK297" s="111">
        <v>0</v>
      </c>
      <c r="AL297" s="111" t="s">
        <v>393</v>
      </c>
      <c r="AM297" s="111">
        <v>0</v>
      </c>
      <c r="AN297" s="111" t="s">
        <v>393</v>
      </c>
      <c r="AO297" s="111">
        <v>261.12</v>
      </c>
      <c r="AP297" s="111" t="s">
        <v>393</v>
      </c>
      <c r="AQ297" s="111">
        <v>261.12</v>
      </c>
      <c r="AR297" s="111" t="s">
        <v>393</v>
      </c>
      <c r="AS297" s="111">
        <v>256.2</v>
      </c>
      <c r="AT297" s="111" t="s">
        <v>393</v>
      </c>
      <c r="AU297" s="111">
        <f t="shared" si="5"/>
        <v>2330.1799999999998</v>
      </c>
      <c r="AV297" s="112">
        <v>0.17832000000000001</v>
      </c>
      <c r="AW297" s="112" t="s">
        <v>407</v>
      </c>
      <c r="AX297" s="112" t="s">
        <v>396</v>
      </c>
      <c r="AY297" s="112">
        <v>4</v>
      </c>
      <c r="AZ297" s="112" t="s">
        <v>409</v>
      </c>
    </row>
    <row r="298" spans="1:52" ht="35.25" customHeight="1" x14ac:dyDescent="0.25">
      <c r="A298" s="4">
        <v>288</v>
      </c>
      <c r="B298" s="23">
        <v>342198</v>
      </c>
      <c r="C298" s="89" t="s">
        <v>382</v>
      </c>
      <c r="D298" s="110" t="s">
        <v>383</v>
      </c>
      <c r="E298" s="111" t="s">
        <v>384</v>
      </c>
      <c r="F298" s="89" t="s">
        <v>403</v>
      </c>
      <c r="G298" s="90" t="s">
        <v>386</v>
      </c>
      <c r="H298" s="31" t="s">
        <v>387</v>
      </c>
      <c r="I298" s="112">
        <v>3</v>
      </c>
      <c r="J298" s="110" t="s">
        <v>404</v>
      </c>
      <c r="K298" s="75">
        <v>50</v>
      </c>
      <c r="L298" s="50" t="s">
        <v>405</v>
      </c>
      <c r="M298" s="50" t="s">
        <v>406</v>
      </c>
      <c r="N298" s="52" t="s">
        <v>101</v>
      </c>
      <c r="O298" s="94" t="s">
        <v>102</v>
      </c>
      <c r="P298" s="50" t="s">
        <v>101</v>
      </c>
      <c r="Q298" s="94" t="s">
        <v>102</v>
      </c>
      <c r="R298" s="110" t="s">
        <v>390</v>
      </c>
      <c r="S298" s="61" t="s">
        <v>102</v>
      </c>
      <c r="T298" s="75"/>
      <c r="U298" s="113">
        <v>2136.91</v>
      </c>
      <c r="V298" s="113">
        <f>280.37+256.15+251.11+164.43+93.02+60.93+60+60.99+53.73+141.92+143.94+143.94</f>
        <v>1710.5300000000002</v>
      </c>
      <c r="W298" s="111">
        <v>291.69</v>
      </c>
      <c r="X298" s="111" t="s">
        <v>393</v>
      </c>
      <c r="Y298" s="111">
        <v>258.27</v>
      </c>
      <c r="Z298" s="111" t="s">
        <v>393</v>
      </c>
      <c r="AA298" s="111">
        <v>286.14</v>
      </c>
      <c r="AB298" s="111" t="s">
        <v>393</v>
      </c>
      <c r="AC298" s="111">
        <v>222.66</v>
      </c>
      <c r="AD298" s="111" t="s">
        <v>393</v>
      </c>
      <c r="AE298" s="111">
        <v>158.54</v>
      </c>
      <c r="AF298" s="111" t="s">
        <v>393</v>
      </c>
      <c r="AG298" s="111">
        <v>53.26</v>
      </c>
      <c r="AH298" s="111" t="s">
        <v>393</v>
      </c>
      <c r="AI298" s="111">
        <v>52.14</v>
      </c>
      <c r="AJ298" s="111" t="s">
        <v>393</v>
      </c>
      <c r="AK298" s="111">
        <v>50.73</v>
      </c>
      <c r="AL298" s="111" t="s">
        <v>393</v>
      </c>
      <c r="AM298" s="111">
        <v>50.91</v>
      </c>
      <c r="AN298" s="111" t="s">
        <v>393</v>
      </c>
      <c r="AO298" s="111">
        <v>232.87</v>
      </c>
      <c r="AP298" s="111" t="s">
        <v>393</v>
      </c>
      <c r="AQ298" s="111">
        <v>353.9</v>
      </c>
      <c r="AR298" s="111" t="s">
        <v>393</v>
      </c>
      <c r="AS298" s="111">
        <v>348.81</v>
      </c>
      <c r="AT298" s="111" t="s">
        <v>393</v>
      </c>
      <c r="AU298" s="111">
        <f t="shared" si="5"/>
        <v>2359.92</v>
      </c>
      <c r="AV298" s="112">
        <v>9.8979999999999999E-2</v>
      </c>
      <c r="AW298" s="112" t="s">
        <v>407</v>
      </c>
      <c r="AX298" s="112" t="s">
        <v>396</v>
      </c>
      <c r="AY298" s="112">
        <v>2</v>
      </c>
      <c r="AZ298" s="112" t="s">
        <v>409</v>
      </c>
    </row>
    <row r="299" spans="1:52" ht="35.25" customHeight="1" x14ac:dyDescent="0.25">
      <c r="A299" s="4">
        <v>289</v>
      </c>
      <c r="B299" s="23">
        <v>342199</v>
      </c>
      <c r="C299" s="89" t="s">
        <v>382</v>
      </c>
      <c r="D299" s="110" t="s">
        <v>383</v>
      </c>
      <c r="E299" s="111" t="s">
        <v>384</v>
      </c>
      <c r="F299" s="89" t="s">
        <v>403</v>
      </c>
      <c r="G299" s="90" t="s">
        <v>386</v>
      </c>
      <c r="H299" s="31" t="s">
        <v>387</v>
      </c>
      <c r="I299" s="112">
        <v>0</v>
      </c>
      <c r="J299" s="110" t="s">
        <v>404</v>
      </c>
      <c r="K299" s="75">
        <v>50</v>
      </c>
      <c r="L299" s="50" t="s">
        <v>405</v>
      </c>
      <c r="M299" s="50" t="s">
        <v>406</v>
      </c>
      <c r="N299" s="52" t="s">
        <v>102</v>
      </c>
      <c r="O299" s="94" t="s">
        <v>102</v>
      </c>
      <c r="P299" s="50" t="s">
        <v>102</v>
      </c>
      <c r="Q299" s="94" t="s">
        <v>102</v>
      </c>
      <c r="R299" s="110" t="s">
        <v>390</v>
      </c>
      <c r="S299" s="61" t="s">
        <v>102</v>
      </c>
      <c r="T299" s="75"/>
      <c r="U299" s="113">
        <v>337</v>
      </c>
      <c r="V299" s="113">
        <v>313.61</v>
      </c>
      <c r="W299" s="111">
        <v>36.840000000000003</v>
      </c>
      <c r="X299" s="111" t="s">
        <v>393</v>
      </c>
      <c r="Y299" s="111">
        <v>37.799999999999997</v>
      </c>
      <c r="Z299" s="111" t="s">
        <v>393</v>
      </c>
      <c r="AA299" s="111">
        <v>37.799999999999997</v>
      </c>
      <c r="AB299" s="111" t="s">
        <v>393</v>
      </c>
      <c r="AC299" s="111">
        <v>37.799999999999997</v>
      </c>
      <c r="AD299" s="111" t="s">
        <v>393</v>
      </c>
      <c r="AE299" s="111">
        <v>37.799999999999997</v>
      </c>
      <c r="AF299" s="111" t="s">
        <v>393</v>
      </c>
      <c r="AG299" s="111">
        <v>0</v>
      </c>
      <c r="AH299" s="111" t="s">
        <v>393</v>
      </c>
      <c r="AI299" s="111">
        <v>0</v>
      </c>
      <c r="AJ299" s="111" t="s">
        <v>393</v>
      </c>
      <c r="AK299" s="111">
        <v>0</v>
      </c>
      <c r="AL299" s="111" t="s">
        <v>393</v>
      </c>
      <c r="AM299" s="111">
        <v>0</v>
      </c>
      <c r="AN299" s="111" t="s">
        <v>393</v>
      </c>
      <c r="AO299" s="111">
        <v>39.72</v>
      </c>
      <c r="AP299" s="111" t="s">
        <v>393</v>
      </c>
      <c r="AQ299" s="111">
        <v>39.72</v>
      </c>
      <c r="AR299" s="111" t="s">
        <v>393</v>
      </c>
      <c r="AS299" s="111">
        <v>38.97</v>
      </c>
      <c r="AT299" s="111" t="s">
        <v>393</v>
      </c>
      <c r="AU299" s="111">
        <f t="shared" si="5"/>
        <v>306.45000000000005</v>
      </c>
      <c r="AV299" s="112">
        <v>0.12926000000000001</v>
      </c>
      <c r="AW299" s="112" t="s">
        <v>407</v>
      </c>
      <c r="AX299" s="112" t="s">
        <v>396</v>
      </c>
      <c r="AY299" s="112">
        <v>1</v>
      </c>
      <c r="AZ299" s="112" t="s">
        <v>409</v>
      </c>
    </row>
    <row r="300" spans="1:52" ht="35.25" customHeight="1" x14ac:dyDescent="0.25">
      <c r="A300" s="4">
        <v>290</v>
      </c>
      <c r="B300" s="23">
        <v>342200</v>
      </c>
      <c r="C300" s="89" t="s">
        <v>382</v>
      </c>
      <c r="D300" s="110" t="s">
        <v>383</v>
      </c>
      <c r="E300" s="111" t="s">
        <v>384</v>
      </c>
      <c r="F300" s="89" t="s">
        <v>403</v>
      </c>
      <c r="G300" s="90" t="s">
        <v>386</v>
      </c>
      <c r="H300" s="31" t="s">
        <v>387</v>
      </c>
      <c r="I300" s="112">
        <v>1</v>
      </c>
      <c r="J300" s="110" t="s">
        <v>404</v>
      </c>
      <c r="K300" s="75">
        <v>50</v>
      </c>
      <c r="L300" s="50" t="s">
        <v>405</v>
      </c>
      <c r="M300" s="50" t="s">
        <v>406</v>
      </c>
      <c r="N300" s="52" t="s">
        <v>101</v>
      </c>
      <c r="O300" s="94" t="s">
        <v>102</v>
      </c>
      <c r="P300" s="50" t="s">
        <v>101</v>
      </c>
      <c r="Q300" s="94" t="s">
        <v>102</v>
      </c>
      <c r="R300" s="110" t="s">
        <v>390</v>
      </c>
      <c r="S300" s="61" t="s">
        <v>102</v>
      </c>
      <c r="T300" s="75"/>
      <c r="U300" s="113">
        <v>1765.14</v>
      </c>
      <c r="V300" s="113">
        <v>1778.52</v>
      </c>
      <c r="W300" s="111">
        <v>345.58</v>
      </c>
      <c r="X300" s="111" t="s">
        <v>398</v>
      </c>
      <c r="Y300" s="111">
        <v>314.14</v>
      </c>
      <c r="Z300" s="111" t="s">
        <v>398</v>
      </c>
      <c r="AA300" s="111">
        <v>294.77999999999997</v>
      </c>
      <c r="AB300" s="111" t="s">
        <v>398</v>
      </c>
      <c r="AC300" s="111">
        <v>237.31</v>
      </c>
      <c r="AD300" s="111" t="s">
        <v>398</v>
      </c>
      <c r="AE300" s="111">
        <v>105</v>
      </c>
      <c r="AF300" s="111" t="s">
        <v>398</v>
      </c>
      <c r="AG300" s="111">
        <v>37.340000000000003</v>
      </c>
      <c r="AH300" s="111" t="s">
        <v>398</v>
      </c>
      <c r="AI300" s="111">
        <v>18.8</v>
      </c>
      <c r="AJ300" s="111" t="s">
        <v>398</v>
      </c>
      <c r="AK300" s="111">
        <v>25.15</v>
      </c>
      <c r="AL300" s="111" t="s">
        <v>398</v>
      </c>
      <c r="AM300" s="111">
        <v>23.86</v>
      </c>
      <c r="AN300" s="111" t="s">
        <v>398</v>
      </c>
      <c r="AO300" s="111">
        <v>149.69999999999999</v>
      </c>
      <c r="AP300" s="111" t="s">
        <v>398</v>
      </c>
      <c r="AQ300" s="111">
        <v>164.77</v>
      </c>
      <c r="AR300" s="111" t="s">
        <v>398</v>
      </c>
      <c r="AS300" s="111">
        <v>243.57</v>
      </c>
      <c r="AT300" s="111" t="s">
        <v>398</v>
      </c>
      <c r="AU300" s="111">
        <f t="shared" si="5"/>
        <v>1959.9999999999998</v>
      </c>
      <c r="AV300" s="112">
        <v>0.20985999999999999</v>
      </c>
      <c r="AW300" s="112" t="s">
        <v>407</v>
      </c>
      <c r="AX300" s="112" t="s">
        <v>396</v>
      </c>
      <c r="AY300" s="112">
        <v>1</v>
      </c>
      <c r="AZ300" s="112" t="s">
        <v>409</v>
      </c>
    </row>
    <row r="301" spans="1:52" ht="35.25" customHeight="1" x14ac:dyDescent="0.25">
      <c r="A301" s="4">
        <v>291</v>
      </c>
      <c r="B301" s="23">
        <v>342201</v>
      </c>
      <c r="C301" s="89" t="s">
        <v>382</v>
      </c>
      <c r="D301" s="110" t="s">
        <v>383</v>
      </c>
      <c r="E301" s="111" t="s">
        <v>384</v>
      </c>
      <c r="F301" s="89" t="s">
        <v>403</v>
      </c>
      <c r="G301" s="90" t="s">
        <v>386</v>
      </c>
      <c r="H301" s="31" t="s">
        <v>387</v>
      </c>
      <c r="I301" s="112">
        <v>2</v>
      </c>
      <c r="J301" s="110" t="s">
        <v>404</v>
      </c>
      <c r="K301" s="75">
        <v>50</v>
      </c>
      <c r="L301" s="50" t="s">
        <v>405</v>
      </c>
      <c r="M301" s="50" t="s">
        <v>406</v>
      </c>
      <c r="N301" s="52" t="s">
        <v>101</v>
      </c>
      <c r="O301" s="94" t="s">
        <v>102</v>
      </c>
      <c r="P301" s="50" t="s">
        <v>101</v>
      </c>
      <c r="Q301" s="94" t="s">
        <v>102</v>
      </c>
      <c r="R301" s="110" t="s">
        <v>390</v>
      </c>
      <c r="S301" s="61" t="s">
        <v>102</v>
      </c>
      <c r="T301" s="75"/>
      <c r="U301" s="113">
        <v>2555.71</v>
      </c>
      <c r="V301" s="113">
        <v>3356.12</v>
      </c>
      <c r="W301" s="111">
        <v>457.27</v>
      </c>
      <c r="X301" s="111" t="s">
        <v>393</v>
      </c>
      <c r="Y301" s="111">
        <v>456.99</v>
      </c>
      <c r="Z301" s="111" t="s">
        <v>393</v>
      </c>
      <c r="AA301" s="111">
        <v>457.08</v>
      </c>
      <c r="AB301" s="111" t="s">
        <v>393</v>
      </c>
      <c r="AC301" s="111">
        <v>457.16</v>
      </c>
      <c r="AD301" s="111" t="s">
        <v>393</v>
      </c>
      <c r="AE301" s="111">
        <v>455.75</v>
      </c>
      <c r="AF301" s="111" t="s">
        <v>393</v>
      </c>
      <c r="AG301" s="111">
        <v>107.8</v>
      </c>
      <c r="AH301" s="111" t="s">
        <v>393</v>
      </c>
      <c r="AI301" s="111">
        <v>106.46</v>
      </c>
      <c r="AJ301" s="111" t="s">
        <v>393</v>
      </c>
      <c r="AK301" s="111">
        <v>113.43</v>
      </c>
      <c r="AL301" s="111" t="s">
        <v>393</v>
      </c>
      <c r="AM301" s="111">
        <v>114.25</v>
      </c>
      <c r="AN301" s="111" t="s">
        <v>393</v>
      </c>
      <c r="AO301" s="111">
        <v>383.99</v>
      </c>
      <c r="AP301" s="111" t="s">
        <v>393</v>
      </c>
      <c r="AQ301" s="111">
        <v>376.21</v>
      </c>
      <c r="AR301" s="111" t="s">
        <v>393</v>
      </c>
      <c r="AS301" s="111">
        <v>376.36</v>
      </c>
      <c r="AT301" s="111" t="s">
        <v>393</v>
      </c>
      <c r="AU301" s="111">
        <f t="shared" si="5"/>
        <v>3862.7500000000005</v>
      </c>
      <c r="AV301" s="112">
        <v>0.18998000000000001</v>
      </c>
      <c r="AW301" s="112" t="s">
        <v>407</v>
      </c>
      <c r="AX301" s="112" t="s">
        <v>396</v>
      </c>
      <c r="AY301" s="112">
        <v>1</v>
      </c>
      <c r="AZ301" s="112" t="s">
        <v>409</v>
      </c>
    </row>
    <row r="302" spans="1:52" ht="35.25" customHeight="1" x14ac:dyDescent="0.25">
      <c r="A302" s="4">
        <v>292</v>
      </c>
      <c r="B302" s="23">
        <v>342202</v>
      </c>
      <c r="C302" s="89" t="s">
        <v>382</v>
      </c>
      <c r="D302" s="110" t="s">
        <v>383</v>
      </c>
      <c r="E302" s="111" t="s">
        <v>384</v>
      </c>
      <c r="F302" s="89" t="s">
        <v>403</v>
      </c>
      <c r="G302" s="90" t="s">
        <v>386</v>
      </c>
      <c r="H302" s="31" t="s">
        <v>387</v>
      </c>
      <c r="I302" s="112">
        <v>1</v>
      </c>
      <c r="J302" s="110" t="s">
        <v>404</v>
      </c>
      <c r="K302" s="75">
        <v>50</v>
      </c>
      <c r="L302" s="50" t="s">
        <v>405</v>
      </c>
      <c r="M302" s="50" t="s">
        <v>406</v>
      </c>
      <c r="N302" s="52" t="s">
        <v>101</v>
      </c>
      <c r="O302" s="94" t="s">
        <v>102</v>
      </c>
      <c r="P302" s="50" t="s">
        <v>101</v>
      </c>
      <c r="Q302" s="94" t="s">
        <v>102</v>
      </c>
      <c r="R302" s="110" t="s">
        <v>390</v>
      </c>
      <c r="S302" s="61" t="s">
        <v>102</v>
      </c>
      <c r="T302" s="75"/>
      <c r="U302" s="113">
        <v>634.54</v>
      </c>
      <c r="V302" s="113">
        <v>819.7</v>
      </c>
      <c r="W302" s="111">
        <v>92.51</v>
      </c>
      <c r="X302" s="111" t="s">
        <v>393</v>
      </c>
      <c r="Y302" s="111">
        <v>90.88</v>
      </c>
      <c r="Z302" s="111" t="s">
        <v>393</v>
      </c>
      <c r="AA302" s="111">
        <v>90.04</v>
      </c>
      <c r="AB302" s="111" t="s">
        <v>393</v>
      </c>
      <c r="AC302" s="111">
        <v>92.51</v>
      </c>
      <c r="AD302" s="111" t="s">
        <v>393</v>
      </c>
      <c r="AE302" s="111">
        <v>92.51</v>
      </c>
      <c r="AF302" s="111" t="s">
        <v>393</v>
      </c>
      <c r="AG302" s="111">
        <v>29.55</v>
      </c>
      <c r="AH302" s="111" t="s">
        <v>393</v>
      </c>
      <c r="AI302" s="111">
        <v>29.21</v>
      </c>
      <c r="AJ302" s="111" t="s">
        <v>393</v>
      </c>
      <c r="AK302" s="111">
        <v>31.73</v>
      </c>
      <c r="AL302" s="111" t="s">
        <v>393</v>
      </c>
      <c r="AM302" s="111">
        <v>31.96</v>
      </c>
      <c r="AN302" s="111" t="s">
        <v>393</v>
      </c>
      <c r="AO302" s="111">
        <v>90.19</v>
      </c>
      <c r="AP302" s="111" t="s">
        <v>393</v>
      </c>
      <c r="AQ302" s="111">
        <v>87.44</v>
      </c>
      <c r="AR302" s="111" t="s">
        <v>393</v>
      </c>
      <c r="AS302" s="111">
        <v>86.66</v>
      </c>
      <c r="AT302" s="111" t="s">
        <v>393</v>
      </c>
      <c r="AU302" s="111">
        <f t="shared" si="5"/>
        <v>845.19000000000017</v>
      </c>
      <c r="AV302" s="112">
        <v>0.13506000000000001</v>
      </c>
      <c r="AW302" s="112" t="s">
        <v>407</v>
      </c>
      <c r="AX302" s="112" t="s">
        <v>396</v>
      </c>
      <c r="AY302" s="112">
        <v>1</v>
      </c>
      <c r="AZ302" s="112" t="s">
        <v>409</v>
      </c>
    </row>
    <row r="303" spans="1:52" ht="35.25" customHeight="1" x14ac:dyDescent="0.25">
      <c r="A303" s="4">
        <v>293</v>
      </c>
      <c r="B303" s="23">
        <v>342203</v>
      </c>
      <c r="C303" s="89" t="s">
        <v>382</v>
      </c>
      <c r="D303" s="110" t="s">
        <v>383</v>
      </c>
      <c r="E303" s="111" t="s">
        <v>384</v>
      </c>
      <c r="F303" s="89" t="s">
        <v>403</v>
      </c>
      <c r="G303" s="90" t="s">
        <v>386</v>
      </c>
      <c r="H303" s="31" t="s">
        <v>387</v>
      </c>
      <c r="I303" s="112">
        <v>1</v>
      </c>
      <c r="J303" s="110" t="s">
        <v>404</v>
      </c>
      <c r="K303" s="75">
        <v>80</v>
      </c>
      <c r="L303" s="50" t="s">
        <v>405</v>
      </c>
      <c r="M303" s="50" t="s">
        <v>406</v>
      </c>
      <c r="N303" s="52" t="s">
        <v>102</v>
      </c>
      <c r="O303" s="94" t="s">
        <v>102</v>
      </c>
      <c r="P303" s="50" t="s">
        <v>101</v>
      </c>
      <c r="Q303" s="94" t="s">
        <v>102</v>
      </c>
      <c r="R303" s="110" t="s">
        <v>390</v>
      </c>
      <c r="S303" s="61" t="s">
        <v>102</v>
      </c>
      <c r="T303" s="75"/>
      <c r="U303" s="113">
        <v>859.35</v>
      </c>
      <c r="V303" s="113">
        <v>989.93</v>
      </c>
      <c r="W303" s="111">
        <v>116.49</v>
      </c>
      <c r="X303" s="111" t="s">
        <v>398</v>
      </c>
      <c r="Y303" s="111">
        <v>238.2</v>
      </c>
      <c r="Z303" s="111" t="s">
        <v>398</v>
      </c>
      <c r="AA303" s="111">
        <v>155.6</v>
      </c>
      <c r="AB303" s="111" t="s">
        <v>398</v>
      </c>
      <c r="AC303" s="111">
        <v>112.32</v>
      </c>
      <c r="AD303" s="111" t="s">
        <v>398</v>
      </c>
      <c r="AE303" s="111">
        <v>42.16</v>
      </c>
      <c r="AF303" s="111" t="s">
        <v>398</v>
      </c>
      <c r="AG303" s="111">
        <v>0.32</v>
      </c>
      <c r="AH303" s="111" t="s">
        <v>398</v>
      </c>
      <c r="AI303" s="111">
        <v>0</v>
      </c>
      <c r="AJ303" s="111" t="s">
        <v>398</v>
      </c>
      <c r="AK303" s="111">
        <v>0</v>
      </c>
      <c r="AL303" s="111" t="s">
        <v>398</v>
      </c>
      <c r="AM303" s="111">
        <v>0</v>
      </c>
      <c r="AN303" s="111" t="s">
        <v>398</v>
      </c>
      <c r="AO303" s="111">
        <v>56.82</v>
      </c>
      <c r="AP303" s="111" t="s">
        <v>398</v>
      </c>
      <c r="AQ303" s="111">
        <v>111.93</v>
      </c>
      <c r="AR303" s="111" t="s">
        <v>398</v>
      </c>
      <c r="AS303" s="111">
        <v>135.65</v>
      </c>
      <c r="AT303" s="111" t="s">
        <v>398</v>
      </c>
      <c r="AU303" s="111">
        <f t="shared" si="5"/>
        <v>969.4899999999999</v>
      </c>
      <c r="AV303" s="112">
        <v>0.24424999999999999</v>
      </c>
      <c r="AW303" s="112" t="s">
        <v>407</v>
      </c>
      <c r="AX303" s="112" t="s">
        <v>396</v>
      </c>
      <c r="AY303" s="112">
        <v>1</v>
      </c>
      <c r="AZ303" s="112" t="s">
        <v>409</v>
      </c>
    </row>
    <row r="304" spans="1:52" ht="35.25" customHeight="1" x14ac:dyDescent="0.25">
      <c r="A304" s="4">
        <v>294</v>
      </c>
      <c r="B304" s="23">
        <v>342204</v>
      </c>
      <c r="C304" s="89" t="s">
        <v>382</v>
      </c>
      <c r="D304" s="110" t="s">
        <v>383</v>
      </c>
      <c r="E304" s="111" t="s">
        <v>384</v>
      </c>
      <c r="F304" s="89" t="s">
        <v>403</v>
      </c>
      <c r="G304" s="90" t="s">
        <v>386</v>
      </c>
      <c r="H304" s="31" t="s">
        <v>387</v>
      </c>
      <c r="I304" s="112">
        <v>1</v>
      </c>
      <c r="J304" s="110" t="s">
        <v>404</v>
      </c>
      <c r="K304" s="75">
        <v>50</v>
      </c>
      <c r="L304" s="50" t="s">
        <v>405</v>
      </c>
      <c r="M304" s="50" t="s">
        <v>406</v>
      </c>
      <c r="N304" s="52" t="s">
        <v>101</v>
      </c>
      <c r="O304" s="94" t="s">
        <v>102</v>
      </c>
      <c r="P304" s="50" t="s">
        <v>101</v>
      </c>
      <c r="Q304" s="94" t="s">
        <v>102</v>
      </c>
      <c r="R304" s="110" t="s">
        <v>390</v>
      </c>
      <c r="S304" s="61" t="s">
        <v>102</v>
      </c>
      <c r="T304" s="75"/>
      <c r="U304" s="113">
        <v>709.07</v>
      </c>
      <c r="V304" s="113">
        <v>749.86</v>
      </c>
      <c r="W304" s="111">
        <v>84.04</v>
      </c>
      <c r="X304" s="111" t="s">
        <v>393</v>
      </c>
      <c r="Y304" s="111">
        <v>84.04</v>
      </c>
      <c r="Z304" s="115" t="s">
        <v>393</v>
      </c>
      <c r="AA304" s="111">
        <v>84.04</v>
      </c>
      <c r="AB304" s="111" t="s">
        <v>393</v>
      </c>
      <c r="AC304" s="111">
        <v>84.04</v>
      </c>
      <c r="AD304" s="111" t="s">
        <v>393</v>
      </c>
      <c r="AE304" s="111">
        <v>84.04</v>
      </c>
      <c r="AF304" s="111" t="s">
        <v>393</v>
      </c>
      <c r="AG304" s="111">
        <v>26.34</v>
      </c>
      <c r="AH304" s="111" t="s">
        <v>393</v>
      </c>
      <c r="AI304" s="111">
        <v>26.13</v>
      </c>
      <c r="AJ304" s="111" t="s">
        <v>393</v>
      </c>
      <c r="AK304" s="111">
        <v>28.03</v>
      </c>
      <c r="AL304" s="111" t="s">
        <v>393</v>
      </c>
      <c r="AM304" s="111">
        <v>28.42</v>
      </c>
      <c r="AN304" s="111" t="s">
        <v>393</v>
      </c>
      <c r="AO304" s="111">
        <v>78.81</v>
      </c>
      <c r="AP304" s="111" t="s">
        <v>393</v>
      </c>
      <c r="AQ304" s="111">
        <v>76.52</v>
      </c>
      <c r="AR304" s="111" t="s">
        <v>393</v>
      </c>
      <c r="AS304" s="111">
        <v>75.849999999999994</v>
      </c>
      <c r="AT304" s="111" t="s">
        <v>393</v>
      </c>
      <c r="AU304" s="111">
        <f t="shared" si="5"/>
        <v>760.30000000000007</v>
      </c>
      <c r="AV304" s="112">
        <v>0.21149999999999999</v>
      </c>
      <c r="AW304" s="112" t="s">
        <v>407</v>
      </c>
      <c r="AX304" s="112" t="s">
        <v>396</v>
      </c>
      <c r="AY304" s="112">
        <v>1</v>
      </c>
      <c r="AZ304" s="112" t="s">
        <v>409</v>
      </c>
    </row>
    <row r="305" spans="1:52" ht="35.25" customHeight="1" x14ac:dyDescent="0.25">
      <c r="A305" s="4">
        <v>295</v>
      </c>
      <c r="B305" s="23">
        <v>342205</v>
      </c>
      <c r="C305" s="89" t="s">
        <v>382</v>
      </c>
      <c r="D305" s="110" t="s">
        <v>383</v>
      </c>
      <c r="E305" s="111" t="s">
        <v>384</v>
      </c>
      <c r="F305" s="89" t="s">
        <v>403</v>
      </c>
      <c r="G305" s="90" t="s">
        <v>386</v>
      </c>
      <c r="H305" s="31" t="s">
        <v>387</v>
      </c>
      <c r="I305" s="112">
        <v>1</v>
      </c>
      <c r="J305" s="110" t="s">
        <v>404</v>
      </c>
      <c r="K305" s="75">
        <v>50</v>
      </c>
      <c r="L305" s="50" t="s">
        <v>405</v>
      </c>
      <c r="M305" s="50" t="s">
        <v>406</v>
      </c>
      <c r="N305" s="52" t="s">
        <v>101</v>
      </c>
      <c r="O305" s="94" t="s">
        <v>102</v>
      </c>
      <c r="P305" s="50" t="s">
        <v>101</v>
      </c>
      <c r="Q305" s="94" t="s">
        <v>102</v>
      </c>
      <c r="R305" s="110" t="s">
        <v>390</v>
      </c>
      <c r="S305" s="61" t="s">
        <v>102</v>
      </c>
      <c r="T305" s="75"/>
      <c r="U305" s="113">
        <v>621.74</v>
      </c>
      <c r="V305" s="113">
        <v>821.17</v>
      </c>
      <c r="W305" s="111">
        <v>93.68</v>
      </c>
      <c r="X305" s="111" t="s">
        <v>393</v>
      </c>
      <c r="Y305" s="111">
        <v>93.68</v>
      </c>
      <c r="Z305" s="111" t="s">
        <v>393</v>
      </c>
      <c r="AA305" s="111">
        <v>93.68</v>
      </c>
      <c r="AB305" s="111" t="s">
        <v>393</v>
      </c>
      <c r="AC305" s="111">
        <v>93.68</v>
      </c>
      <c r="AD305" s="111" t="s">
        <v>393</v>
      </c>
      <c r="AE305" s="111">
        <v>93.68</v>
      </c>
      <c r="AF305" s="111" t="s">
        <v>393</v>
      </c>
      <c r="AG305" s="111">
        <v>29.72</v>
      </c>
      <c r="AH305" s="111" t="s">
        <v>393</v>
      </c>
      <c r="AI305" s="111">
        <v>29.51</v>
      </c>
      <c r="AJ305" s="111" t="s">
        <v>393</v>
      </c>
      <c r="AK305" s="111">
        <v>30</v>
      </c>
      <c r="AL305" s="111" t="s">
        <v>393</v>
      </c>
      <c r="AM305" s="111">
        <v>30.2</v>
      </c>
      <c r="AN305" s="111" t="s">
        <v>393</v>
      </c>
      <c r="AO305" s="111">
        <v>88.01</v>
      </c>
      <c r="AP305" s="111" t="s">
        <v>393</v>
      </c>
      <c r="AQ305" s="111">
        <v>87.32</v>
      </c>
      <c r="AR305" s="111" t="s">
        <v>393</v>
      </c>
      <c r="AS305" s="111">
        <v>86.54</v>
      </c>
      <c r="AT305" s="111" t="s">
        <v>393</v>
      </c>
      <c r="AU305" s="111">
        <f t="shared" si="5"/>
        <v>849.7</v>
      </c>
      <c r="AV305" s="112">
        <v>0.24032000000000001</v>
      </c>
      <c r="AW305" s="112" t="s">
        <v>407</v>
      </c>
      <c r="AX305" s="112" t="s">
        <v>396</v>
      </c>
      <c r="AY305" s="112">
        <v>1</v>
      </c>
      <c r="AZ305" s="112" t="s">
        <v>409</v>
      </c>
    </row>
    <row r="306" spans="1:52" ht="35.25" customHeight="1" x14ac:dyDescent="0.25">
      <c r="A306" s="4">
        <v>296</v>
      </c>
      <c r="B306" s="23">
        <v>342206</v>
      </c>
      <c r="C306" s="89" t="s">
        <v>382</v>
      </c>
      <c r="D306" s="110" t="s">
        <v>383</v>
      </c>
      <c r="E306" s="111" t="s">
        <v>384</v>
      </c>
      <c r="F306" s="89" t="s">
        <v>403</v>
      </c>
      <c r="G306" s="90" t="s">
        <v>386</v>
      </c>
      <c r="H306" s="31" t="s">
        <v>387</v>
      </c>
      <c r="I306" s="112">
        <v>0</v>
      </c>
      <c r="J306" s="110" t="s">
        <v>404</v>
      </c>
      <c r="K306" s="75">
        <v>50</v>
      </c>
      <c r="L306" s="50" t="s">
        <v>405</v>
      </c>
      <c r="M306" s="50" t="s">
        <v>406</v>
      </c>
      <c r="N306" s="52" t="s">
        <v>101</v>
      </c>
      <c r="O306" s="94" t="s">
        <v>102</v>
      </c>
      <c r="P306" s="50" t="s">
        <v>102</v>
      </c>
      <c r="Q306" s="94" t="s">
        <v>102</v>
      </c>
      <c r="R306" s="110" t="s">
        <v>390</v>
      </c>
      <c r="S306" s="61" t="s">
        <v>102</v>
      </c>
      <c r="T306" s="75"/>
      <c r="U306" s="113">
        <v>608.04999999999995</v>
      </c>
      <c r="V306" s="113">
        <v>818.42</v>
      </c>
      <c r="W306" s="111">
        <v>92.44</v>
      </c>
      <c r="X306" s="111" t="s">
        <v>393</v>
      </c>
      <c r="Y306" s="111">
        <v>90.79</v>
      </c>
      <c r="Z306" s="111" t="s">
        <v>393</v>
      </c>
      <c r="AA306" s="111">
        <v>89.95</v>
      </c>
      <c r="AB306" s="111" t="s">
        <v>393</v>
      </c>
      <c r="AC306" s="111">
        <v>92.44</v>
      </c>
      <c r="AD306" s="111" t="s">
        <v>393</v>
      </c>
      <c r="AE306" s="111">
        <v>92.44</v>
      </c>
      <c r="AF306" s="111" t="s">
        <v>393</v>
      </c>
      <c r="AG306" s="111">
        <v>28.58</v>
      </c>
      <c r="AH306" s="111" t="s">
        <v>393</v>
      </c>
      <c r="AI306" s="111">
        <v>28.37</v>
      </c>
      <c r="AJ306" s="111" t="s">
        <v>393</v>
      </c>
      <c r="AK306" s="111">
        <v>30.91</v>
      </c>
      <c r="AL306" s="111" t="s">
        <v>393</v>
      </c>
      <c r="AM306" s="111">
        <v>31.11</v>
      </c>
      <c r="AN306" s="111" t="s">
        <v>393</v>
      </c>
      <c r="AO306" s="111">
        <v>88.83</v>
      </c>
      <c r="AP306" s="111" t="s">
        <v>393</v>
      </c>
      <c r="AQ306" s="111">
        <v>86.09</v>
      </c>
      <c r="AR306" s="111" t="s">
        <v>393</v>
      </c>
      <c r="AS306" s="111">
        <v>85.24</v>
      </c>
      <c r="AT306" s="111" t="s">
        <v>393</v>
      </c>
      <c r="AU306" s="111">
        <f t="shared" si="5"/>
        <v>837.19</v>
      </c>
      <c r="AV306" s="112">
        <v>0.13603000000000001</v>
      </c>
      <c r="AW306" s="112" t="s">
        <v>407</v>
      </c>
      <c r="AX306" s="112" t="s">
        <v>396</v>
      </c>
      <c r="AY306" s="112">
        <v>1</v>
      </c>
      <c r="AZ306" s="112" t="s">
        <v>409</v>
      </c>
    </row>
    <row r="307" spans="1:52" ht="35.25" customHeight="1" x14ac:dyDescent="0.25">
      <c r="A307" s="4">
        <v>297</v>
      </c>
      <c r="B307" s="23">
        <v>342207</v>
      </c>
      <c r="C307" s="89" t="s">
        <v>382</v>
      </c>
      <c r="D307" s="110" t="s">
        <v>383</v>
      </c>
      <c r="E307" s="111" t="s">
        <v>384</v>
      </c>
      <c r="F307" s="89" t="s">
        <v>403</v>
      </c>
      <c r="G307" s="90" t="s">
        <v>386</v>
      </c>
      <c r="H307" s="31" t="s">
        <v>387</v>
      </c>
      <c r="I307" s="112">
        <v>1</v>
      </c>
      <c r="J307" s="110" t="s">
        <v>404</v>
      </c>
      <c r="K307" s="75">
        <v>50</v>
      </c>
      <c r="L307" s="50" t="s">
        <v>405</v>
      </c>
      <c r="M307" s="50" t="s">
        <v>406</v>
      </c>
      <c r="N307" s="52" t="s">
        <v>101</v>
      </c>
      <c r="O307" s="94" t="s">
        <v>102</v>
      </c>
      <c r="P307" s="50" t="s">
        <v>101</v>
      </c>
      <c r="Q307" s="94" t="s">
        <v>102</v>
      </c>
      <c r="R307" s="110" t="s">
        <v>390</v>
      </c>
      <c r="S307" s="61" t="s">
        <v>102</v>
      </c>
      <c r="T307" s="75"/>
      <c r="U307" s="113">
        <v>614.4</v>
      </c>
      <c r="V307" s="113">
        <v>861.8</v>
      </c>
      <c r="W307" s="111">
        <v>94.98</v>
      </c>
      <c r="X307" s="111" t="s">
        <v>393</v>
      </c>
      <c r="Y307" s="111">
        <v>93.33</v>
      </c>
      <c r="Z307" s="111" t="s">
        <v>393</v>
      </c>
      <c r="AA307" s="111">
        <v>92.51</v>
      </c>
      <c r="AB307" s="111" t="s">
        <v>393</v>
      </c>
      <c r="AC307" s="111">
        <v>94.98</v>
      </c>
      <c r="AD307" s="111" t="s">
        <v>393</v>
      </c>
      <c r="AE307" s="111">
        <v>94.98</v>
      </c>
      <c r="AF307" s="111" t="s">
        <v>393</v>
      </c>
      <c r="AG307" s="111">
        <v>31.72</v>
      </c>
      <c r="AH307" s="111" t="s">
        <v>393</v>
      </c>
      <c r="AI307" s="111">
        <v>31.51</v>
      </c>
      <c r="AJ307" s="111" t="s">
        <v>393</v>
      </c>
      <c r="AK307" s="111">
        <v>32.89</v>
      </c>
      <c r="AL307" s="111" t="s">
        <v>393</v>
      </c>
      <c r="AM307" s="111">
        <v>33.11</v>
      </c>
      <c r="AN307" s="111" t="s">
        <v>393</v>
      </c>
      <c r="AO307" s="111">
        <v>91.29</v>
      </c>
      <c r="AP307" s="111" t="s">
        <v>393</v>
      </c>
      <c r="AQ307" s="111">
        <v>89.69</v>
      </c>
      <c r="AR307" s="111" t="s">
        <v>393</v>
      </c>
      <c r="AS307" s="111">
        <v>88.89</v>
      </c>
      <c r="AT307" s="111" t="s">
        <v>393</v>
      </c>
      <c r="AU307" s="111">
        <f t="shared" si="5"/>
        <v>869.88</v>
      </c>
      <c r="AV307" s="112">
        <v>0.34136</v>
      </c>
      <c r="AW307" s="112" t="s">
        <v>407</v>
      </c>
      <c r="AX307" s="112" t="s">
        <v>396</v>
      </c>
      <c r="AY307" s="112">
        <v>1</v>
      </c>
      <c r="AZ307" s="112" t="s">
        <v>409</v>
      </c>
    </row>
    <row r="308" spans="1:52" ht="35.25" customHeight="1" x14ac:dyDescent="0.25">
      <c r="A308" s="4">
        <v>298</v>
      </c>
      <c r="B308" s="23">
        <v>342208</v>
      </c>
      <c r="C308" s="89" t="s">
        <v>382</v>
      </c>
      <c r="D308" s="110" t="s">
        <v>383</v>
      </c>
      <c r="E308" s="111" t="s">
        <v>384</v>
      </c>
      <c r="F308" s="89" t="s">
        <v>403</v>
      </c>
      <c r="G308" s="90" t="s">
        <v>386</v>
      </c>
      <c r="H308" s="31" t="s">
        <v>387</v>
      </c>
      <c r="I308" s="112">
        <v>1</v>
      </c>
      <c r="J308" s="110" t="s">
        <v>404</v>
      </c>
      <c r="K308" s="75">
        <v>80</v>
      </c>
      <c r="L308" s="50" t="s">
        <v>405</v>
      </c>
      <c r="M308" s="50" t="s">
        <v>406</v>
      </c>
      <c r="N308" s="52" t="s">
        <v>102</v>
      </c>
      <c r="O308" s="94" t="s">
        <v>102</v>
      </c>
      <c r="P308" s="50" t="s">
        <v>101</v>
      </c>
      <c r="Q308" s="94" t="s">
        <v>102</v>
      </c>
      <c r="R308" s="110" t="s">
        <v>390</v>
      </c>
      <c r="S308" s="61" t="s">
        <v>102</v>
      </c>
      <c r="T308" s="75"/>
      <c r="U308" s="113">
        <v>920.47</v>
      </c>
      <c r="V308" s="113">
        <v>1056.8800000000001</v>
      </c>
      <c r="W308" s="111">
        <v>176.4</v>
      </c>
      <c r="X308" s="111" t="s">
        <v>398</v>
      </c>
      <c r="Y308" s="111">
        <v>163.9</v>
      </c>
      <c r="Z308" s="111" t="s">
        <v>398</v>
      </c>
      <c r="AA308" s="111">
        <v>135.4</v>
      </c>
      <c r="AB308" s="111" t="s">
        <v>398</v>
      </c>
      <c r="AC308" s="111">
        <v>110.7</v>
      </c>
      <c r="AD308" s="111" t="s">
        <v>398</v>
      </c>
      <c r="AE308" s="111">
        <v>36.15</v>
      </c>
      <c r="AF308" s="111" t="s">
        <v>398</v>
      </c>
      <c r="AG308" s="111">
        <v>0.2</v>
      </c>
      <c r="AH308" s="111" t="s">
        <v>398</v>
      </c>
      <c r="AI308" s="111">
        <v>0</v>
      </c>
      <c r="AJ308" s="111" t="s">
        <v>398</v>
      </c>
      <c r="AK308" s="111">
        <v>0</v>
      </c>
      <c r="AL308" s="111" t="s">
        <v>398</v>
      </c>
      <c r="AM308" s="111">
        <v>0</v>
      </c>
      <c r="AN308" s="111" t="s">
        <v>398</v>
      </c>
      <c r="AO308" s="111">
        <v>87.02</v>
      </c>
      <c r="AP308" s="111" t="s">
        <v>398</v>
      </c>
      <c r="AQ308" s="111">
        <v>124.93</v>
      </c>
      <c r="AR308" s="111" t="s">
        <v>398</v>
      </c>
      <c r="AS308" s="111">
        <v>157.30000000000001</v>
      </c>
      <c r="AT308" s="111" t="s">
        <v>398</v>
      </c>
      <c r="AU308" s="111">
        <f t="shared" si="5"/>
        <v>992</v>
      </c>
      <c r="AV308" s="112">
        <v>0.11169999999999999</v>
      </c>
      <c r="AW308" s="112" t="s">
        <v>407</v>
      </c>
      <c r="AX308" s="112" t="s">
        <v>396</v>
      </c>
      <c r="AY308" s="112">
        <v>1</v>
      </c>
      <c r="AZ308" s="112" t="s">
        <v>409</v>
      </c>
    </row>
    <row r="309" spans="1:52" ht="35.25" customHeight="1" x14ac:dyDescent="0.25">
      <c r="A309" s="4">
        <v>299</v>
      </c>
      <c r="B309" s="23">
        <v>342209</v>
      </c>
      <c r="C309" s="89" t="s">
        <v>382</v>
      </c>
      <c r="D309" s="110" t="s">
        <v>383</v>
      </c>
      <c r="E309" s="111" t="s">
        <v>384</v>
      </c>
      <c r="F309" s="89" t="s">
        <v>403</v>
      </c>
      <c r="G309" s="90" t="s">
        <v>386</v>
      </c>
      <c r="H309" s="31" t="s">
        <v>387</v>
      </c>
      <c r="I309" s="112">
        <v>1</v>
      </c>
      <c r="J309" s="110" t="s">
        <v>404</v>
      </c>
      <c r="K309" s="75">
        <v>80</v>
      </c>
      <c r="L309" s="50" t="s">
        <v>405</v>
      </c>
      <c r="M309" s="50" t="s">
        <v>406</v>
      </c>
      <c r="N309" s="52" t="s">
        <v>101</v>
      </c>
      <c r="O309" s="94" t="s">
        <v>102</v>
      </c>
      <c r="P309" s="50" t="s">
        <v>101</v>
      </c>
      <c r="Q309" s="94" t="s">
        <v>102</v>
      </c>
      <c r="R309" s="110" t="s">
        <v>390</v>
      </c>
      <c r="S309" s="61" t="s">
        <v>102</v>
      </c>
      <c r="T309" s="75"/>
      <c r="U309" s="113">
        <v>1264.06</v>
      </c>
      <c r="V309" s="113">
        <v>1284.3699999999999</v>
      </c>
      <c r="W309" s="111">
        <v>217.81</v>
      </c>
      <c r="X309" s="111" t="s">
        <v>398</v>
      </c>
      <c r="Y309" s="111">
        <v>194</v>
      </c>
      <c r="Z309" s="111" t="s">
        <v>398</v>
      </c>
      <c r="AA309" s="111">
        <v>157.4</v>
      </c>
      <c r="AB309" s="111" t="s">
        <v>398</v>
      </c>
      <c r="AC309" s="111">
        <v>194.7</v>
      </c>
      <c r="AD309" s="111" t="s">
        <v>398</v>
      </c>
      <c r="AE309" s="111">
        <v>69.59</v>
      </c>
      <c r="AF309" s="111" t="s">
        <v>398</v>
      </c>
      <c r="AG309" s="111">
        <v>30.44</v>
      </c>
      <c r="AH309" s="111" t="s">
        <v>398</v>
      </c>
      <c r="AI309" s="111">
        <v>13.04</v>
      </c>
      <c r="AJ309" s="111" t="s">
        <v>398</v>
      </c>
      <c r="AK309" s="111">
        <v>19.39</v>
      </c>
      <c r="AL309" s="111" t="s">
        <v>398</v>
      </c>
      <c r="AM309" s="111">
        <v>41.1</v>
      </c>
      <c r="AN309" s="111" t="s">
        <v>398</v>
      </c>
      <c r="AO309" s="111">
        <v>102.84</v>
      </c>
      <c r="AP309" s="111" t="s">
        <v>398</v>
      </c>
      <c r="AQ309" s="111">
        <v>140.91999999999999</v>
      </c>
      <c r="AR309" s="111" t="s">
        <v>398</v>
      </c>
      <c r="AS309" s="111">
        <v>170.04</v>
      </c>
      <c r="AT309" s="111" t="s">
        <v>398</v>
      </c>
      <c r="AU309" s="111">
        <f t="shared" si="5"/>
        <v>1351.2700000000002</v>
      </c>
      <c r="AV309" s="112">
        <v>0.24379999999999999</v>
      </c>
      <c r="AW309" s="112" t="s">
        <v>407</v>
      </c>
      <c r="AX309" s="112" t="s">
        <v>396</v>
      </c>
      <c r="AY309" s="112">
        <v>1</v>
      </c>
      <c r="AZ309" s="112" t="s">
        <v>409</v>
      </c>
    </row>
    <row r="310" spans="1:52" ht="35.25" customHeight="1" x14ac:dyDescent="0.25">
      <c r="A310" s="4">
        <v>300</v>
      </c>
      <c r="B310" s="23">
        <v>342210</v>
      </c>
      <c r="C310" s="89" t="s">
        <v>382</v>
      </c>
      <c r="D310" s="110" t="s">
        <v>383</v>
      </c>
      <c r="E310" s="111" t="s">
        <v>384</v>
      </c>
      <c r="F310" s="89" t="s">
        <v>403</v>
      </c>
      <c r="G310" s="90" t="s">
        <v>386</v>
      </c>
      <c r="H310" s="31" t="s">
        <v>387</v>
      </c>
      <c r="I310" s="112">
        <v>1</v>
      </c>
      <c r="J310" s="110" t="s">
        <v>404</v>
      </c>
      <c r="K310" s="75">
        <v>50</v>
      </c>
      <c r="L310" s="50" t="s">
        <v>405</v>
      </c>
      <c r="M310" s="50" t="s">
        <v>406</v>
      </c>
      <c r="N310" s="52" t="s">
        <v>101</v>
      </c>
      <c r="O310" s="94" t="s">
        <v>102</v>
      </c>
      <c r="P310" s="50" t="s">
        <v>101</v>
      </c>
      <c r="Q310" s="94" t="s">
        <v>102</v>
      </c>
      <c r="R310" s="110" t="s">
        <v>390</v>
      </c>
      <c r="S310" s="61" t="s">
        <v>102</v>
      </c>
      <c r="T310" s="75"/>
      <c r="U310" s="113">
        <v>629.04</v>
      </c>
      <c r="V310" s="113">
        <v>778.52</v>
      </c>
      <c r="W310" s="111">
        <v>87.97</v>
      </c>
      <c r="X310" s="111" t="s">
        <v>393</v>
      </c>
      <c r="Y310" s="111">
        <v>87.97</v>
      </c>
      <c r="Z310" s="111" t="s">
        <v>393</v>
      </c>
      <c r="AA310" s="111">
        <v>87.97</v>
      </c>
      <c r="AB310" s="111" t="s">
        <v>393</v>
      </c>
      <c r="AC310" s="111">
        <v>87.97</v>
      </c>
      <c r="AD310" s="111" t="s">
        <v>393</v>
      </c>
      <c r="AE310" s="111">
        <v>87.97</v>
      </c>
      <c r="AF310" s="111" t="s">
        <v>393</v>
      </c>
      <c r="AG310" s="111">
        <v>23.96</v>
      </c>
      <c r="AH310" s="111" t="s">
        <v>393</v>
      </c>
      <c r="AI310" s="111">
        <v>24.26</v>
      </c>
      <c r="AJ310" s="111" t="s">
        <v>393</v>
      </c>
      <c r="AK310" s="111">
        <v>27.88</v>
      </c>
      <c r="AL310" s="111" t="s">
        <v>393</v>
      </c>
      <c r="AM310" s="111">
        <v>28.07</v>
      </c>
      <c r="AN310" s="111" t="s">
        <v>393</v>
      </c>
      <c r="AO310" s="111">
        <v>86.94</v>
      </c>
      <c r="AP310" s="111" t="s">
        <v>393</v>
      </c>
      <c r="AQ310" s="111">
        <v>82.83</v>
      </c>
      <c r="AR310" s="111" t="s">
        <v>393</v>
      </c>
      <c r="AS310" s="111">
        <v>82.04</v>
      </c>
      <c r="AT310" s="111" t="s">
        <v>393</v>
      </c>
      <c r="AU310" s="111">
        <f t="shared" si="5"/>
        <v>795.83</v>
      </c>
      <c r="AV310" s="112">
        <v>0.25670999999999999</v>
      </c>
      <c r="AW310" s="112" t="s">
        <v>407</v>
      </c>
      <c r="AX310" s="112" t="s">
        <v>396</v>
      </c>
      <c r="AY310" s="112">
        <v>1</v>
      </c>
      <c r="AZ310" s="112" t="s">
        <v>409</v>
      </c>
    </row>
    <row r="311" spans="1:52" ht="35.25" customHeight="1" x14ac:dyDescent="0.25">
      <c r="A311" s="4">
        <v>301</v>
      </c>
      <c r="B311" s="23">
        <v>342211</v>
      </c>
      <c r="C311" s="89" t="s">
        <v>382</v>
      </c>
      <c r="D311" s="110" t="s">
        <v>383</v>
      </c>
      <c r="E311" s="111" t="s">
        <v>384</v>
      </c>
      <c r="F311" s="89" t="s">
        <v>403</v>
      </c>
      <c r="G311" s="90" t="s">
        <v>386</v>
      </c>
      <c r="H311" s="31" t="s">
        <v>387</v>
      </c>
      <c r="I311" s="112">
        <v>1</v>
      </c>
      <c r="J311" s="110" t="s">
        <v>404</v>
      </c>
      <c r="K311" s="75">
        <v>50</v>
      </c>
      <c r="L311" s="50" t="s">
        <v>405</v>
      </c>
      <c r="M311" s="50" t="s">
        <v>406</v>
      </c>
      <c r="N311" s="52" t="s">
        <v>101</v>
      </c>
      <c r="O311" s="94" t="s">
        <v>102</v>
      </c>
      <c r="P311" s="50" t="s">
        <v>101</v>
      </c>
      <c r="Q311" s="94" t="s">
        <v>102</v>
      </c>
      <c r="R311" s="110" t="s">
        <v>390</v>
      </c>
      <c r="S311" s="61" t="s">
        <v>102</v>
      </c>
      <c r="T311" s="75"/>
      <c r="U311" s="113">
        <v>1048.6199999999999</v>
      </c>
      <c r="V311" s="113">
        <v>1071.6500000000001</v>
      </c>
      <c r="W311" s="111">
        <v>183.1</v>
      </c>
      <c r="X311" s="111" t="s">
        <v>398</v>
      </c>
      <c r="Y311" s="111">
        <v>164.19</v>
      </c>
      <c r="Z311" s="111" t="s">
        <v>398</v>
      </c>
      <c r="AA311" s="111">
        <v>140.88999999999999</v>
      </c>
      <c r="AB311" s="111" t="s">
        <v>398</v>
      </c>
      <c r="AC311" s="111">
        <v>115.01</v>
      </c>
      <c r="AD311" s="111" t="s">
        <v>398</v>
      </c>
      <c r="AE311" s="111">
        <v>57.15</v>
      </c>
      <c r="AF311" s="111" t="s">
        <v>398</v>
      </c>
      <c r="AG311" s="111">
        <v>29.82</v>
      </c>
      <c r="AH311" s="111" t="s">
        <v>398</v>
      </c>
      <c r="AI311" s="111">
        <v>14.59</v>
      </c>
      <c r="AJ311" s="111" t="s">
        <v>398</v>
      </c>
      <c r="AK311" s="111">
        <v>18.010000000000002</v>
      </c>
      <c r="AL311" s="111" t="s">
        <v>398</v>
      </c>
      <c r="AM311" s="111">
        <v>37.659999999999997</v>
      </c>
      <c r="AN311" s="111" t="s">
        <v>398</v>
      </c>
      <c r="AO311" s="111">
        <v>81.5</v>
      </c>
      <c r="AP311" s="111" t="s">
        <v>398</v>
      </c>
      <c r="AQ311" s="111">
        <v>111.05</v>
      </c>
      <c r="AR311" s="111" t="s">
        <v>398</v>
      </c>
      <c r="AS311" s="111">
        <v>135.94999999999999</v>
      </c>
      <c r="AT311" s="111" t="s">
        <v>398</v>
      </c>
      <c r="AU311" s="111">
        <f t="shared" si="5"/>
        <v>1088.9199999999998</v>
      </c>
      <c r="AV311" s="112">
        <v>0.19264000000000001</v>
      </c>
      <c r="AW311" s="112" t="s">
        <v>407</v>
      </c>
      <c r="AX311" s="112" t="s">
        <v>396</v>
      </c>
      <c r="AY311" s="112">
        <v>1</v>
      </c>
      <c r="AZ311" s="112" t="s">
        <v>409</v>
      </c>
    </row>
    <row r="312" spans="1:52" ht="35.25" customHeight="1" x14ac:dyDescent="0.25">
      <c r="A312" s="4">
        <v>302</v>
      </c>
      <c r="B312" s="23">
        <v>342212</v>
      </c>
      <c r="C312" s="89" t="s">
        <v>382</v>
      </c>
      <c r="D312" s="110" t="s">
        <v>383</v>
      </c>
      <c r="E312" s="111" t="s">
        <v>384</v>
      </c>
      <c r="F312" s="89" t="s">
        <v>403</v>
      </c>
      <c r="G312" s="90" t="s">
        <v>386</v>
      </c>
      <c r="H312" s="31" t="s">
        <v>387</v>
      </c>
      <c r="I312" s="112">
        <v>1</v>
      </c>
      <c r="J312" s="110" t="s">
        <v>404</v>
      </c>
      <c r="K312" s="75">
        <v>80</v>
      </c>
      <c r="L312" s="50" t="s">
        <v>405</v>
      </c>
      <c r="M312" s="50" t="s">
        <v>406</v>
      </c>
      <c r="N312" s="52" t="s">
        <v>102</v>
      </c>
      <c r="O312" s="94" t="s">
        <v>102</v>
      </c>
      <c r="P312" s="50" t="s">
        <v>101</v>
      </c>
      <c r="Q312" s="94" t="s">
        <v>102</v>
      </c>
      <c r="R312" s="110" t="s">
        <v>390</v>
      </c>
      <c r="S312" s="61" t="s">
        <v>102</v>
      </c>
      <c r="T312" s="75"/>
      <c r="U312" s="113">
        <v>559.20000000000005</v>
      </c>
      <c r="V312" s="113">
        <v>752.53</v>
      </c>
      <c r="W312" s="111">
        <v>99.3</v>
      </c>
      <c r="X312" s="111" t="s">
        <v>393</v>
      </c>
      <c r="Y312" s="111">
        <v>99.32</v>
      </c>
      <c r="Z312" s="111" t="s">
        <v>393</v>
      </c>
      <c r="AA312" s="111">
        <v>100.66</v>
      </c>
      <c r="AB312" s="111" t="s">
        <v>393</v>
      </c>
      <c r="AC312" s="111">
        <v>98.92</v>
      </c>
      <c r="AD312" s="111" t="s">
        <v>393</v>
      </c>
      <c r="AE312" s="111">
        <v>98.12</v>
      </c>
      <c r="AF312" s="111" t="s">
        <v>393</v>
      </c>
      <c r="AG312" s="111">
        <v>0</v>
      </c>
      <c r="AH312" s="111" t="s">
        <v>393</v>
      </c>
      <c r="AI312" s="111">
        <v>0</v>
      </c>
      <c r="AJ312" s="111" t="s">
        <v>393</v>
      </c>
      <c r="AK312" s="111">
        <v>0</v>
      </c>
      <c r="AL312" s="111" t="s">
        <v>393</v>
      </c>
      <c r="AM312" s="111">
        <v>0</v>
      </c>
      <c r="AN312" s="111" t="s">
        <v>393</v>
      </c>
      <c r="AO312" s="111">
        <v>94.72</v>
      </c>
      <c r="AP312" s="111" t="s">
        <v>393</v>
      </c>
      <c r="AQ312" s="111">
        <v>94.72</v>
      </c>
      <c r="AR312" s="111" t="s">
        <v>393</v>
      </c>
      <c r="AS312" s="111">
        <v>94.72</v>
      </c>
      <c r="AT312" s="111" t="s">
        <v>393</v>
      </c>
      <c r="AU312" s="111">
        <f t="shared" si="5"/>
        <v>780.48</v>
      </c>
      <c r="AV312" s="112">
        <v>0.14656</v>
      </c>
      <c r="AW312" s="112" t="s">
        <v>407</v>
      </c>
      <c r="AX312" s="112" t="s">
        <v>396</v>
      </c>
      <c r="AY312" s="112">
        <v>1</v>
      </c>
      <c r="AZ312" s="112" t="s">
        <v>409</v>
      </c>
    </row>
    <row r="313" spans="1:52" ht="35.25" customHeight="1" x14ac:dyDescent="0.25">
      <c r="A313" s="4">
        <v>303</v>
      </c>
      <c r="B313" s="23">
        <v>342213</v>
      </c>
      <c r="C313" s="89" t="s">
        <v>382</v>
      </c>
      <c r="D313" s="110" t="s">
        <v>383</v>
      </c>
      <c r="E313" s="111" t="s">
        <v>384</v>
      </c>
      <c r="F313" s="89" t="s">
        <v>403</v>
      </c>
      <c r="G313" s="90" t="s">
        <v>386</v>
      </c>
      <c r="H313" s="31" t="s">
        <v>387</v>
      </c>
      <c r="I313" s="112">
        <v>1</v>
      </c>
      <c r="J313" s="110" t="s">
        <v>404</v>
      </c>
      <c r="K313" s="75">
        <v>80</v>
      </c>
      <c r="L313" s="50" t="s">
        <v>405</v>
      </c>
      <c r="M313" s="50" t="s">
        <v>406</v>
      </c>
      <c r="N313" s="52" t="s">
        <v>102</v>
      </c>
      <c r="O313" s="94" t="s">
        <v>102</v>
      </c>
      <c r="P313" s="50" t="s">
        <v>101</v>
      </c>
      <c r="Q313" s="94" t="s">
        <v>102</v>
      </c>
      <c r="R313" s="110" t="s">
        <v>413</v>
      </c>
      <c r="S313" s="61" t="s">
        <v>102</v>
      </c>
      <c r="T313" s="75"/>
      <c r="U313" s="113">
        <v>393.67</v>
      </c>
      <c r="V313" s="113">
        <v>509.35</v>
      </c>
      <c r="W313" s="111">
        <v>68.739999999999995</v>
      </c>
      <c r="X313" s="111" t="s">
        <v>393</v>
      </c>
      <c r="Y313" s="111">
        <v>103.3</v>
      </c>
      <c r="Z313" s="111" t="s">
        <v>393</v>
      </c>
      <c r="AA313" s="111">
        <v>102.09</v>
      </c>
      <c r="AB313" s="111" t="s">
        <v>398</v>
      </c>
      <c r="AC313" s="111">
        <v>74.94</v>
      </c>
      <c r="AD313" s="111" t="s">
        <v>398</v>
      </c>
      <c r="AE313" s="111">
        <v>28.72</v>
      </c>
      <c r="AF313" s="111" t="s">
        <v>398</v>
      </c>
      <c r="AG313" s="111">
        <v>0</v>
      </c>
      <c r="AH313" s="111" t="s">
        <v>398</v>
      </c>
      <c r="AI313" s="111">
        <v>0</v>
      </c>
      <c r="AJ313" s="111" t="s">
        <v>398</v>
      </c>
      <c r="AK313" s="111">
        <v>0</v>
      </c>
      <c r="AL313" s="111" t="s">
        <v>398</v>
      </c>
      <c r="AM313" s="111">
        <v>0</v>
      </c>
      <c r="AN313" s="111" t="s">
        <v>398</v>
      </c>
      <c r="AO313" s="111">
        <v>46.98</v>
      </c>
      <c r="AP313" s="111" t="s">
        <v>398</v>
      </c>
      <c r="AQ313" s="111">
        <v>56.15</v>
      </c>
      <c r="AR313" s="111" t="s">
        <v>398</v>
      </c>
      <c r="AS313" s="111">
        <v>76.819999999999993</v>
      </c>
      <c r="AT313" s="111" t="s">
        <v>398</v>
      </c>
      <c r="AU313" s="111">
        <f t="shared" si="5"/>
        <v>557.74</v>
      </c>
      <c r="AV313" s="112">
        <v>0.22586000000000001</v>
      </c>
      <c r="AW313" s="112" t="s">
        <v>407</v>
      </c>
      <c r="AX313" s="112" t="s">
        <v>401</v>
      </c>
      <c r="AY313" s="112">
        <v>1</v>
      </c>
      <c r="AZ313" s="112" t="s">
        <v>409</v>
      </c>
    </row>
    <row r="314" spans="1:52" ht="35.25" customHeight="1" x14ac:dyDescent="0.25">
      <c r="A314" s="4">
        <v>304</v>
      </c>
      <c r="B314" s="23">
        <v>342214</v>
      </c>
      <c r="C314" s="89" t="s">
        <v>382</v>
      </c>
      <c r="D314" s="110" t="s">
        <v>383</v>
      </c>
      <c r="E314" s="111" t="s">
        <v>412</v>
      </c>
      <c r="F314" s="89" t="s">
        <v>403</v>
      </c>
      <c r="G314" s="90" t="s">
        <v>386</v>
      </c>
      <c r="H314" s="31" t="s">
        <v>387</v>
      </c>
      <c r="I314" s="112">
        <v>1</v>
      </c>
      <c r="J314" s="110" t="s">
        <v>404</v>
      </c>
      <c r="K314" s="75">
        <v>50</v>
      </c>
      <c r="L314" s="50" t="s">
        <v>405</v>
      </c>
      <c r="M314" s="50" t="s">
        <v>406</v>
      </c>
      <c r="N314" s="52" t="s">
        <v>101</v>
      </c>
      <c r="O314" s="94" t="s">
        <v>102</v>
      </c>
      <c r="P314" s="50" t="s">
        <v>101</v>
      </c>
      <c r="Q314" s="94" t="s">
        <v>102</v>
      </c>
      <c r="R314" s="110" t="s">
        <v>390</v>
      </c>
      <c r="S314" s="61" t="s">
        <v>102</v>
      </c>
      <c r="T314" s="75"/>
      <c r="U314" s="113">
        <v>975.35</v>
      </c>
      <c r="V314" s="113">
        <v>1071.07</v>
      </c>
      <c r="W314" s="111">
        <v>193.45</v>
      </c>
      <c r="X314" s="111" t="s">
        <v>398</v>
      </c>
      <c r="Y314" s="111">
        <v>178.02</v>
      </c>
      <c r="Z314" s="111" t="s">
        <v>398</v>
      </c>
      <c r="AA314" s="111">
        <v>107.16</v>
      </c>
      <c r="AB314" s="111" t="s">
        <v>398</v>
      </c>
      <c r="AC314" s="111">
        <v>121.8</v>
      </c>
      <c r="AD314" s="111" t="s">
        <v>398</v>
      </c>
      <c r="AE314" s="111">
        <v>61.43</v>
      </c>
      <c r="AF314" s="111" t="s">
        <v>398</v>
      </c>
      <c r="AG314" s="111">
        <v>34.72</v>
      </c>
      <c r="AH314" s="111" t="s">
        <v>398</v>
      </c>
      <c r="AI314" s="111">
        <v>14.69</v>
      </c>
      <c r="AJ314" s="111" t="s">
        <v>398</v>
      </c>
      <c r="AK314" s="111">
        <v>19.3</v>
      </c>
      <c r="AL314" s="111" t="s">
        <v>398</v>
      </c>
      <c r="AM314" s="111">
        <v>65.349999999999994</v>
      </c>
      <c r="AN314" s="111" t="s">
        <v>398</v>
      </c>
      <c r="AO314" s="111">
        <v>99.95</v>
      </c>
      <c r="AP314" s="111" t="s">
        <v>398</v>
      </c>
      <c r="AQ314" s="111">
        <v>96.31</v>
      </c>
      <c r="AR314" s="111" t="s">
        <v>398</v>
      </c>
      <c r="AS314" s="111">
        <v>122.27</v>
      </c>
      <c r="AT314" s="111" t="s">
        <v>398</v>
      </c>
      <c r="AU314" s="111">
        <f t="shared" si="5"/>
        <v>1114.45</v>
      </c>
      <c r="AV314" s="112">
        <v>0.6391</v>
      </c>
      <c r="AW314" s="112" t="s">
        <v>407</v>
      </c>
      <c r="AX314" s="112" t="s">
        <v>396</v>
      </c>
      <c r="AY314" s="112">
        <v>1</v>
      </c>
      <c r="AZ314" s="112" t="s">
        <v>409</v>
      </c>
    </row>
    <row r="315" spans="1:52" ht="35.25" customHeight="1" x14ac:dyDescent="0.25">
      <c r="A315" s="4">
        <v>305</v>
      </c>
      <c r="B315" s="23">
        <v>342215</v>
      </c>
      <c r="C315" s="89" t="s">
        <v>382</v>
      </c>
      <c r="D315" s="110" t="s">
        <v>383</v>
      </c>
      <c r="E315" s="111" t="s">
        <v>384</v>
      </c>
      <c r="F315" s="89" t="s">
        <v>403</v>
      </c>
      <c r="G315" s="90" t="s">
        <v>386</v>
      </c>
      <c r="H315" s="31" t="s">
        <v>387</v>
      </c>
      <c r="I315" s="112">
        <v>1</v>
      </c>
      <c r="J315" s="110" t="s">
        <v>404</v>
      </c>
      <c r="K315" s="75">
        <v>50</v>
      </c>
      <c r="L315" s="50" t="s">
        <v>405</v>
      </c>
      <c r="M315" s="50" t="s">
        <v>406</v>
      </c>
      <c r="N315" s="52" t="s">
        <v>101</v>
      </c>
      <c r="O315" s="94" t="s">
        <v>102</v>
      </c>
      <c r="P315" s="50" t="s">
        <v>101</v>
      </c>
      <c r="Q315" s="94" t="s">
        <v>102</v>
      </c>
      <c r="R315" s="110" t="s">
        <v>390</v>
      </c>
      <c r="S315" s="61" t="s">
        <v>102</v>
      </c>
      <c r="T315" s="75"/>
      <c r="U315" s="113">
        <v>1251.24</v>
      </c>
      <c r="V315" s="113">
        <v>1342.85</v>
      </c>
      <c r="W315" s="111">
        <v>234.97</v>
      </c>
      <c r="X315" s="111" t="s">
        <v>398</v>
      </c>
      <c r="Y315" s="111">
        <v>177.34</v>
      </c>
      <c r="Z315" s="111" t="s">
        <v>398</v>
      </c>
      <c r="AA315" s="111">
        <v>162.27000000000001</v>
      </c>
      <c r="AB315" s="111" t="s">
        <v>398</v>
      </c>
      <c r="AC315" s="111">
        <v>169.34</v>
      </c>
      <c r="AD315" s="111" t="s">
        <v>398</v>
      </c>
      <c r="AE315" s="111">
        <v>82.65</v>
      </c>
      <c r="AF315" s="111" t="s">
        <v>398</v>
      </c>
      <c r="AG315" s="111">
        <v>60.15</v>
      </c>
      <c r="AH315" s="111" t="s">
        <v>398</v>
      </c>
      <c r="AI315" s="111">
        <v>30.25</v>
      </c>
      <c r="AJ315" s="111" t="s">
        <v>398</v>
      </c>
      <c r="AK315" s="111">
        <v>43.43</v>
      </c>
      <c r="AL315" s="111" t="s">
        <v>398</v>
      </c>
      <c r="AM315" s="111">
        <v>59.43</v>
      </c>
      <c r="AN315" s="111" t="s">
        <v>398</v>
      </c>
      <c r="AO315" s="111">
        <v>92.44</v>
      </c>
      <c r="AP315" s="111" t="s">
        <v>398</v>
      </c>
      <c r="AQ315" s="111">
        <v>125.97</v>
      </c>
      <c r="AR315" s="111" t="s">
        <v>398</v>
      </c>
      <c r="AS315" s="111">
        <v>169.27</v>
      </c>
      <c r="AT315" s="111" t="s">
        <v>398</v>
      </c>
      <c r="AU315" s="111">
        <f t="shared" si="5"/>
        <v>1407.51</v>
      </c>
      <c r="AV315" s="112">
        <v>0.33473000000000003</v>
      </c>
      <c r="AW315" s="112" t="s">
        <v>407</v>
      </c>
      <c r="AX315" s="112" t="s">
        <v>396</v>
      </c>
      <c r="AY315" s="112">
        <v>1</v>
      </c>
      <c r="AZ315" s="112" t="s">
        <v>409</v>
      </c>
    </row>
    <row r="316" spans="1:52" ht="35.25" customHeight="1" x14ac:dyDescent="0.25">
      <c r="A316" s="4">
        <v>306</v>
      </c>
      <c r="B316" s="23">
        <v>342216</v>
      </c>
      <c r="C316" s="89" t="s">
        <v>382</v>
      </c>
      <c r="D316" s="110" t="s">
        <v>383</v>
      </c>
      <c r="E316" s="111" t="s">
        <v>384</v>
      </c>
      <c r="F316" s="89" t="s">
        <v>403</v>
      </c>
      <c r="G316" s="90" t="s">
        <v>386</v>
      </c>
      <c r="H316" s="31" t="s">
        <v>387</v>
      </c>
      <c r="I316" s="112">
        <v>1</v>
      </c>
      <c r="J316" s="110" t="s">
        <v>404</v>
      </c>
      <c r="K316" s="75">
        <v>80</v>
      </c>
      <c r="L316" s="50" t="s">
        <v>405</v>
      </c>
      <c r="M316" s="50" t="s">
        <v>406</v>
      </c>
      <c r="N316" s="52" t="s">
        <v>101</v>
      </c>
      <c r="O316" s="94" t="s">
        <v>102</v>
      </c>
      <c r="P316" s="50" t="s">
        <v>101</v>
      </c>
      <c r="Q316" s="94" t="s">
        <v>102</v>
      </c>
      <c r="R316" s="110" t="s">
        <v>390</v>
      </c>
      <c r="S316" s="61" t="s">
        <v>102</v>
      </c>
      <c r="T316" s="75"/>
      <c r="U316" s="113">
        <v>1412.36</v>
      </c>
      <c r="V316" s="113">
        <v>1328.51</v>
      </c>
      <c r="W316" s="111">
        <v>217.19</v>
      </c>
      <c r="X316" s="111" t="s">
        <v>398</v>
      </c>
      <c r="Y316" s="111">
        <v>201.55</v>
      </c>
      <c r="Z316" s="111" t="s">
        <v>398</v>
      </c>
      <c r="AA316" s="111">
        <v>192.1</v>
      </c>
      <c r="AB316" s="111" t="s">
        <v>398</v>
      </c>
      <c r="AC316" s="111">
        <v>154.09</v>
      </c>
      <c r="AD316" s="111" t="s">
        <v>398</v>
      </c>
      <c r="AE316" s="111">
        <v>83.42</v>
      </c>
      <c r="AF316" s="111" t="s">
        <v>398</v>
      </c>
      <c r="AG316" s="111">
        <v>62.66</v>
      </c>
      <c r="AH316" s="111" t="s">
        <v>398</v>
      </c>
      <c r="AI316" s="111">
        <v>28.17</v>
      </c>
      <c r="AJ316" s="111" t="s">
        <v>398</v>
      </c>
      <c r="AK316" s="111">
        <v>37.590000000000003</v>
      </c>
      <c r="AL316" s="111" t="s">
        <v>398</v>
      </c>
      <c r="AM316" s="111">
        <v>42.77</v>
      </c>
      <c r="AN316" s="111" t="s">
        <v>398</v>
      </c>
      <c r="AO316" s="111">
        <v>105.3</v>
      </c>
      <c r="AP316" s="111" t="s">
        <v>398</v>
      </c>
      <c r="AQ316" s="111">
        <v>136.5</v>
      </c>
      <c r="AR316" s="111" t="s">
        <v>398</v>
      </c>
      <c r="AS316" s="111">
        <v>166.36</v>
      </c>
      <c r="AT316" s="111" t="s">
        <v>398</v>
      </c>
      <c r="AU316" s="111">
        <f t="shared" si="5"/>
        <v>1427.6999999999998</v>
      </c>
      <c r="AV316" s="112">
        <v>0.35537000000000002</v>
      </c>
      <c r="AW316" s="112" t="s">
        <v>407</v>
      </c>
      <c r="AX316" s="112" t="s">
        <v>396</v>
      </c>
      <c r="AY316" s="112">
        <v>1</v>
      </c>
      <c r="AZ316" s="112" t="s">
        <v>409</v>
      </c>
    </row>
    <row r="317" spans="1:52" ht="35.25" customHeight="1" x14ac:dyDescent="0.25">
      <c r="A317" s="4">
        <v>307</v>
      </c>
      <c r="B317" s="23">
        <v>342217</v>
      </c>
      <c r="C317" s="89" t="s">
        <v>382</v>
      </c>
      <c r="D317" s="110" t="s">
        <v>383</v>
      </c>
      <c r="E317" s="111" t="s">
        <v>384</v>
      </c>
      <c r="F317" s="89" t="s">
        <v>403</v>
      </c>
      <c r="G317" s="90" t="s">
        <v>386</v>
      </c>
      <c r="H317" s="31" t="s">
        <v>387</v>
      </c>
      <c r="I317" s="112">
        <v>1</v>
      </c>
      <c r="J317" s="110" t="s">
        <v>404</v>
      </c>
      <c r="K317" s="75">
        <v>80</v>
      </c>
      <c r="L317" s="50" t="s">
        <v>405</v>
      </c>
      <c r="M317" s="50" t="s">
        <v>406</v>
      </c>
      <c r="N317" s="52" t="s">
        <v>101</v>
      </c>
      <c r="O317" s="94" t="s">
        <v>102</v>
      </c>
      <c r="P317" s="50" t="s">
        <v>101</v>
      </c>
      <c r="Q317" s="94" t="s">
        <v>102</v>
      </c>
      <c r="R317" s="110" t="s">
        <v>390</v>
      </c>
      <c r="S317" s="61" t="s">
        <v>102</v>
      </c>
      <c r="T317" s="75"/>
      <c r="U317" s="113">
        <v>812.78</v>
      </c>
      <c r="V317" s="113">
        <v>1144.02</v>
      </c>
      <c r="W317" s="111">
        <v>100.34</v>
      </c>
      <c r="X317" s="111" t="s">
        <v>393</v>
      </c>
      <c r="Y317" s="111">
        <v>132.9</v>
      </c>
      <c r="Z317" s="111" t="s">
        <v>393</v>
      </c>
      <c r="AA317" s="111">
        <v>126.2</v>
      </c>
      <c r="AB317" s="111" t="s">
        <v>398</v>
      </c>
      <c r="AC317" s="111">
        <v>113.9</v>
      </c>
      <c r="AD317" s="111" t="s">
        <v>398</v>
      </c>
      <c r="AE317" s="111">
        <v>63.9</v>
      </c>
      <c r="AF317" s="111" t="s">
        <v>398</v>
      </c>
      <c r="AG317" s="111">
        <v>41.6</v>
      </c>
      <c r="AH317" s="111" t="s">
        <v>398</v>
      </c>
      <c r="AI317" s="111">
        <v>29.38</v>
      </c>
      <c r="AJ317" s="111" t="s">
        <v>398</v>
      </c>
      <c r="AK317" s="111">
        <v>26.34</v>
      </c>
      <c r="AL317" s="111" t="s">
        <v>398</v>
      </c>
      <c r="AM317" s="111">
        <v>27.98</v>
      </c>
      <c r="AN317" s="111" t="s">
        <v>398</v>
      </c>
      <c r="AO317" s="111">
        <v>78.31</v>
      </c>
      <c r="AP317" s="111" t="s">
        <v>398</v>
      </c>
      <c r="AQ317" s="111">
        <v>97.12</v>
      </c>
      <c r="AR317" s="111" t="s">
        <v>398</v>
      </c>
      <c r="AS317" s="111">
        <v>116.27</v>
      </c>
      <c r="AT317" s="111" t="s">
        <v>398</v>
      </c>
      <c r="AU317" s="111">
        <f t="shared" si="5"/>
        <v>954.24000000000012</v>
      </c>
      <c r="AV317" s="112">
        <v>5.8200000000000002E-2</v>
      </c>
      <c r="AW317" s="112" t="s">
        <v>407</v>
      </c>
      <c r="AX317" s="112" t="s">
        <v>396</v>
      </c>
      <c r="AY317" s="112">
        <v>1</v>
      </c>
      <c r="AZ317" s="112" t="s">
        <v>409</v>
      </c>
    </row>
    <row r="318" spans="1:52" ht="35.25" customHeight="1" x14ac:dyDescent="0.25">
      <c r="A318" s="4">
        <v>308</v>
      </c>
      <c r="B318" s="23">
        <v>342218</v>
      </c>
      <c r="C318" s="89" t="s">
        <v>382</v>
      </c>
      <c r="D318" s="110" t="s">
        <v>383</v>
      </c>
      <c r="E318" s="111" t="s">
        <v>384</v>
      </c>
      <c r="F318" s="89" t="s">
        <v>403</v>
      </c>
      <c r="G318" s="90" t="s">
        <v>386</v>
      </c>
      <c r="H318" s="31" t="s">
        <v>387</v>
      </c>
      <c r="I318" s="112">
        <v>1</v>
      </c>
      <c r="J318" s="110" t="s">
        <v>404</v>
      </c>
      <c r="K318" s="75">
        <v>50</v>
      </c>
      <c r="L318" s="50" t="s">
        <v>405</v>
      </c>
      <c r="M318" s="50" t="s">
        <v>406</v>
      </c>
      <c r="N318" s="52" t="s">
        <v>101</v>
      </c>
      <c r="O318" s="94" t="s">
        <v>102</v>
      </c>
      <c r="P318" s="50" t="s">
        <v>101</v>
      </c>
      <c r="Q318" s="94" t="s">
        <v>102</v>
      </c>
      <c r="R318" s="110" t="s">
        <v>390</v>
      </c>
      <c r="S318" s="61" t="s">
        <v>102</v>
      </c>
      <c r="T318" s="75"/>
      <c r="U318" s="113">
        <v>1317.94</v>
      </c>
      <c r="V318" s="113">
        <v>1380.78</v>
      </c>
      <c r="W318" s="111">
        <v>246.04</v>
      </c>
      <c r="X318" s="111" t="s">
        <v>398</v>
      </c>
      <c r="Y318" s="111">
        <v>201.42</v>
      </c>
      <c r="Z318" s="111" t="s">
        <v>398</v>
      </c>
      <c r="AA318" s="111">
        <v>192.17</v>
      </c>
      <c r="AB318" s="111" t="s">
        <v>398</v>
      </c>
      <c r="AC318" s="111">
        <v>172.52</v>
      </c>
      <c r="AD318" s="111" t="s">
        <v>398</v>
      </c>
      <c r="AE318" s="111">
        <v>85.85</v>
      </c>
      <c r="AF318" s="111" t="s">
        <v>398</v>
      </c>
      <c r="AG318" s="111">
        <v>66.64</v>
      </c>
      <c r="AH318" s="111" t="s">
        <v>398</v>
      </c>
      <c r="AI318" s="111">
        <v>46.78</v>
      </c>
      <c r="AJ318" s="111" t="s">
        <v>398</v>
      </c>
      <c r="AK318" s="111">
        <v>41.5</v>
      </c>
      <c r="AL318" s="111" t="s">
        <v>398</v>
      </c>
      <c r="AM318" s="111">
        <v>61.48</v>
      </c>
      <c r="AN318" s="111" t="s">
        <v>398</v>
      </c>
      <c r="AO318" s="111">
        <v>107.77</v>
      </c>
      <c r="AP318" s="111" t="s">
        <v>398</v>
      </c>
      <c r="AQ318" s="111">
        <v>146.59</v>
      </c>
      <c r="AR318" s="111" t="s">
        <v>398</v>
      </c>
      <c r="AS318" s="111">
        <v>119.88</v>
      </c>
      <c r="AT318" s="111" t="s">
        <v>398</v>
      </c>
      <c r="AU318" s="111">
        <f t="shared" si="5"/>
        <v>1488.6399999999999</v>
      </c>
      <c r="AV318" s="112">
        <v>0.25612000000000001</v>
      </c>
      <c r="AW318" s="112" t="s">
        <v>407</v>
      </c>
      <c r="AX318" s="112" t="s">
        <v>396</v>
      </c>
      <c r="AY318" s="112">
        <v>1</v>
      </c>
      <c r="AZ318" s="112" t="s">
        <v>409</v>
      </c>
    </row>
    <row r="319" spans="1:52" ht="35.25" customHeight="1" x14ac:dyDescent="0.25">
      <c r="A319" s="4">
        <v>309</v>
      </c>
      <c r="B319" s="23">
        <v>342219</v>
      </c>
      <c r="C319" s="89" t="s">
        <v>382</v>
      </c>
      <c r="D319" s="110" t="s">
        <v>383</v>
      </c>
      <c r="E319" s="111" t="s">
        <v>384</v>
      </c>
      <c r="F319" s="89" t="s">
        <v>403</v>
      </c>
      <c r="G319" s="90" t="s">
        <v>386</v>
      </c>
      <c r="H319" s="31" t="s">
        <v>387</v>
      </c>
      <c r="I319" s="112">
        <v>1</v>
      </c>
      <c r="J319" s="110" t="s">
        <v>404</v>
      </c>
      <c r="K319" s="75">
        <v>50</v>
      </c>
      <c r="L319" s="50" t="s">
        <v>405</v>
      </c>
      <c r="M319" s="50" t="s">
        <v>406</v>
      </c>
      <c r="N319" s="52" t="s">
        <v>101</v>
      </c>
      <c r="O319" s="94" t="s">
        <v>102</v>
      </c>
      <c r="P319" s="50" t="s">
        <v>101</v>
      </c>
      <c r="Q319" s="94" t="s">
        <v>102</v>
      </c>
      <c r="R319" s="110" t="s">
        <v>390</v>
      </c>
      <c r="S319" s="61" t="s">
        <v>102</v>
      </c>
      <c r="T319" s="75"/>
      <c r="U319" s="113">
        <v>1121.03</v>
      </c>
      <c r="V319" s="113">
        <v>1159.82</v>
      </c>
      <c r="W319" s="111">
        <v>164.65</v>
      </c>
      <c r="X319" s="111" t="s">
        <v>398</v>
      </c>
      <c r="Y319" s="111">
        <v>144.85</v>
      </c>
      <c r="Z319" s="111" t="s">
        <v>398</v>
      </c>
      <c r="AA319" s="111">
        <v>150.26</v>
      </c>
      <c r="AB319" s="111" t="s">
        <v>398</v>
      </c>
      <c r="AC319" s="111">
        <v>136.63999999999999</v>
      </c>
      <c r="AD319" s="111" t="s">
        <v>398</v>
      </c>
      <c r="AE319" s="111">
        <v>72.819999999999993</v>
      </c>
      <c r="AF319" s="111" t="s">
        <v>398</v>
      </c>
      <c r="AG319" s="111">
        <v>58.93</v>
      </c>
      <c r="AH319" s="111" t="s">
        <v>398</v>
      </c>
      <c r="AI319" s="111">
        <v>44.58</v>
      </c>
      <c r="AJ319" s="111" t="s">
        <v>398</v>
      </c>
      <c r="AK319" s="111">
        <v>44.58</v>
      </c>
      <c r="AL319" s="111" t="s">
        <v>398</v>
      </c>
      <c r="AM319" s="111">
        <v>44.58</v>
      </c>
      <c r="AN319" s="111" t="s">
        <v>398</v>
      </c>
      <c r="AO319" s="111">
        <v>93.44</v>
      </c>
      <c r="AP319" s="111" t="s">
        <v>398</v>
      </c>
      <c r="AQ319" s="111">
        <v>104.23</v>
      </c>
      <c r="AR319" s="111" t="s">
        <v>398</v>
      </c>
      <c r="AS319" s="111">
        <v>120.04</v>
      </c>
      <c r="AT319" s="111" t="s">
        <v>398</v>
      </c>
      <c r="AU319" s="111">
        <f t="shared" si="5"/>
        <v>1179.6000000000001</v>
      </c>
      <c r="AV319" s="112">
        <v>0.17011999999999999</v>
      </c>
      <c r="AW319" s="112" t="s">
        <v>407</v>
      </c>
      <c r="AX319" s="112" t="s">
        <v>396</v>
      </c>
      <c r="AY319" s="112">
        <v>1</v>
      </c>
      <c r="AZ319" s="112" t="s">
        <v>409</v>
      </c>
    </row>
    <row r="320" spans="1:52" ht="35.25" customHeight="1" x14ac:dyDescent="0.25">
      <c r="A320" s="4">
        <v>310</v>
      </c>
      <c r="B320" s="23">
        <v>342220</v>
      </c>
      <c r="C320" s="89" t="s">
        <v>382</v>
      </c>
      <c r="D320" s="110" t="s">
        <v>383</v>
      </c>
      <c r="E320" s="111" t="s">
        <v>384</v>
      </c>
      <c r="F320" s="89" t="s">
        <v>403</v>
      </c>
      <c r="G320" s="90" t="s">
        <v>386</v>
      </c>
      <c r="H320" s="31" t="s">
        <v>387</v>
      </c>
      <c r="I320" s="112">
        <v>1</v>
      </c>
      <c r="J320" s="110" t="s">
        <v>404</v>
      </c>
      <c r="K320" s="75">
        <v>80</v>
      </c>
      <c r="L320" s="50" t="s">
        <v>405</v>
      </c>
      <c r="M320" s="50" t="s">
        <v>406</v>
      </c>
      <c r="N320" s="52" t="s">
        <v>101</v>
      </c>
      <c r="O320" s="94" t="s">
        <v>102</v>
      </c>
      <c r="P320" s="50" t="s">
        <v>101</v>
      </c>
      <c r="Q320" s="94" t="s">
        <v>102</v>
      </c>
      <c r="R320" s="110" t="s">
        <v>390</v>
      </c>
      <c r="S320" s="61" t="s">
        <v>102</v>
      </c>
      <c r="T320" s="75"/>
      <c r="U320" s="113">
        <v>1413.2</v>
      </c>
      <c r="V320" s="113">
        <v>1461.46</v>
      </c>
      <c r="W320" s="111">
        <v>235.97</v>
      </c>
      <c r="X320" s="111" t="s">
        <v>398</v>
      </c>
      <c r="Y320" s="111">
        <v>184.7</v>
      </c>
      <c r="Z320" s="111" t="s">
        <v>398</v>
      </c>
      <c r="AA320" s="111">
        <v>199.6</v>
      </c>
      <c r="AB320" s="111" t="s">
        <v>398</v>
      </c>
      <c r="AC320" s="111">
        <v>185.3</v>
      </c>
      <c r="AD320" s="111" t="s">
        <v>398</v>
      </c>
      <c r="AE320" s="111">
        <v>147.91999999999999</v>
      </c>
      <c r="AF320" s="111" t="s">
        <v>398</v>
      </c>
      <c r="AG320" s="111">
        <v>50.24</v>
      </c>
      <c r="AH320" s="111" t="s">
        <v>398</v>
      </c>
      <c r="AI320" s="111">
        <v>27.89</v>
      </c>
      <c r="AJ320" s="111" t="s">
        <v>398</v>
      </c>
      <c r="AK320" s="111">
        <v>35.9</v>
      </c>
      <c r="AL320" s="111" t="s">
        <v>398</v>
      </c>
      <c r="AM320" s="111">
        <v>45.28</v>
      </c>
      <c r="AN320" s="111" t="s">
        <v>398</v>
      </c>
      <c r="AO320" s="111">
        <v>111.23</v>
      </c>
      <c r="AP320" s="111" t="s">
        <v>398</v>
      </c>
      <c r="AQ320" s="111">
        <v>132.91</v>
      </c>
      <c r="AR320" s="111" t="s">
        <v>398</v>
      </c>
      <c r="AS320" s="111">
        <v>162.83000000000001</v>
      </c>
      <c r="AT320" s="111" t="s">
        <v>398</v>
      </c>
      <c r="AU320" s="111">
        <f t="shared" si="5"/>
        <v>1519.77</v>
      </c>
      <c r="AV320" s="112">
        <v>0.32595000000000002</v>
      </c>
      <c r="AW320" s="112" t="s">
        <v>407</v>
      </c>
      <c r="AX320" s="112" t="s">
        <v>396</v>
      </c>
      <c r="AY320" s="112">
        <v>1</v>
      </c>
      <c r="AZ320" s="112" t="s">
        <v>409</v>
      </c>
    </row>
    <row r="321" spans="1:52" ht="35.25" customHeight="1" x14ac:dyDescent="0.25">
      <c r="A321" s="4">
        <v>311</v>
      </c>
      <c r="B321" s="23">
        <v>342221</v>
      </c>
      <c r="C321" s="89" t="s">
        <v>382</v>
      </c>
      <c r="D321" s="110" t="s">
        <v>383</v>
      </c>
      <c r="E321" s="111" t="s">
        <v>384</v>
      </c>
      <c r="F321" s="89" t="s">
        <v>403</v>
      </c>
      <c r="G321" s="90" t="s">
        <v>386</v>
      </c>
      <c r="H321" s="31" t="s">
        <v>387</v>
      </c>
      <c r="I321" s="112">
        <v>1</v>
      </c>
      <c r="J321" s="110" t="s">
        <v>404</v>
      </c>
      <c r="K321" s="75">
        <v>50</v>
      </c>
      <c r="L321" s="50" t="s">
        <v>405</v>
      </c>
      <c r="M321" s="50" t="s">
        <v>406</v>
      </c>
      <c r="N321" s="52" t="s">
        <v>101</v>
      </c>
      <c r="O321" s="94" t="s">
        <v>102</v>
      </c>
      <c r="P321" s="50" t="s">
        <v>101</v>
      </c>
      <c r="Q321" s="94" t="s">
        <v>102</v>
      </c>
      <c r="R321" s="110" t="s">
        <v>390</v>
      </c>
      <c r="S321" s="61" t="s">
        <v>102</v>
      </c>
      <c r="T321" s="75"/>
      <c r="U321" s="113">
        <v>1171.79</v>
      </c>
      <c r="V321" s="113">
        <v>1157.0899999999999</v>
      </c>
      <c r="W321" s="111">
        <v>168.23</v>
      </c>
      <c r="X321" s="111" t="s">
        <v>398</v>
      </c>
      <c r="Y321" s="111">
        <v>140.41999999999999</v>
      </c>
      <c r="Z321" s="111" t="s">
        <v>398</v>
      </c>
      <c r="AA321" s="111">
        <v>140.55000000000001</v>
      </c>
      <c r="AB321" s="111" t="s">
        <v>398</v>
      </c>
      <c r="AC321" s="111">
        <v>121.57</v>
      </c>
      <c r="AD321" s="111" t="s">
        <v>398</v>
      </c>
      <c r="AE321" s="111">
        <v>64.819999999999993</v>
      </c>
      <c r="AF321" s="111" t="s">
        <v>398</v>
      </c>
      <c r="AG321" s="111">
        <v>50.69</v>
      </c>
      <c r="AH321" s="111" t="s">
        <v>398</v>
      </c>
      <c r="AI321" s="111">
        <v>16.29</v>
      </c>
      <c r="AJ321" s="111" t="s">
        <v>398</v>
      </c>
      <c r="AK321" s="111">
        <v>41.03</v>
      </c>
      <c r="AL321" s="111" t="s">
        <v>398</v>
      </c>
      <c r="AM321" s="111">
        <v>59.66</v>
      </c>
      <c r="AN321" s="111" t="s">
        <v>398</v>
      </c>
      <c r="AO321" s="111">
        <v>94.42</v>
      </c>
      <c r="AP321" s="111" t="s">
        <v>398</v>
      </c>
      <c r="AQ321" s="111">
        <v>106.76</v>
      </c>
      <c r="AR321" s="111" t="s">
        <v>398</v>
      </c>
      <c r="AS321" s="111">
        <v>135.5</v>
      </c>
      <c r="AT321" s="111" t="s">
        <v>398</v>
      </c>
      <c r="AU321" s="111">
        <f t="shared" si="5"/>
        <v>1139.9399999999998</v>
      </c>
      <c r="AV321" s="112">
        <v>0.22786999999999999</v>
      </c>
      <c r="AW321" s="112" t="s">
        <v>407</v>
      </c>
      <c r="AX321" s="112" t="s">
        <v>396</v>
      </c>
      <c r="AY321" s="112">
        <v>1</v>
      </c>
      <c r="AZ321" s="112" t="s">
        <v>409</v>
      </c>
    </row>
    <row r="322" spans="1:52" ht="35.25" customHeight="1" x14ac:dyDescent="0.25">
      <c r="A322" s="4">
        <v>312</v>
      </c>
      <c r="B322" s="23">
        <v>342222</v>
      </c>
      <c r="C322" s="89" t="s">
        <v>382</v>
      </c>
      <c r="D322" s="110" t="s">
        <v>383</v>
      </c>
      <c r="E322" s="111" t="s">
        <v>384</v>
      </c>
      <c r="F322" s="89" t="s">
        <v>403</v>
      </c>
      <c r="G322" s="90" t="s">
        <v>386</v>
      </c>
      <c r="H322" s="31" t="s">
        <v>387</v>
      </c>
      <c r="I322" s="112">
        <v>1</v>
      </c>
      <c r="J322" s="110" t="s">
        <v>404</v>
      </c>
      <c r="K322" s="75">
        <v>50</v>
      </c>
      <c r="L322" s="50" t="s">
        <v>405</v>
      </c>
      <c r="M322" s="50" t="s">
        <v>406</v>
      </c>
      <c r="N322" s="52" t="s">
        <v>101</v>
      </c>
      <c r="O322" s="94" t="s">
        <v>102</v>
      </c>
      <c r="P322" s="50" t="s">
        <v>101</v>
      </c>
      <c r="Q322" s="94" t="s">
        <v>102</v>
      </c>
      <c r="R322" s="110" t="s">
        <v>390</v>
      </c>
      <c r="S322" s="61" t="s">
        <v>102</v>
      </c>
      <c r="T322" s="75"/>
      <c r="U322" s="113">
        <v>813.26</v>
      </c>
      <c r="V322" s="113">
        <v>1172.02</v>
      </c>
      <c r="W322" s="111">
        <v>120.78</v>
      </c>
      <c r="X322" s="111" t="s">
        <v>393</v>
      </c>
      <c r="Y322" s="111">
        <v>120.78</v>
      </c>
      <c r="Z322" s="111" t="s">
        <v>393</v>
      </c>
      <c r="AA322" s="111">
        <v>120.78</v>
      </c>
      <c r="AB322" s="111" t="s">
        <v>393</v>
      </c>
      <c r="AC322" s="111">
        <v>120.78</v>
      </c>
      <c r="AD322" s="111" t="s">
        <v>393</v>
      </c>
      <c r="AE322" s="111">
        <v>120.78</v>
      </c>
      <c r="AF322" s="111" t="s">
        <v>393</v>
      </c>
      <c r="AG322" s="111">
        <v>44.95</v>
      </c>
      <c r="AH322" s="111" t="s">
        <v>393</v>
      </c>
      <c r="AI322" s="111">
        <v>44.35</v>
      </c>
      <c r="AJ322" s="111" t="s">
        <v>393</v>
      </c>
      <c r="AK322" s="111">
        <v>43.21</v>
      </c>
      <c r="AL322" s="111" t="s">
        <v>393</v>
      </c>
      <c r="AM322" s="111">
        <v>43.21</v>
      </c>
      <c r="AN322" s="111" t="s">
        <v>393</v>
      </c>
      <c r="AO322" s="111">
        <v>122.44</v>
      </c>
      <c r="AP322" s="111" t="s">
        <v>393</v>
      </c>
      <c r="AQ322" s="111">
        <v>124.11</v>
      </c>
      <c r="AR322" s="111" t="s">
        <v>393</v>
      </c>
      <c r="AS322" s="111">
        <v>102.48</v>
      </c>
      <c r="AT322" s="111" t="s">
        <v>393</v>
      </c>
      <c r="AU322" s="111">
        <f t="shared" si="5"/>
        <v>1128.6500000000001</v>
      </c>
      <c r="AV322" s="112">
        <v>0.36756</v>
      </c>
      <c r="AW322" s="112" t="s">
        <v>407</v>
      </c>
      <c r="AX322" s="112" t="s">
        <v>396</v>
      </c>
      <c r="AY322" s="112">
        <v>1</v>
      </c>
      <c r="AZ322" s="112" t="s">
        <v>409</v>
      </c>
    </row>
    <row r="323" spans="1:52" ht="35.25" customHeight="1" x14ac:dyDescent="0.25">
      <c r="A323" s="4">
        <v>313</v>
      </c>
      <c r="B323" s="23">
        <v>342223</v>
      </c>
      <c r="C323" s="89" t="s">
        <v>382</v>
      </c>
      <c r="D323" s="110" t="s">
        <v>383</v>
      </c>
      <c r="E323" s="111" t="s">
        <v>384</v>
      </c>
      <c r="F323" s="89" t="s">
        <v>403</v>
      </c>
      <c r="G323" s="90" t="s">
        <v>386</v>
      </c>
      <c r="H323" s="31" t="s">
        <v>387</v>
      </c>
      <c r="I323" s="112">
        <v>1</v>
      </c>
      <c r="J323" s="110" t="s">
        <v>404</v>
      </c>
      <c r="K323" s="75">
        <v>80</v>
      </c>
      <c r="L323" s="50" t="s">
        <v>405</v>
      </c>
      <c r="M323" s="50" t="s">
        <v>406</v>
      </c>
      <c r="N323" s="52" t="s">
        <v>101</v>
      </c>
      <c r="O323" s="94" t="s">
        <v>102</v>
      </c>
      <c r="P323" s="50" t="s">
        <v>101</v>
      </c>
      <c r="Q323" s="94" t="s">
        <v>102</v>
      </c>
      <c r="R323" s="110" t="s">
        <v>390</v>
      </c>
      <c r="S323" s="61" t="s">
        <v>102</v>
      </c>
      <c r="T323" s="75"/>
      <c r="U323" s="113">
        <v>1486.67</v>
      </c>
      <c r="V323" s="113">
        <v>1261.24</v>
      </c>
      <c r="W323" s="111">
        <v>219.35</v>
      </c>
      <c r="X323" s="111" t="s">
        <v>398</v>
      </c>
      <c r="Y323" s="111">
        <v>147.6</v>
      </c>
      <c r="Z323" s="111" t="s">
        <v>398</v>
      </c>
      <c r="AA323" s="111">
        <v>173.52</v>
      </c>
      <c r="AB323" s="111" t="s">
        <v>398</v>
      </c>
      <c r="AC323" s="111">
        <v>158.5</v>
      </c>
      <c r="AD323" s="111" t="s">
        <v>398</v>
      </c>
      <c r="AE323" s="111">
        <v>81.55</v>
      </c>
      <c r="AF323" s="111" t="s">
        <v>398</v>
      </c>
      <c r="AG323" s="111">
        <v>50.75</v>
      </c>
      <c r="AH323" s="111" t="s">
        <v>398</v>
      </c>
      <c r="AI323" s="111">
        <v>50.75</v>
      </c>
      <c r="AJ323" s="111" t="s">
        <v>398</v>
      </c>
      <c r="AK323" s="111">
        <v>23.58</v>
      </c>
      <c r="AL323" s="111" t="s">
        <v>398</v>
      </c>
      <c r="AM323" s="111">
        <v>42.9</v>
      </c>
      <c r="AN323" s="111" t="s">
        <v>398</v>
      </c>
      <c r="AO323" s="111">
        <v>103.03</v>
      </c>
      <c r="AP323" s="111" t="s">
        <v>398</v>
      </c>
      <c r="AQ323" s="111">
        <v>116.44</v>
      </c>
      <c r="AR323" s="111" t="s">
        <v>398</v>
      </c>
      <c r="AS323" s="111">
        <v>130.88999999999999</v>
      </c>
      <c r="AT323" s="111" t="s">
        <v>398</v>
      </c>
      <c r="AU323" s="111">
        <f t="shared" si="5"/>
        <v>1298.8600000000001</v>
      </c>
      <c r="AV323" s="112">
        <v>0.25889000000000001</v>
      </c>
      <c r="AW323" s="112" t="s">
        <v>407</v>
      </c>
      <c r="AX323" s="112" t="s">
        <v>396</v>
      </c>
      <c r="AY323" s="112">
        <v>1</v>
      </c>
      <c r="AZ323" s="112" t="s">
        <v>409</v>
      </c>
    </row>
    <row r="324" spans="1:52" ht="35.25" customHeight="1" x14ac:dyDescent="0.25">
      <c r="A324" s="4">
        <v>314</v>
      </c>
      <c r="B324" s="23">
        <v>342224</v>
      </c>
      <c r="C324" s="89" t="s">
        <v>382</v>
      </c>
      <c r="D324" s="110" t="s">
        <v>383</v>
      </c>
      <c r="E324" s="111" t="s">
        <v>384</v>
      </c>
      <c r="F324" s="89" t="s">
        <v>403</v>
      </c>
      <c r="G324" s="90" t="s">
        <v>386</v>
      </c>
      <c r="H324" s="31" t="s">
        <v>387</v>
      </c>
      <c r="I324" s="112">
        <v>1</v>
      </c>
      <c r="J324" s="110" t="s">
        <v>404</v>
      </c>
      <c r="K324" s="75">
        <v>50</v>
      </c>
      <c r="L324" s="50" t="s">
        <v>405</v>
      </c>
      <c r="M324" s="50" t="s">
        <v>406</v>
      </c>
      <c r="N324" s="52" t="s">
        <v>101</v>
      </c>
      <c r="O324" s="94" t="s">
        <v>102</v>
      </c>
      <c r="P324" s="50" t="s">
        <v>101</v>
      </c>
      <c r="Q324" s="94" t="s">
        <v>102</v>
      </c>
      <c r="R324" s="110" t="s">
        <v>390</v>
      </c>
      <c r="S324" s="61" t="s">
        <v>102</v>
      </c>
      <c r="T324" s="75"/>
      <c r="U324" s="113">
        <v>959.2</v>
      </c>
      <c r="V324" s="113">
        <v>1065.7</v>
      </c>
      <c r="W324" s="111">
        <v>168.96</v>
      </c>
      <c r="X324" s="111" t="s">
        <v>398</v>
      </c>
      <c r="Y324" s="111">
        <v>151</v>
      </c>
      <c r="Z324" s="111" t="s">
        <v>398</v>
      </c>
      <c r="AA324" s="111">
        <v>158.44999999999999</v>
      </c>
      <c r="AB324" s="111" t="s">
        <v>398</v>
      </c>
      <c r="AC324" s="111">
        <v>143.05000000000001</v>
      </c>
      <c r="AD324" s="111" t="s">
        <v>398</v>
      </c>
      <c r="AE324" s="111">
        <v>72.400000000000006</v>
      </c>
      <c r="AF324" s="111" t="s">
        <v>398</v>
      </c>
      <c r="AG324" s="111">
        <v>57.62</v>
      </c>
      <c r="AH324" s="111" t="s">
        <v>398</v>
      </c>
      <c r="AI324" s="111">
        <v>42.98</v>
      </c>
      <c r="AJ324" s="111" t="s">
        <v>398</v>
      </c>
      <c r="AK324" s="111">
        <v>42.98</v>
      </c>
      <c r="AL324" s="111" t="s">
        <v>398</v>
      </c>
      <c r="AM324" s="111">
        <v>42.98</v>
      </c>
      <c r="AN324" s="111" t="s">
        <v>398</v>
      </c>
      <c r="AO324" s="111">
        <v>91.79</v>
      </c>
      <c r="AP324" s="111" t="s">
        <v>398</v>
      </c>
      <c r="AQ324" s="111">
        <v>123.81</v>
      </c>
      <c r="AR324" s="111" t="s">
        <v>398</v>
      </c>
      <c r="AS324" s="111">
        <v>154.13</v>
      </c>
      <c r="AT324" s="111" t="s">
        <v>398</v>
      </c>
      <c r="AU324" s="111">
        <f t="shared" si="5"/>
        <v>1250.1500000000001</v>
      </c>
      <c r="AV324" s="112">
        <v>0.26634000000000002</v>
      </c>
      <c r="AW324" s="112" t="s">
        <v>407</v>
      </c>
      <c r="AX324" s="112" t="s">
        <v>396</v>
      </c>
      <c r="AY324" s="112">
        <v>1</v>
      </c>
      <c r="AZ324" s="112" t="s">
        <v>409</v>
      </c>
    </row>
    <row r="325" spans="1:52" ht="35.25" customHeight="1" x14ac:dyDescent="0.25">
      <c r="A325" s="4">
        <v>315</v>
      </c>
      <c r="B325" s="23">
        <v>342225</v>
      </c>
      <c r="C325" s="89" t="s">
        <v>382</v>
      </c>
      <c r="D325" s="110" t="s">
        <v>383</v>
      </c>
      <c r="E325" s="111" t="s">
        <v>384</v>
      </c>
      <c r="F325" s="89" t="s">
        <v>403</v>
      </c>
      <c r="G325" s="90" t="s">
        <v>386</v>
      </c>
      <c r="H325" s="31" t="s">
        <v>387</v>
      </c>
      <c r="I325" s="112">
        <v>1</v>
      </c>
      <c r="J325" s="110" t="s">
        <v>404</v>
      </c>
      <c r="K325" s="75">
        <v>50</v>
      </c>
      <c r="L325" s="50" t="s">
        <v>405</v>
      </c>
      <c r="M325" s="50" t="s">
        <v>406</v>
      </c>
      <c r="N325" s="52" t="s">
        <v>101</v>
      </c>
      <c r="O325" s="94" t="s">
        <v>102</v>
      </c>
      <c r="P325" s="50" t="s">
        <v>101</v>
      </c>
      <c r="Q325" s="94" t="s">
        <v>102</v>
      </c>
      <c r="R325" s="110" t="s">
        <v>390</v>
      </c>
      <c r="S325" s="61" t="s">
        <v>102</v>
      </c>
      <c r="T325" s="75"/>
      <c r="U325" s="113">
        <v>1368.77</v>
      </c>
      <c r="V325" s="113">
        <v>1479.54</v>
      </c>
      <c r="W325" s="111">
        <v>207.23</v>
      </c>
      <c r="X325" s="111" t="s">
        <v>398</v>
      </c>
      <c r="Y325" s="111">
        <v>185.41</v>
      </c>
      <c r="Z325" s="111" t="s">
        <v>398</v>
      </c>
      <c r="AA325" s="111">
        <v>191.55</v>
      </c>
      <c r="AB325" s="111" t="s">
        <v>398</v>
      </c>
      <c r="AC325" s="111">
        <v>170.16</v>
      </c>
      <c r="AD325" s="111" t="s">
        <v>398</v>
      </c>
      <c r="AE325" s="111">
        <v>85.85</v>
      </c>
      <c r="AF325" s="111" t="s">
        <v>398</v>
      </c>
      <c r="AG325" s="111">
        <v>66.569999999999993</v>
      </c>
      <c r="AH325" s="111" t="s">
        <v>398</v>
      </c>
      <c r="AI325" s="111">
        <v>48.23</v>
      </c>
      <c r="AJ325" s="111" t="s">
        <v>398</v>
      </c>
      <c r="AK325" s="111">
        <v>48.23</v>
      </c>
      <c r="AL325" s="111" t="s">
        <v>398</v>
      </c>
      <c r="AM325" s="111">
        <v>48.23</v>
      </c>
      <c r="AN325" s="111" t="s">
        <v>398</v>
      </c>
      <c r="AO325" s="111">
        <v>106.53</v>
      </c>
      <c r="AP325" s="111" t="s">
        <v>398</v>
      </c>
      <c r="AQ325" s="111">
        <v>140.69999999999999</v>
      </c>
      <c r="AR325" s="111" t="s">
        <v>398</v>
      </c>
      <c r="AS325" s="111">
        <v>176.05</v>
      </c>
      <c r="AT325" s="111" t="s">
        <v>398</v>
      </c>
      <c r="AU325" s="111">
        <f t="shared" si="5"/>
        <v>1474.74</v>
      </c>
      <c r="AV325" s="112">
        <v>0.14534</v>
      </c>
      <c r="AW325" s="112" t="s">
        <v>407</v>
      </c>
      <c r="AX325" s="112" t="s">
        <v>396</v>
      </c>
      <c r="AY325" s="112">
        <v>1</v>
      </c>
      <c r="AZ325" s="112" t="s">
        <v>409</v>
      </c>
    </row>
    <row r="326" spans="1:52" ht="35.25" customHeight="1" x14ac:dyDescent="0.25">
      <c r="A326" s="4">
        <v>316</v>
      </c>
      <c r="B326" s="23">
        <v>342226</v>
      </c>
      <c r="C326" s="89" t="s">
        <v>382</v>
      </c>
      <c r="D326" s="110" t="s">
        <v>383</v>
      </c>
      <c r="E326" s="111" t="s">
        <v>384</v>
      </c>
      <c r="F326" s="89" t="s">
        <v>403</v>
      </c>
      <c r="G326" s="90" t="s">
        <v>386</v>
      </c>
      <c r="H326" s="31" t="s">
        <v>387</v>
      </c>
      <c r="I326" s="112">
        <v>1</v>
      </c>
      <c r="J326" s="110" t="s">
        <v>404</v>
      </c>
      <c r="K326" s="75">
        <v>80</v>
      </c>
      <c r="L326" s="50" t="s">
        <v>405</v>
      </c>
      <c r="M326" s="50" t="s">
        <v>406</v>
      </c>
      <c r="N326" s="52" t="s">
        <v>101</v>
      </c>
      <c r="O326" s="94" t="s">
        <v>102</v>
      </c>
      <c r="P326" s="50" t="s">
        <v>101</v>
      </c>
      <c r="Q326" s="94" t="s">
        <v>102</v>
      </c>
      <c r="R326" s="110" t="s">
        <v>390</v>
      </c>
      <c r="S326" s="61" t="s">
        <v>102</v>
      </c>
      <c r="T326" s="75"/>
      <c r="U326" s="113">
        <v>885.66</v>
      </c>
      <c r="V326" s="113">
        <v>1035.72</v>
      </c>
      <c r="W326" s="111">
        <v>113.78</v>
      </c>
      <c r="X326" s="111" t="s">
        <v>393</v>
      </c>
      <c r="Y326" s="111">
        <v>110.6</v>
      </c>
      <c r="Z326" s="111" t="s">
        <v>393</v>
      </c>
      <c r="AA326" s="111">
        <v>113.08</v>
      </c>
      <c r="AB326" s="111" t="s">
        <v>393</v>
      </c>
      <c r="AC326" s="111">
        <v>113.78</v>
      </c>
      <c r="AD326" s="111" t="s">
        <v>393</v>
      </c>
      <c r="AE326" s="111">
        <v>113.78</v>
      </c>
      <c r="AF326" s="111" t="s">
        <v>393</v>
      </c>
      <c r="AG326" s="111">
        <v>39.950000000000003</v>
      </c>
      <c r="AH326" s="111" t="s">
        <v>393</v>
      </c>
      <c r="AI326" s="111">
        <v>39.35</v>
      </c>
      <c r="AJ326" s="111" t="s">
        <v>393</v>
      </c>
      <c r="AK326" s="111">
        <v>43.66</v>
      </c>
      <c r="AL326" s="111" t="s">
        <v>393</v>
      </c>
      <c r="AM326" s="111">
        <v>43.66</v>
      </c>
      <c r="AN326" s="111" t="s">
        <v>393</v>
      </c>
      <c r="AO326" s="111">
        <v>121.41</v>
      </c>
      <c r="AP326" s="111" t="s">
        <v>393</v>
      </c>
      <c r="AQ326" s="111">
        <v>117.53</v>
      </c>
      <c r="AR326" s="111" t="s">
        <v>393</v>
      </c>
      <c r="AS326" s="111">
        <v>118.07</v>
      </c>
      <c r="AT326" s="111" t="s">
        <v>393</v>
      </c>
      <c r="AU326" s="111">
        <f t="shared" si="5"/>
        <v>1088.6499999999999</v>
      </c>
      <c r="AV326" s="112">
        <v>0.40661000000000003</v>
      </c>
      <c r="AW326" s="112" t="s">
        <v>407</v>
      </c>
      <c r="AX326" s="112" t="s">
        <v>396</v>
      </c>
      <c r="AY326" s="112">
        <v>1</v>
      </c>
      <c r="AZ326" s="112" t="s">
        <v>409</v>
      </c>
    </row>
    <row r="327" spans="1:52" ht="35.25" customHeight="1" x14ac:dyDescent="0.25">
      <c r="A327" s="4">
        <v>317</v>
      </c>
      <c r="B327" s="23">
        <v>342227</v>
      </c>
      <c r="C327" s="89" t="s">
        <v>382</v>
      </c>
      <c r="D327" s="110" t="s">
        <v>383</v>
      </c>
      <c r="E327" s="111" t="s">
        <v>384</v>
      </c>
      <c r="F327" s="89" t="s">
        <v>403</v>
      </c>
      <c r="G327" s="90" t="s">
        <v>386</v>
      </c>
      <c r="H327" s="31" t="s">
        <v>387</v>
      </c>
      <c r="I327" s="112">
        <v>1</v>
      </c>
      <c r="J327" s="110" t="s">
        <v>404</v>
      </c>
      <c r="K327" s="75">
        <v>50</v>
      </c>
      <c r="L327" s="50" t="s">
        <v>405</v>
      </c>
      <c r="M327" s="50" t="s">
        <v>406</v>
      </c>
      <c r="N327" s="52" t="s">
        <v>101</v>
      </c>
      <c r="O327" s="94" t="s">
        <v>102</v>
      </c>
      <c r="P327" s="50" t="s">
        <v>101</v>
      </c>
      <c r="Q327" s="94" t="s">
        <v>102</v>
      </c>
      <c r="R327" s="110" t="s">
        <v>390</v>
      </c>
      <c r="S327" s="61" t="s">
        <v>102</v>
      </c>
      <c r="T327" s="75"/>
      <c r="U327" s="113">
        <v>988.28</v>
      </c>
      <c r="V327" s="113">
        <v>1117.45</v>
      </c>
      <c r="W327" s="111">
        <v>112.44</v>
      </c>
      <c r="X327" s="111" t="s">
        <v>393</v>
      </c>
      <c r="Y327" s="111">
        <v>109.26</v>
      </c>
      <c r="Z327" s="111" t="s">
        <v>393</v>
      </c>
      <c r="AA327" s="111">
        <v>111.73</v>
      </c>
      <c r="AB327" s="111" t="s">
        <v>393</v>
      </c>
      <c r="AC327" s="111">
        <v>112.44</v>
      </c>
      <c r="AD327" s="111" t="s">
        <v>393</v>
      </c>
      <c r="AE327" s="111">
        <v>112.44</v>
      </c>
      <c r="AF327" s="111" t="s">
        <v>393</v>
      </c>
      <c r="AG327" s="111">
        <v>37.94</v>
      </c>
      <c r="AH327" s="111" t="s">
        <v>393</v>
      </c>
      <c r="AI327" s="111">
        <v>37.090000000000003</v>
      </c>
      <c r="AJ327" s="111" t="s">
        <v>393</v>
      </c>
      <c r="AK327" s="111">
        <v>40.229999999999997</v>
      </c>
      <c r="AL327" s="111" t="s">
        <v>393</v>
      </c>
      <c r="AM327" s="111">
        <v>40.229999999999997</v>
      </c>
      <c r="AN327" s="111" t="s">
        <v>393</v>
      </c>
      <c r="AO327" s="111">
        <v>118.98</v>
      </c>
      <c r="AP327" s="111" t="s">
        <v>393</v>
      </c>
      <c r="AQ327" s="111">
        <v>116.24</v>
      </c>
      <c r="AR327" s="111" t="s">
        <v>393</v>
      </c>
      <c r="AS327" s="111">
        <v>116.87</v>
      </c>
      <c r="AT327" s="111" t="s">
        <v>393</v>
      </c>
      <c r="AU327" s="111">
        <f t="shared" si="5"/>
        <v>1065.8900000000001</v>
      </c>
      <c r="AV327" s="112">
        <v>0.17480000000000001</v>
      </c>
      <c r="AW327" s="112" t="s">
        <v>407</v>
      </c>
      <c r="AX327" s="112" t="s">
        <v>396</v>
      </c>
      <c r="AY327" s="112">
        <v>1</v>
      </c>
      <c r="AZ327" s="112" t="s">
        <v>409</v>
      </c>
    </row>
    <row r="328" spans="1:52" ht="35.25" customHeight="1" x14ac:dyDescent="0.25">
      <c r="A328" s="4">
        <v>318</v>
      </c>
      <c r="B328" s="23">
        <v>342228</v>
      </c>
      <c r="C328" s="89" t="s">
        <v>382</v>
      </c>
      <c r="D328" s="110" t="s">
        <v>383</v>
      </c>
      <c r="E328" s="111" t="s">
        <v>384</v>
      </c>
      <c r="F328" s="89" t="s">
        <v>403</v>
      </c>
      <c r="G328" s="90" t="s">
        <v>386</v>
      </c>
      <c r="H328" s="31" t="s">
        <v>387</v>
      </c>
      <c r="I328" s="112">
        <v>1</v>
      </c>
      <c r="J328" s="110" t="s">
        <v>404</v>
      </c>
      <c r="K328" s="75">
        <v>80</v>
      </c>
      <c r="L328" s="50" t="s">
        <v>405</v>
      </c>
      <c r="M328" s="50" t="s">
        <v>406</v>
      </c>
      <c r="N328" s="52" t="s">
        <v>101</v>
      </c>
      <c r="O328" s="94" t="s">
        <v>102</v>
      </c>
      <c r="P328" s="50" t="s">
        <v>101</v>
      </c>
      <c r="Q328" s="94" t="s">
        <v>102</v>
      </c>
      <c r="R328" s="110" t="s">
        <v>390</v>
      </c>
      <c r="S328" s="61" t="s">
        <v>102</v>
      </c>
      <c r="T328" s="75"/>
      <c r="U328" s="113">
        <v>1059.6199999999999</v>
      </c>
      <c r="V328" s="113">
        <v>1310.1199999999999</v>
      </c>
      <c r="W328" s="111">
        <v>133.96</v>
      </c>
      <c r="X328" s="111" t="s">
        <v>393</v>
      </c>
      <c r="Y328" s="111">
        <v>130.16999999999999</v>
      </c>
      <c r="Z328" s="111" t="s">
        <v>393</v>
      </c>
      <c r="AA328" s="111">
        <v>133.12</v>
      </c>
      <c r="AB328" s="111" t="s">
        <v>393</v>
      </c>
      <c r="AC328" s="111">
        <v>133.96</v>
      </c>
      <c r="AD328" s="111" t="s">
        <v>393</v>
      </c>
      <c r="AE328" s="111">
        <v>133.96</v>
      </c>
      <c r="AF328" s="111" t="s">
        <v>393</v>
      </c>
      <c r="AG328" s="111">
        <v>45.11</v>
      </c>
      <c r="AH328" s="111" t="s">
        <v>393</v>
      </c>
      <c r="AI328" s="111">
        <v>44.1</v>
      </c>
      <c r="AJ328" s="111" t="s">
        <v>393</v>
      </c>
      <c r="AK328" s="111">
        <v>46.18</v>
      </c>
      <c r="AL328" s="111" t="s">
        <v>393</v>
      </c>
      <c r="AM328" s="111">
        <v>46.18</v>
      </c>
      <c r="AN328" s="111" t="s">
        <v>393</v>
      </c>
      <c r="AO328" s="111">
        <v>140.09</v>
      </c>
      <c r="AP328" s="111" t="s">
        <v>393</v>
      </c>
      <c r="AQ328" s="111">
        <v>138.49</v>
      </c>
      <c r="AR328" s="111" t="s">
        <v>393</v>
      </c>
      <c r="AS328" s="111">
        <v>139.26</v>
      </c>
      <c r="AT328" s="111" t="s">
        <v>393</v>
      </c>
      <c r="AU328" s="111">
        <f t="shared" si="5"/>
        <v>1264.5800000000002</v>
      </c>
      <c r="AV328" s="112">
        <v>0.26837</v>
      </c>
      <c r="AW328" s="112" t="s">
        <v>407</v>
      </c>
      <c r="AX328" s="112" t="s">
        <v>396</v>
      </c>
      <c r="AY328" s="112">
        <v>1</v>
      </c>
      <c r="AZ328" s="112" t="s">
        <v>409</v>
      </c>
    </row>
    <row r="329" spans="1:52" ht="35.25" customHeight="1" x14ac:dyDescent="0.25">
      <c r="A329" s="4">
        <v>319</v>
      </c>
      <c r="B329" s="23">
        <v>342229</v>
      </c>
      <c r="C329" s="89" t="s">
        <v>382</v>
      </c>
      <c r="D329" s="110" t="s">
        <v>383</v>
      </c>
      <c r="E329" s="111" t="s">
        <v>384</v>
      </c>
      <c r="F329" s="89" t="s">
        <v>403</v>
      </c>
      <c r="G329" s="90" t="s">
        <v>386</v>
      </c>
      <c r="H329" s="31" t="s">
        <v>387</v>
      </c>
      <c r="I329" s="112">
        <v>1</v>
      </c>
      <c r="J329" s="110" t="s">
        <v>404</v>
      </c>
      <c r="K329" s="75">
        <v>50</v>
      </c>
      <c r="L329" s="50" t="s">
        <v>405</v>
      </c>
      <c r="M329" s="50" t="s">
        <v>406</v>
      </c>
      <c r="N329" s="52" t="s">
        <v>101</v>
      </c>
      <c r="O329" s="94" t="s">
        <v>102</v>
      </c>
      <c r="P329" s="50" t="s">
        <v>101</v>
      </c>
      <c r="Q329" s="94" t="s">
        <v>102</v>
      </c>
      <c r="R329" s="110" t="s">
        <v>390</v>
      </c>
      <c r="S329" s="61" t="s">
        <v>102</v>
      </c>
      <c r="T329" s="75"/>
      <c r="U329" s="113">
        <v>1028.43</v>
      </c>
      <c r="V329" s="113">
        <v>1145.8800000000001</v>
      </c>
      <c r="W329" s="111">
        <v>114.53</v>
      </c>
      <c r="X329" s="111" t="s">
        <v>393</v>
      </c>
      <c r="Y329" s="111">
        <v>111.32</v>
      </c>
      <c r="Z329" s="111" t="s">
        <v>393</v>
      </c>
      <c r="AA329" s="111">
        <v>113.82</v>
      </c>
      <c r="AB329" s="111" t="s">
        <v>393</v>
      </c>
      <c r="AC329" s="111">
        <v>114.53</v>
      </c>
      <c r="AD329" s="111" t="s">
        <v>393</v>
      </c>
      <c r="AE329" s="111">
        <v>114.53</v>
      </c>
      <c r="AF329" s="111" t="s">
        <v>393</v>
      </c>
      <c r="AG329" s="111">
        <v>40.119999999999997</v>
      </c>
      <c r="AH329" s="111" t="s">
        <v>393</v>
      </c>
      <c r="AI329" s="111">
        <v>39.35</v>
      </c>
      <c r="AJ329" s="111" t="s">
        <v>393</v>
      </c>
      <c r="AK329" s="111">
        <v>38.4</v>
      </c>
      <c r="AL329" s="111" t="s">
        <v>393</v>
      </c>
      <c r="AM329" s="111">
        <v>38.4</v>
      </c>
      <c r="AN329" s="111" t="s">
        <v>393</v>
      </c>
      <c r="AO329" s="111">
        <v>116.93</v>
      </c>
      <c r="AP329" s="111" t="s">
        <v>393</v>
      </c>
      <c r="AQ329" s="111">
        <v>118.31</v>
      </c>
      <c r="AR329" s="111" t="s">
        <v>393</v>
      </c>
      <c r="AS329" s="111">
        <v>118.73</v>
      </c>
      <c r="AT329" s="111" t="s">
        <v>393</v>
      </c>
      <c r="AU329" s="111">
        <f t="shared" si="5"/>
        <v>1078.9699999999998</v>
      </c>
      <c r="AV329" s="112">
        <v>5.919E-2</v>
      </c>
      <c r="AW329" s="112" t="s">
        <v>407</v>
      </c>
      <c r="AX329" s="112" t="s">
        <v>396</v>
      </c>
      <c r="AY329" s="112">
        <v>1</v>
      </c>
      <c r="AZ329" s="112" t="s">
        <v>409</v>
      </c>
    </row>
    <row r="330" spans="1:52" ht="35.25" customHeight="1" x14ac:dyDescent="0.25">
      <c r="A330" s="4">
        <v>320</v>
      </c>
      <c r="B330" s="23">
        <v>342230</v>
      </c>
      <c r="C330" s="89" t="s">
        <v>382</v>
      </c>
      <c r="D330" s="110" t="s">
        <v>383</v>
      </c>
      <c r="E330" s="111" t="s">
        <v>384</v>
      </c>
      <c r="F330" s="89" t="s">
        <v>403</v>
      </c>
      <c r="G330" s="90" t="s">
        <v>386</v>
      </c>
      <c r="H330" s="31" t="s">
        <v>387</v>
      </c>
      <c r="I330" s="112">
        <v>1</v>
      </c>
      <c r="J330" s="110" t="s">
        <v>404</v>
      </c>
      <c r="K330" s="75">
        <v>50</v>
      </c>
      <c r="L330" s="50" t="s">
        <v>405</v>
      </c>
      <c r="M330" s="50" t="s">
        <v>406</v>
      </c>
      <c r="N330" s="52" t="s">
        <v>101</v>
      </c>
      <c r="O330" s="94" t="s">
        <v>102</v>
      </c>
      <c r="P330" s="50" t="s">
        <v>101</v>
      </c>
      <c r="Q330" s="94" t="s">
        <v>102</v>
      </c>
      <c r="R330" s="110" t="s">
        <v>390</v>
      </c>
      <c r="S330" s="61" t="s">
        <v>102</v>
      </c>
      <c r="T330" s="75"/>
      <c r="U330" s="113">
        <v>1134.71</v>
      </c>
      <c r="V330" s="113">
        <v>1370.29</v>
      </c>
      <c r="W330" s="111">
        <v>138.02000000000001</v>
      </c>
      <c r="X330" s="111" t="s">
        <v>393</v>
      </c>
      <c r="Y330" s="111">
        <v>134.19999999999999</v>
      </c>
      <c r="Z330" s="111" t="s">
        <v>393</v>
      </c>
      <c r="AA330" s="111">
        <v>137.18</v>
      </c>
      <c r="AB330" s="111" t="s">
        <v>393</v>
      </c>
      <c r="AC330" s="111">
        <v>138.02000000000001</v>
      </c>
      <c r="AD330" s="111" t="s">
        <v>393</v>
      </c>
      <c r="AE330" s="111">
        <v>138.02000000000001</v>
      </c>
      <c r="AF330" s="111" t="s">
        <v>393</v>
      </c>
      <c r="AG330" s="111">
        <v>49.62</v>
      </c>
      <c r="AH330" s="111" t="s">
        <v>393</v>
      </c>
      <c r="AI330" s="111">
        <v>48.39</v>
      </c>
      <c r="AJ330" s="111" t="s">
        <v>393</v>
      </c>
      <c r="AK330" s="111">
        <v>50.29</v>
      </c>
      <c r="AL330" s="111" t="s">
        <v>393</v>
      </c>
      <c r="AM330" s="111">
        <v>50.29</v>
      </c>
      <c r="AN330" s="111" t="s">
        <v>393</v>
      </c>
      <c r="AO330" s="111">
        <v>143.91</v>
      </c>
      <c r="AP330" s="111" t="s">
        <v>393</v>
      </c>
      <c r="AQ330" s="111">
        <v>142.54</v>
      </c>
      <c r="AR330" s="111" t="s">
        <v>393</v>
      </c>
      <c r="AS330" s="111">
        <v>143.34</v>
      </c>
      <c r="AT330" s="111" t="s">
        <v>393</v>
      </c>
      <c r="AU330" s="111">
        <f t="shared" si="5"/>
        <v>1313.82</v>
      </c>
      <c r="AV330" s="112">
        <v>0.20548</v>
      </c>
      <c r="AW330" s="112" t="s">
        <v>407</v>
      </c>
      <c r="AX330" s="112" t="s">
        <v>396</v>
      </c>
      <c r="AY330" s="112">
        <v>1</v>
      </c>
      <c r="AZ330" s="112" t="s">
        <v>409</v>
      </c>
    </row>
    <row r="331" spans="1:52" ht="35.25" customHeight="1" x14ac:dyDescent="0.25">
      <c r="A331" s="4">
        <v>321</v>
      </c>
      <c r="B331" s="23">
        <v>342231</v>
      </c>
      <c r="C331" s="89" t="s">
        <v>382</v>
      </c>
      <c r="D331" s="110" t="s">
        <v>383</v>
      </c>
      <c r="E331" s="111" t="s">
        <v>384</v>
      </c>
      <c r="F331" s="89" t="s">
        <v>403</v>
      </c>
      <c r="G331" s="90" t="s">
        <v>386</v>
      </c>
      <c r="H331" s="31" t="s">
        <v>387</v>
      </c>
      <c r="I331" s="112">
        <v>1</v>
      </c>
      <c r="J331" s="110" t="s">
        <v>404</v>
      </c>
      <c r="K331" s="75">
        <v>80</v>
      </c>
      <c r="L331" s="50" t="s">
        <v>405</v>
      </c>
      <c r="M331" s="50" t="s">
        <v>406</v>
      </c>
      <c r="N331" s="52" t="s">
        <v>101</v>
      </c>
      <c r="O331" s="94" t="s">
        <v>102</v>
      </c>
      <c r="P331" s="50" t="s">
        <v>101</v>
      </c>
      <c r="Q331" s="94" t="s">
        <v>102</v>
      </c>
      <c r="R331" s="110" t="s">
        <v>390</v>
      </c>
      <c r="S331" s="61" t="s">
        <v>102</v>
      </c>
      <c r="T331" s="75"/>
      <c r="U331" s="113">
        <v>935.35</v>
      </c>
      <c r="V331" s="113">
        <v>1065.21</v>
      </c>
      <c r="W331" s="111">
        <v>112.53</v>
      </c>
      <c r="X331" s="111" t="s">
        <v>393</v>
      </c>
      <c r="Y331" s="111">
        <v>109.36</v>
      </c>
      <c r="Z331" s="111" t="s">
        <v>393</v>
      </c>
      <c r="AA331" s="111">
        <v>111.83</v>
      </c>
      <c r="AB331" s="111" t="s">
        <v>393</v>
      </c>
      <c r="AC331" s="111">
        <v>112.53</v>
      </c>
      <c r="AD331" s="111" t="s">
        <v>393</v>
      </c>
      <c r="AE331" s="111">
        <v>112.53</v>
      </c>
      <c r="AF331" s="111" t="s">
        <v>393</v>
      </c>
      <c r="AG331" s="111">
        <v>38.71</v>
      </c>
      <c r="AH331" s="111" t="s">
        <v>393</v>
      </c>
      <c r="AI331" s="111">
        <v>37.770000000000003</v>
      </c>
      <c r="AJ331" s="111" t="s">
        <v>393</v>
      </c>
      <c r="AK331" s="111">
        <v>38.4</v>
      </c>
      <c r="AL331" s="111" t="s">
        <v>393</v>
      </c>
      <c r="AM331" s="111">
        <v>38.4</v>
      </c>
      <c r="AN331" s="111" t="s">
        <v>393</v>
      </c>
      <c r="AO331" s="111">
        <v>116.52</v>
      </c>
      <c r="AP331" s="111" t="s">
        <v>393</v>
      </c>
      <c r="AQ331" s="111">
        <v>116.3</v>
      </c>
      <c r="AR331" s="111" t="s">
        <v>393</v>
      </c>
      <c r="AS331" s="111">
        <v>116.3</v>
      </c>
      <c r="AT331" s="111" t="s">
        <v>393</v>
      </c>
      <c r="AU331" s="111">
        <f t="shared" si="5"/>
        <v>1061.1799999999998</v>
      </c>
      <c r="AV331" s="112">
        <v>0.28831000000000001</v>
      </c>
      <c r="AW331" s="112" t="s">
        <v>407</v>
      </c>
      <c r="AX331" s="112" t="s">
        <v>396</v>
      </c>
      <c r="AY331" s="112">
        <v>1</v>
      </c>
      <c r="AZ331" s="112" t="s">
        <v>409</v>
      </c>
    </row>
    <row r="332" spans="1:52" ht="35.25" customHeight="1" x14ac:dyDescent="0.25">
      <c r="A332" s="4">
        <v>322</v>
      </c>
      <c r="B332" s="23">
        <v>342232</v>
      </c>
      <c r="C332" s="89" t="s">
        <v>382</v>
      </c>
      <c r="D332" s="110" t="s">
        <v>383</v>
      </c>
      <c r="E332" s="111" t="s">
        <v>384</v>
      </c>
      <c r="F332" s="89" t="s">
        <v>403</v>
      </c>
      <c r="G332" s="90" t="s">
        <v>386</v>
      </c>
      <c r="H332" s="31" t="s">
        <v>387</v>
      </c>
      <c r="I332" s="112">
        <v>1</v>
      </c>
      <c r="J332" s="110" t="s">
        <v>404</v>
      </c>
      <c r="K332" s="75">
        <v>80</v>
      </c>
      <c r="L332" s="50" t="s">
        <v>405</v>
      </c>
      <c r="M332" s="50" t="s">
        <v>406</v>
      </c>
      <c r="N332" s="52" t="s">
        <v>101</v>
      </c>
      <c r="O332" s="94" t="s">
        <v>102</v>
      </c>
      <c r="P332" s="50" t="s">
        <v>101</v>
      </c>
      <c r="Q332" s="94" t="s">
        <v>102</v>
      </c>
      <c r="R332" s="110" t="s">
        <v>390</v>
      </c>
      <c r="S332" s="61" t="s">
        <v>102</v>
      </c>
      <c r="T332" s="75"/>
      <c r="U332" s="113">
        <v>1127.8900000000001</v>
      </c>
      <c r="V332" s="113">
        <v>1327.68</v>
      </c>
      <c r="W332" s="111">
        <v>139.32</v>
      </c>
      <c r="X332" s="111" t="s">
        <v>393</v>
      </c>
      <c r="Y332" s="111">
        <v>135.5</v>
      </c>
      <c r="Z332" s="111" t="s">
        <v>393</v>
      </c>
      <c r="AA332" s="111">
        <v>138.49</v>
      </c>
      <c r="AB332" s="111" t="s">
        <v>393</v>
      </c>
      <c r="AC332" s="111">
        <v>139.32</v>
      </c>
      <c r="AD332" s="111" t="s">
        <v>393</v>
      </c>
      <c r="AE332" s="111">
        <v>139.32</v>
      </c>
      <c r="AF332" s="111" t="s">
        <v>393</v>
      </c>
      <c r="AG332" s="111">
        <v>51.2</v>
      </c>
      <c r="AH332" s="111" t="s">
        <v>393</v>
      </c>
      <c r="AI332" s="111">
        <v>50.2</v>
      </c>
      <c r="AJ332" s="111" t="s">
        <v>393</v>
      </c>
      <c r="AK332" s="111">
        <v>50.06</v>
      </c>
      <c r="AL332" s="111" t="s">
        <v>393</v>
      </c>
      <c r="AM332" s="111">
        <v>50.06</v>
      </c>
      <c r="AN332" s="111" t="s">
        <v>393</v>
      </c>
      <c r="AO332" s="111">
        <v>143.12</v>
      </c>
      <c r="AP332" s="111" t="s">
        <v>393</v>
      </c>
      <c r="AQ332" s="111">
        <v>143.81</v>
      </c>
      <c r="AR332" s="111" t="s">
        <v>393</v>
      </c>
      <c r="AS332" s="111">
        <v>143.81</v>
      </c>
      <c r="AT332" s="111" t="s">
        <v>393</v>
      </c>
      <c r="AU332" s="111">
        <f t="shared" si="5"/>
        <v>1324.21</v>
      </c>
      <c r="AV332" s="112">
        <v>0.29637000000000002</v>
      </c>
      <c r="AW332" s="112" t="s">
        <v>407</v>
      </c>
      <c r="AX332" s="112" t="s">
        <v>396</v>
      </c>
      <c r="AY332" s="112">
        <v>1</v>
      </c>
      <c r="AZ332" s="112" t="s">
        <v>409</v>
      </c>
    </row>
    <row r="333" spans="1:52" ht="35.25" customHeight="1" x14ac:dyDescent="0.25">
      <c r="A333" s="4">
        <v>323</v>
      </c>
      <c r="B333" s="23">
        <v>342233</v>
      </c>
      <c r="C333" s="89" t="s">
        <v>382</v>
      </c>
      <c r="D333" s="110" t="s">
        <v>383</v>
      </c>
      <c r="E333" s="111" t="s">
        <v>384</v>
      </c>
      <c r="F333" s="89" t="s">
        <v>403</v>
      </c>
      <c r="G333" s="90" t="s">
        <v>386</v>
      </c>
      <c r="H333" s="31" t="s">
        <v>387</v>
      </c>
      <c r="I333" s="112">
        <v>0</v>
      </c>
      <c r="J333" s="110" t="s">
        <v>404</v>
      </c>
      <c r="K333" s="75">
        <v>50</v>
      </c>
      <c r="L333" s="50" t="s">
        <v>405</v>
      </c>
      <c r="M333" s="50" t="s">
        <v>406</v>
      </c>
      <c r="N333" s="52" t="s">
        <v>101</v>
      </c>
      <c r="O333" s="94" t="s">
        <v>102</v>
      </c>
      <c r="P333" s="50" t="s">
        <v>102</v>
      </c>
      <c r="Q333" s="94" t="s">
        <v>102</v>
      </c>
      <c r="R333" s="110" t="s">
        <v>390</v>
      </c>
      <c r="S333" s="61" t="s">
        <v>102</v>
      </c>
      <c r="T333" s="75"/>
      <c r="U333" s="113">
        <v>767.7</v>
      </c>
      <c r="V333" s="113">
        <v>442.38</v>
      </c>
      <c r="W333" s="111">
        <v>54.63</v>
      </c>
      <c r="X333" s="111" t="s">
        <v>393</v>
      </c>
      <c r="Y333" s="111">
        <v>51.69</v>
      </c>
      <c r="Z333" s="111" t="s">
        <v>393</v>
      </c>
      <c r="AA333" s="111">
        <v>55.25</v>
      </c>
      <c r="AB333" s="111" t="s">
        <v>393</v>
      </c>
      <c r="AC333" s="111">
        <v>50.17</v>
      </c>
      <c r="AD333" s="111" t="s">
        <v>393</v>
      </c>
      <c r="AE333" s="111">
        <v>34.26</v>
      </c>
      <c r="AF333" s="111" t="s">
        <v>393</v>
      </c>
      <c r="AG333" s="111">
        <v>22.78</v>
      </c>
      <c r="AH333" s="111" t="s">
        <v>393</v>
      </c>
      <c r="AI333" s="111">
        <v>21.97</v>
      </c>
      <c r="AJ333" s="111" t="s">
        <v>393</v>
      </c>
      <c r="AK333" s="111">
        <v>20.99</v>
      </c>
      <c r="AL333" s="111" t="s">
        <v>393</v>
      </c>
      <c r="AM333" s="111">
        <v>24.53</v>
      </c>
      <c r="AN333" s="111" t="s">
        <v>393</v>
      </c>
      <c r="AO333" s="111">
        <v>44.34</v>
      </c>
      <c r="AP333" s="111" t="s">
        <v>393</v>
      </c>
      <c r="AQ333" s="111">
        <v>45.23</v>
      </c>
      <c r="AR333" s="111" t="s">
        <v>393</v>
      </c>
      <c r="AS333" s="111">
        <v>53.17</v>
      </c>
      <c r="AT333" s="111" t="s">
        <v>393</v>
      </c>
      <c r="AU333" s="111">
        <f t="shared" si="5"/>
        <v>479.01000000000005</v>
      </c>
      <c r="AV333" s="112">
        <v>0.42642999999999998</v>
      </c>
      <c r="AW333" s="112" t="s">
        <v>407</v>
      </c>
      <c r="AX333" s="112" t="s">
        <v>396</v>
      </c>
      <c r="AY333" s="112">
        <v>0</v>
      </c>
      <c r="AZ333" s="112" t="s">
        <v>408</v>
      </c>
    </row>
    <row r="334" spans="1:52" ht="35.25" customHeight="1" x14ac:dyDescent="0.25">
      <c r="A334" s="4">
        <v>324</v>
      </c>
      <c r="B334" s="23">
        <v>342234</v>
      </c>
      <c r="C334" s="89" t="s">
        <v>382</v>
      </c>
      <c r="D334" s="110" t="s">
        <v>383</v>
      </c>
      <c r="E334" s="111" t="s">
        <v>384</v>
      </c>
      <c r="F334" s="89" t="s">
        <v>403</v>
      </c>
      <c r="G334" s="90" t="s">
        <v>386</v>
      </c>
      <c r="H334" s="31" t="s">
        <v>387</v>
      </c>
      <c r="I334" s="112">
        <v>0</v>
      </c>
      <c r="J334" s="110" t="s">
        <v>404</v>
      </c>
      <c r="K334" s="75">
        <v>50</v>
      </c>
      <c r="L334" s="50" t="s">
        <v>405</v>
      </c>
      <c r="M334" s="50" t="s">
        <v>406</v>
      </c>
      <c r="N334" s="52" t="s">
        <v>101</v>
      </c>
      <c r="O334" s="94" t="s">
        <v>102</v>
      </c>
      <c r="P334" s="50" t="s">
        <v>102</v>
      </c>
      <c r="Q334" s="94" t="s">
        <v>102</v>
      </c>
      <c r="R334" s="110" t="s">
        <v>390</v>
      </c>
      <c r="S334" s="61" t="s">
        <v>102</v>
      </c>
      <c r="T334" s="75"/>
      <c r="U334" s="113">
        <v>244.58</v>
      </c>
      <c r="V334" s="113">
        <v>137.19</v>
      </c>
      <c r="W334" s="111">
        <v>13.41</v>
      </c>
      <c r="X334" s="111" t="s">
        <v>393</v>
      </c>
      <c r="Y334" s="111">
        <v>12.84</v>
      </c>
      <c r="Z334" s="111" t="s">
        <v>393</v>
      </c>
      <c r="AA334" s="111">
        <v>13.49</v>
      </c>
      <c r="AB334" s="111" t="s">
        <v>393</v>
      </c>
      <c r="AC334" s="111">
        <v>12.38</v>
      </c>
      <c r="AD334" s="111" t="s">
        <v>393</v>
      </c>
      <c r="AE334" s="111">
        <v>10.15</v>
      </c>
      <c r="AF334" s="111" t="s">
        <v>393</v>
      </c>
      <c r="AG334" s="111">
        <v>3.93</v>
      </c>
      <c r="AH334" s="111" t="s">
        <v>393</v>
      </c>
      <c r="AI334" s="111">
        <v>3.86</v>
      </c>
      <c r="AJ334" s="111" t="s">
        <v>393</v>
      </c>
      <c r="AK334" s="111">
        <v>2.95</v>
      </c>
      <c r="AL334" s="111" t="s">
        <v>393</v>
      </c>
      <c r="AM334" s="111">
        <v>3.29</v>
      </c>
      <c r="AN334" s="111" t="s">
        <v>393</v>
      </c>
      <c r="AO334" s="111">
        <v>11.09</v>
      </c>
      <c r="AP334" s="111" t="s">
        <v>393</v>
      </c>
      <c r="AQ334" s="111">
        <v>11.99</v>
      </c>
      <c r="AR334" s="111" t="s">
        <v>393</v>
      </c>
      <c r="AS334" s="111">
        <v>13.09</v>
      </c>
      <c r="AT334" s="111" t="s">
        <v>393</v>
      </c>
      <c r="AU334" s="111">
        <f t="shared" si="5"/>
        <v>112.47000000000001</v>
      </c>
      <c r="AV334" s="112">
        <v>0.41066999999999998</v>
      </c>
      <c r="AW334" s="112" t="s">
        <v>407</v>
      </c>
      <c r="AX334" s="112" t="s">
        <v>396</v>
      </c>
      <c r="AY334" s="112">
        <v>0</v>
      </c>
      <c r="AZ334" s="112" t="s">
        <v>408</v>
      </c>
    </row>
    <row r="335" spans="1:52" ht="35.25" customHeight="1" x14ac:dyDescent="0.25">
      <c r="A335" s="4">
        <v>325</v>
      </c>
      <c r="B335" s="23">
        <v>342235</v>
      </c>
      <c r="C335" s="89" t="s">
        <v>382</v>
      </c>
      <c r="D335" s="110" t="s">
        <v>383</v>
      </c>
      <c r="E335" s="111" t="s">
        <v>384</v>
      </c>
      <c r="F335" s="89" t="s">
        <v>403</v>
      </c>
      <c r="G335" s="90" t="s">
        <v>386</v>
      </c>
      <c r="H335" s="31" t="s">
        <v>387</v>
      </c>
      <c r="I335" s="112">
        <v>0</v>
      </c>
      <c r="J335" s="110" t="s">
        <v>404</v>
      </c>
      <c r="K335" s="75">
        <v>50</v>
      </c>
      <c r="L335" s="50" t="s">
        <v>405</v>
      </c>
      <c r="M335" s="50" t="s">
        <v>406</v>
      </c>
      <c r="N335" s="52" t="s">
        <v>101</v>
      </c>
      <c r="O335" s="94" t="s">
        <v>102</v>
      </c>
      <c r="P335" s="50" t="s">
        <v>102</v>
      </c>
      <c r="Q335" s="94" t="s">
        <v>102</v>
      </c>
      <c r="R335" s="110" t="s">
        <v>390</v>
      </c>
      <c r="S335" s="61" t="s">
        <v>102</v>
      </c>
      <c r="T335" s="75"/>
      <c r="U335" s="113">
        <v>350.3</v>
      </c>
      <c r="V335" s="113">
        <v>221.52</v>
      </c>
      <c r="W335" s="111">
        <v>21.86</v>
      </c>
      <c r="X335" s="111" t="s">
        <v>393</v>
      </c>
      <c r="Y335" s="111">
        <v>21.26</v>
      </c>
      <c r="Z335" s="111" t="s">
        <v>393</v>
      </c>
      <c r="AA335" s="111">
        <v>21.92</v>
      </c>
      <c r="AB335" s="111" t="s">
        <v>393</v>
      </c>
      <c r="AC335" s="111">
        <v>20.98</v>
      </c>
      <c r="AD335" s="111" t="s">
        <v>393</v>
      </c>
      <c r="AE335" s="111">
        <v>18.93</v>
      </c>
      <c r="AF335" s="111" t="s">
        <v>393</v>
      </c>
      <c r="AG335" s="111">
        <v>5.01</v>
      </c>
      <c r="AH335" s="111" t="s">
        <v>393</v>
      </c>
      <c r="AI335" s="111">
        <v>5</v>
      </c>
      <c r="AJ335" s="111" t="s">
        <v>393</v>
      </c>
      <c r="AK335" s="111">
        <v>4.51</v>
      </c>
      <c r="AL335" s="111" t="s">
        <v>393</v>
      </c>
      <c r="AM335" s="111">
        <v>5.13</v>
      </c>
      <c r="AN335" s="111" t="s">
        <v>393</v>
      </c>
      <c r="AO335" s="111">
        <v>20.309999999999999</v>
      </c>
      <c r="AP335" s="111" t="s">
        <v>393</v>
      </c>
      <c r="AQ335" s="111">
        <v>20.74</v>
      </c>
      <c r="AR335" s="111" t="s">
        <v>393</v>
      </c>
      <c r="AS335" s="111">
        <v>21.25</v>
      </c>
      <c r="AT335" s="111" t="s">
        <v>393</v>
      </c>
      <c r="AU335" s="111">
        <f t="shared" si="5"/>
        <v>186.90000000000003</v>
      </c>
      <c r="AV335" s="112">
        <v>0.23771</v>
      </c>
      <c r="AW335" s="112" t="s">
        <v>407</v>
      </c>
      <c r="AX335" s="112" t="s">
        <v>396</v>
      </c>
      <c r="AY335" s="112">
        <v>0</v>
      </c>
      <c r="AZ335" s="112" t="s">
        <v>408</v>
      </c>
    </row>
    <row r="336" spans="1:52" ht="35.25" customHeight="1" x14ac:dyDescent="0.25">
      <c r="A336" s="4">
        <v>326</v>
      </c>
      <c r="B336" s="23">
        <v>342236</v>
      </c>
      <c r="C336" s="89" t="s">
        <v>382</v>
      </c>
      <c r="D336" s="110" t="s">
        <v>383</v>
      </c>
      <c r="E336" s="111" t="s">
        <v>384</v>
      </c>
      <c r="F336" s="89" t="s">
        <v>403</v>
      </c>
      <c r="G336" s="90" t="s">
        <v>386</v>
      </c>
      <c r="H336" s="31" t="s">
        <v>387</v>
      </c>
      <c r="I336" s="112">
        <v>0</v>
      </c>
      <c r="J336" s="110" t="s">
        <v>404</v>
      </c>
      <c r="K336" s="75">
        <v>50</v>
      </c>
      <c r="L336" s="50" t="s">
        <v>405</v>
      </c>
      <c r="M336" s="50" t="s">
        <v>406</v>
      </c>
      <c r="N336" s="52" t="s">
        <v>101</v>
      </c>
      <c r="O336" s="94" t="s">
        <v>102</v>
      </c>
      <c r="P336" s="50" t="s">
        <v>102</v>
      </c>
      <c r="Q336" s="94" t="s">
        <v>102</v>
      </c>
      <c r="R336" s="110" t="s">
        <v>390</v>
      </c>
      <c r="S336" s="61" t="s">
        <v>102</v>
      </c>
      <c r="T336" s="75"/>
      <c r="U336" s="113">
        <v>447.53</v>
      </c>
      <c r="V336" s="113">
        <v>198.49</v>
      </c>
      <c r="W336" s="111">
        <v>18.100000000000001</v>
      </c>
      <c r="X336" s="111" t="s">
        <v>393</v>
      </c>
      <c r="Y336" s="111">
        <v>17.940000000000001</v>
      </c>
      <c r="Z336" s="111" t="s">
        <v>393</v>
      </c>
      <c r="AA336" s="111">
        <v>18.100000000000001</v>
      </c>
      <c r="AB336" s="111" t="s">
        <v>393</v>
      </c>
      <c r="AC336" s="111">
        <v>18.100000000000001</v>
      </c>
      <c r="AD336" s="111" t="s">
        <v>393</v>
      </c>
      <c r="AE336" s="111">
        <v>18.100000000000001</v>
      </c>
      <c r="AF336" s="111" t="s">
        <v>393</v>
      </c>
      <c r="AG336" s="111">
        <v>4.8</v>
      </c>
      <c r="AH336" s="111" t="s">
        <v>393</v>
      </c>
      <c r="AI336" s="111">
        <v>4.8</v>
      </c>
      <c r="AJ336" s="111" t="s">
        <v>393</v>
      </c>
      <c r="AK336" s="111">
        <v>2.29</v>
      </c>
      <c r="AL336" s="111" t="s">
        <v>393</v>
      </c>
      <c r="AM336" s="111">
        <v>2.29</v>
      </c>
      <c r="AN336" s="111" t="s">
        <v>393</v>
      </c>
      <c r="AO336" s="111">
        <v>16.47</v>
      </c>
      <c r="AP336" s="111" t="s">
        <v>393</v>
      </c>
      <c r="AQ336" s="111">
        <v>18.98</v>
      </c>
      <c r="AR336" s="111" t="s">
        <v>393</v>
      </c>
      <c r="AS336" s="111">
        <v>18.72</v>
      </c>
      <c r="AT336" s="111" t="s">
        <v>393</v>
      </c>
      <c r="AU336" s="111">
        <f t="shared" si="5"/>
        <v>158.69</v>
      </c>
      <c r="AV336" s="112">
        <v>0.66724000000000006</v>
      </c>
      <c r="AW336" s="112" t="s">
        <v>407</v>
      </c>
      <c r="AX336" s="112" t="s">
        <v>396</v>
      </c>
      <c r="AY336" s="112">
        <v>4</v>
      </c>
      <c r="AZ336" s="112" t="s">
        <v>408</v>
      </c>
    </row>
    <row r="337" spans="1:52" ht="35.25" customHeight="1" x14ac:dyDescent="0.25">
      <c r="A337" s="4">
        <v>327</v>
      </c>
      <c r="B337" s="23">
        <v>342237</v>
      </c>
      <c r="C337" s="89" t="s">
        <v>382</v>
      </c>
      <c r="D337" s="110" t="s">
        <v>383</v>
      </c>
      <c r="E337" s="111" t="s">
        <v>384</v>
      </c>
      <c r="F337" s="89" t="s">
        <v>403</v>
      </c>
      <c r="G337" s="90" t="s">
        <v>386</v>
      </c>
      <c r="H337" s="31" t="s">
        <v>387</v>
      </c>
      <c r="I337" s="112">
        <v>0</v>
      </c>
      <c r="J337" s="110" t="s">
        <v>404</v>
      </c>
      <c r="K337" s="75">
        <v>50</v>
      </c>
      <c r="L337" s="50" t="s">
        <v>405</v>
      </c>
      <c r="M337" s="50" t="s">
        <v>406</v>
      </c>
      <c r="N337" s="52" t="s">
        <v>101</v>
      </c>
      <c r="O337" s="94" t="s">
        <v>102</v>
      </c>
      <c r="P337" s="50" t="s">
        <v>102</v>
      </c>
      <c r="Q337" s="94" t="s">
        <v>102</v>
      </c>
      <c r="R337" s="110" t="s">
        <v>390</v>
      </c>
      <c r="S337" s="61" t="s">
        <v>102</v>
      </c>
      <c r="T337" s="75"/>
      <c r="U337" s="113">
        <v>415.75</v>
      </c>
      <c r="V337" s="113">
        <v>236.28</v>
      </c>
      <c r="W337" s="111">
        <v>21.68</v>
      </c>
      <c r="X337" s="111" t="s">
        <v>393</v>
      </c>
      <c r="Y337" s="111">
        <v>21.14</v>
      </c>
      <c r="Z337" s="111" t="s">
        <v>393</v>
      </c>
      <c r="AA337" s="111">
        <v>21.77</v>
      </c>
      <c r="AB337" s="111" t="s">
        <v>393</v>
      </c>
      <c r="AC337" s="111">
        <v>20.91</v>
      </c>
      <c r="AD337" s="111" t="s">
        <v>393</v>
      </c>
      <c r="AE337" s="111">
        <v>19.12</v>
      </c>
      <c r="AF337" s="111" t="s">
        <v>393</v>
      </c>
      <c r="AG337" s="111">
        <v>6.53</v>
      </c>
      <c r="AH337" s="111" t="s">
        <v>393</v>
      </c>
      <c r="AI337" s="111">
        <v>6.45</v>
      </c>
      <c r="AJ337" s="111" t="s">
        <v>393</v>
      </c>
      <c r="AK337" s="111">
        <v>6.65</v>
      </c>
      <c r="AL337" s="111" t="s">
        <v>393</v>
      </c>
      <c r="AM337" s="111">
        <v>6.89</v>
      </c>
      <c r="AN337" s="111" t="s">
        <v>393</v>
      </c>
      <c r="AO337" s="111">
        <v>21.62</v>
      </c>
      <c r="AP337" s="111" t="s">
        <v>393</v>
      </c>
      <c r="AQ337" s="111">
        <v>21.46</v>
      </c>
      <c r="AR337" s="111" t="s">
        <v>393</v>
      </c>
      <c r="AS337" s="111">
        <v>22.18</v>
      </c>
      <c r="AT337" s="111" t="s">
        <v>393</v>
      </c>
      <c r="AU337" s="111">
        <f t="shared" si="5"/>
        <v>196.40000000000003</v>
      </c>
      <c r="AV337" s="112">
        <v>0.25974000000000003</v>
      </c>
      <c r="AW337" s="112" t="s">
        <v>407</v>
      </c>
      <c r="AX337" s="112" t="s">
        <v>396</v>
      </c>
      <c r="AY337" s="112">
        <v>0</v>
      </c>
      <c r="AZ337" s="112" t="s">
        <v>408</v>
      </c>
    </row>
    <row r="338" spans="1:52" ht="35.25" customHeight="1" x14ac:dyDescent="0.25">
      <c r="A338" s="4">
        <v>328</v>
      </c>
      <c r="B338" s="23">
        <v>342238</v>
      </c>
      <c r="C338" s="89" t="s">
        <v>382</v>
      </c>
      <c r="D338" s="110" t="s">
        <v>383</v>
      </c>
      <c r="E338" s="111" t="s">
        <v>384</v>
      </c>
      <c r="F338" s="89" t="s">
        <v>403</v>
      </c>
      <c r="G338" s="90" t="s">
        <v>386</v>
      </c>
      <c r="H338" s="31" t="s">
        <v>387</v>
      </c>
      <c r="I338" s="112">
        <v>0</v>
      </c>
      <c r="J338" s="110" t="s">
        <v>404</v>
      </c>
      <c r="K338" s="75">
        <v>50</v>
      </c>
      <c r="L338" s="50" t="s">
        <v>405</v>
      </c>
      <c r="M338" s="50" t="s">
        <v>406</v>
      </c>
      <c r="N338" s="52" t="s">
        <v>101</v>
      </c>
      <c r="O338" s="94" t="s">
        <v>102</v>
      </c>
      <c r="P338" s="50" t="s">
        <v>102</v>
      </c>
      <c r="Q338" s="94" t="s">
        <v>102</v>
      </c>
      <c r="R338" s="110" t="s">
        <v>390</v>
      </c>
      <c r="S338" s="61" t="s">
        <v>102</v>
      </c>
      <c r="T338" s="75"/>
      <c r="U338" s="113">
        <v>331.77</v>
      </c>
      <c r="V338" s="113">
        <v>125.41</v>
      </c>
      <c r="W338" s="111">
        <v>12.75</v>
      </c>
      <c r="X338" s="111" t="s">
        <v>393</v>
      </c>
      <c r="Y338" s="111">
        <v>12.05</v>
      </c>
      <c r="Z338" s="111" t="s">
        <v>393</v>
      </c>
      <c r="AA338" s="111">
        <v>12.87</v>
      </c>
      <c r="AB338" s="111" t="s">
        <v>393</v>
      </c>
      <c r="AC338" s="111">
        <v>11.5</v>
      </c>
      <c r="AD338" s="111" t="s">
        <v>393</v>
      </c>
      <c r="AE338" s="111">
        <v>8.76</v>
      </c>
      <c r="AF338" s="111" t="s">
        <v>393</v>
      </c>
      <c r="AG338" s="111">
        <v>3.29</v>
      </c>
      <c r="AH338" s="111" t="s">
        <v>393</v>
      </c>
      <c r="AI338" s="111">
        <v>3.17</v>
      </c>
      <c r="AJ338" s="111" t="s">
        <v>393</v>
      </c>
      <c r="AK338" s="111">
        <v>3.14</v>
      </c>
      <c r="AL338" s="111" t="s">
        <v>393</v>
      </c>
      <c r="AM338" s="111">
        <v>3.52</v>
      </c>
      <c r="AN338" s="111" t="s">
        <v>393</v>
      </c>
      <c r="AO338" s="111">
        <v>10.61</v>
      </c>
      <c r="AP338" s="111" t="s">
        <v>393</v>
      </c>
      <c r="AQ338" s="111">
        <v>10.68</v>
      </c>
      <c r="AR338" s="111" t="s">
        <v>393</v>
      </c>
      <c r="AS338" s="111">
        <v>10.33</v>
      </c>
      <c r="AT338" s="111" t="s">
        <v>393</v>
      </c>
      <c r="AU338" s="111">
        <f t="shared" si="5"/>
        <v>102.67</v>
      </c>
      <c r="AV338" s="112">
        <v>0.32607999999999998</v>
      </c>
      <c r="AW338" s="112" t="s">
        <v>407</v>
      </c>
      <c r="AX338" s="112" t="s">
        <v>396</v>
      </c>
      <c r="AY338" s="112">
        <v>0</v>
      </c>
      <c r="AZ338" s="112" t="s">
        <v>408</v>
      </c>
    </row>
    <row r="339" spans="1:52" ht="35.25" customHeight="1" x14ac:dyDescent="0.25">
      <c r="A339" s="4">
        <v>329</v>
      </c>
      <c r="B339" s="23">
        <v>342239</v>
      </c>
      <c r="C339" s="89" t="s">
        <v>382</v>
      </c>
      <c r="D339" s="110" t="s">
        <v>383</v>
      </c>
      <c r="E339" s="111" t="s">
        <v>384</v>
      </c>
      <c r="F339" s="89" t="s">
        <v>403</v>
      </c>
      <c r="G339" s="90" t="s">
        <v>386</v>
      </c>
      <c r="H339" s="31" t="s">
        <v>387</v>
      </c>
      <c r="I339" s="112">
        <v>0</v>
      </c>
      <c r="J339" s="110" t="s">
        <v>404</v>
      </c>
      <c r="K339" s="75">
        <v>50</v>
      </c>
      <c r="L339" s="50" t="s">
        <v>405</v>
      </c>
      <c r="M339" s="50" t="s">
        <v>406</v>
      </c>
      <c r="N339" s="52" t="s">
        <v>101</v>
      </c>
      <c r="O339" s="94" t="s">
        <v>102</v>
      </c>
      <c r="P339" s="50" t="s">
        <v>102</v>
      </c>
      <c r="Q339" s="94" t="s">
        <v>102</v>
      </c>
      <c r="R339" s="110" t="s">
        <v>390</v>
      </c>
      <c r="S339" s="61" t="s">
        <v>102</v>
      </c>
      <c r="T339" s="75"/>
      <c r="U339" s="113">
        <v>160.55000000000001</v>
      </c>
      <c r="V339" s="113">
        <v>168.81</v>
      </c>
      <c r="W339" s="111">
        <v>20.41</v>
      </c>
      <c r="X339" s="111" t="s">
        <v>393</v>
      </c>
      <c r="Y339" s="111">
        <v>20.41</v>
      </c>
      <c r="Z339" s="111" t="s">
        <v>393</v>
      </c>
      <c r="AA339" s="111">
        <v>20.69</v>
      </c>
      <c r="AB339" s="111" t="s">
        <v>393</v>
      </c>
      <c r="AC339" s="111">
        <v>20.329999999999998</v>
      </c>
      <c r="AD339" s="111" t="s">
        <v>393</v>
      </c>
      <c r="AE339" s="111">
        <v>20.170000000000002</v>
      </c>
      <c r="AF339" s="111" t="s">
        <v>393</v>
      </c>
      <c r="AG339" s="111">
        <v>0.11</v>
      </c>
      <c r="AH339" s="111" t="s">
        <v>393</v>
      </c>
      <c r="AI339" s="111">
        <v>0</v>
      </c>
      <c r="AJ339" s="111" t="s">
        <v>393</v>
      </c>
      <c r="AK339" s="111">
        <v>0</v>
      </c>
      <c r="AL339" s="111" t="s">
        <v>393</v>
      </c>
      <c r="AM339" s="111">
        <v>0</v>
      </c>
      <c r="AN339" s="111" t="s">
        <v>393</v>
      </c>
      <c r="AO339" s="111">
        <v>22.87</v>
      </c>
      <c r="AP339" s="111" t="s">
        <v>393</v>
      </c>
      <c r="AQ339" s="111">
        <v>22.87</v>
      </c>
      <c r="AR339" s="111" t="s">
        <v>393</v>
      </c>
      <c r="AS339" s="111">
        <v>22.89</v>
      </c>
      <c r="AT339" s="111" t="s">
        <v>393</v>
      </c>
      <c r="AU339" s="111">
        <f t="shared" si="5"/>
        <v>170.75</v>
      </c>
      <c r="AV339" s="112">
        <v>0.44495000000000001</v>
      </c>
      <c r="AW339" s="112" t="s">
        <v>407</v>
      </c>
      <c r="AX339" s="112" t="s">
        <v>396</v>
      </c>
      <c r="AY339" s="112">
        <v>1</v>
      </c>
      <c r="AZ339" s="112" t="s">
        <v>408</v>
      </c>
    </row>
    <row r="340" spans="1:52" ht="35.25" customHeight="1" x14ac:dyDescent="0.25">
      <c r="A340" s="4">
        <v>330</v>
      </c>
      <c r="B340" s="23">
        <v>342240</v>
      </c>
      <c r="C340" s="89" t="s">
        <v>382</v>
      </c>
      <c r="D340" s="110" t="s">
        <v>383</v>
      </c>
      <c r="E340" s="111" t="s">
        <v>384</v>
      </c>
      <c r="F340" s="89" t="s">
        <v>403</v>
      </c>
      <c r="G340" s="90" t="s">
        <v>386</v>
      </c>
      <c r="H340" s="31" t="s">
        <v>387</v>
      </c>
      <c r="I340" s="112">
        <v>0</v>
      </c>
      <c r="J340" s="110" t="s">
        <v>404</v>
      </c>
      <c r="K340" s="75">
        <v>50</v>
      </c>
      <c r="L340" s="50" t="s">
        <v>405</v>
      </c>
      <c r="M340" s="50" t="s">
        <v>406</v>
      </c>
      <c r="N340" s="52" t="s">
        <v>101</v>
      </c>
      <c r="O340" s="94" t="s">
        <v>102</v>
      </c>
      <c r="P340" s="50" t="s">
        <v>102</v>
      </c>
      <c r="Q340" s="94" t="s">
        <v>102</v>
      </c>
      <c r="R340" s="110" t="s">
        <v>390</v>
      </c>
      <c r="S340" s="61" t="s">
        <v>102</v>
      </c>
      <c r="T340" s="75"/>
      <c r="U340" s="113">
        <v>279.33999999999997</v>
      </c>
      <c r="V340" s="113">
        <v>237.83</v>
      </c>
      <c r="W340" s="111">
        <v>13.44</v>
      </c>
      <c r="X340" s="111" t="s">
        <v>398</v>
      </c>
      <c r="Y340" s="111">
        <v>12.25</v>
      </c>
      <c r="Z340" s="111" t="s">
        <v>398</v>
      </c>
      <c r="AA340" s="111">
        <v>12.64</v>
      </c>
      <c r="AB340" s="111" t="s">
        <v>398</v>
      </c>
      <c r="AC340" s="111">
        <v>24.32</v>
      </c>
      <c r="AD340" s="111" t="s">
        <v>398</v>
      </c>
      <c r="AE340" s="111">
        <v>8.99</v>
      </c>
      <c r="AF340" s="111" t="s">
        <v>398</v>
      </c>
      <c r="AG340" s="111">
        <v>2.67</v>
      </c>
      <c r="AH340" s="111" t="s">
        <v>398</v>
      </c>
      <c r="AI340" s="111">
        <v>1.98</v>
      </c>
      <c r="AJ340" s="111" t="s">
        <v>398</v>
      </c>
      <c r="AK340" s="111">
        <v>1.97</v>
      </c>
      <c r="AL340" s="111" t="s">
        <v>398</v>
      </c>
      <c r="AM340" s="111">
        <v>2.41</v>
      </c>
      <c r="AN340" s="111" t="s">
        <v>398</v>
      </c>
      <c r="AO340" s="111">
        <v>17.32</v>
      </c>
      <c r="AP340" s="111" t="s">
        <v>398</v>
      </c>
      <c r="AQ340" s="111">
        <v>19.3</v>
      </c>
      <c r="AR340" s="111" t="s">
        <v>398</v>
      </c>
      <c r="AS340" s="111">
        <v>25.19</v>
      </c>
      <c r="AT340" s="111" t="s">
        <v>398</v>
      </c>
      <c r="AU340" s="111">
        <f t="shared" si="5"/>
        <v>142.48000000000002</v>
      </c>
      <c r="AV340" s="112">
        <v>0.34044000000000002</v>
      </c>
      <c r="AW340" s="112" t="s">
        <v>407</v>
      </c>
      <c r="AX340" s="112" t="s">
        <v>396</v>
      </c>
      <c r="AY340" s="112">
        <v>0</v>
      </c>
      <c r="AZ340" s="112" t="s">
        <v>408</v>
      </c>
    </row>
    <row r="341" spans="1:52" ht="35.25" customHeight="1" x14ac:dyDescent="0.25">
      <c r="A341" s="4">
        <v>331</v>
      </c>
      <c r="B341" s="23">
        <v>342241</v>
      </c>
      <c r="C341" s="89" t="s">
        <v>382</v>
      </c>
      <c r="D341" s="110" t="s">
        <v>383</v>
      </c>
      <c r="E341" s="111" t="s">
        <v>384</v>
      </c>
      <c r="F341" s="89" t="s">
        <v>403</v>
      </c>
      <c r="G341" s="90" t="s">
        <v>386</v>
      </c>
      <c r="H341" s="31" t="s">
        <v>387</v>
      </c>
      <c r="I341" s="112">
        <v>2</v>
      </c>
      <c r="J341" s="110" t="s">
        <v>404</v>
      </c>
      <c r="K341" s="75">
        <v>80</v>
      </c>
      <c r="L341" s="50" t="s">
        <v>405</v>
      </c>
      <c r="M341" s="50" t="s">
        <v>406</v>
      </c>
      <c r="N341" s="52" t="s">
        <v>101</v>
      </c>
      <c r="O341" s="94" t="s">
        <v>102</v>
      </c>
      <c r="P341" s="50" t="s">
        <v>101</v>
      </c>
      <c r="Q341" s="94" t="s">
        <v>102</v>
      </c>
      <c r="R341" s="110" t="s">
        <v>390</v>
      </c>
      <c r="S341" s="61" t="s">
        <v>102</v>
      </c>
      <c r="T341" s="75"/>
      <c r="U341" s="113">
        <v>2439.85</v>
      </c>
      <c r="V341" s="113">
        <v>2854.44</v>
      </c>
      <c r="W341" s="111">
        <v>337.81</v>
      </c>
      <c r="X341" s="111" t="s">
        <v>393</v>
      </c>
      <c r="Y341" s="111">
        <v>332.6</v>
      </c>
      <c r="Z341" s="111" t="s">
        <v>393</v>
      </c>
      <c r="AA341" s="111">
        <v>331.96</v>
      </c>
      <c r="AB341" s="111" t="s">
        <v>393</v>
      </c>
      <c r="AC341" s="111">
        <v>333.94</v>
      </c>
      <c r="AD341" s="111" t="s">
        <v>393</v>
      </c>
      <c r="AE341" s="111">
        <v>336.73</v>
      </c>
      <c r="AF341" s="111" t="s">
        <v>393</v>
      </c>
      <c r="AG341" s="111">
        <v>78.680000000000007</v>
      </c>
      <c r="AH341" s="111" t="s">
        <v>393</v>
      </c>
      <c r="AI341" s="111">
        <v>93.03</v>
      </c>
      <c r="AJ341" s="111" t="s">
        <v>393</v>
      </c>
      <c r="AK341" s="111">
        <v>92.77</v>
      </c>
      <c r="AL341" s="111" t="s">
        <v>393</v>
      </c>
      <c r="AM341" s="111">
        <v>93.16</v>
      </c>
      <c r="AN341" s="111" t="s">
        <v>393</v>
      </c>
      <c r="AO341" s="111">
        <v>301.37</v>
      </c>
      <c r="AP341" s="111" t="s">
        <v>393</v>
      </c>
      <c r="AQ341" s="111">
        <v>301.37</v>
      </c>
      <c r="AR341" s="111" t="s">
        <v>393</v>
      </c>
      <c r="AS341" s="111">
        <v>301.45999999999998</v>
      </c>
      <c r="AT341" s="111" t="s">
        <v>393</v>
      </c>
      <c r="AU341" s="111">
        <f t="shared" si="5"/>
        <v>2934.88</v>
      </c>
      <c r="AV341" s="112">
        <v>0.50119999999999998</v>
      </c>
      <c r="AW341" s="112" t="s">
        <v>407</v>
      </c>
      <c r="AX341" s="112" t="s">
        <v>396</v>
      </c>
      <c r="AY341" s="112">
        <v>2</v>
      </c>
      <c r="AZ341" s="112" t="s">
        <v>409</v>
      </c>
    </row>
    <row r="342" spans="1:52" ht="35.25" customHeight="1" x14ac:dyDescent="0.25">
      <c r="A342" s="4">
        <v>332</v>
      </c>
      <c r="B342" s="23">
        <v>342242</v>
      </c>
      <c r="C342" s="89" t="s">
        <v>382</v>
      </c>
      <c r="D342" s="110" t="s">
        <v>383</v>
      </c>
      <c r="E342" s="111" t="s">
        <v>384</v>
      </c>
      <c r="F342" s="89" t="s">
        <v>403</v>
      </c>
      <c r="G342" s="90" t="s">
        <v>386</v>
      </c>
      <c r="H342" s="31" t="s">
        <v>387</v>
      </c>
      <c r="I342" s="112">
        <v>1</v>
      </c>
      <c r="J342" s="110" t="s">
        <v>404</v>
      </c>
      <c r="K342" s="75">
        <v>80</v>
      </c>
      <c r="L342" s="50" t="s">
        <v>405</v>
      </c>
      <c r="M342" s="50" t="s">
        <v>406</v>
      </c>
      <c r="N342" s="52" t="s">
        <v>102</v>
      </c>
      <c r="O342" s="94" t="s">
        <v>102</v>
      </c>
      <c r="P342" s="50" t="s">
        <v>101</v>
      </c>
      <c r="Q342" s="94" t="s">
        <v>102</v>
      </c>
      <c r="R342" s="110" t="s">
        <v>390</v>
      </c>
      <c r="S342" s="61" t="s">
        <v>102</v>
      </c>
      <c r="T342" s="75"/>
      <c r="U342" s="113">
        <v>659.05</v>
      </c>
      <c r="V342" s="113">
        <v>629.88</v>
      </c>
      <c r="W342" s="111">
        <v>110.65</v>
      </c>
      <c r="X342" s="111" t="s">
        <v>398</v>
      </c>
      <c r="Y342" s="111">
        <v>99.28</v>
      </c>
      <c r="Z342" s="111" t="s">
        <v>398</v>
      </c>
      <c r="AA342" s="111">
        <v>100.58</v>
      </c>
      <c r="AB342" s="111" t="s">
        <v>398</v>
      </c>
      <c r="AC342" s="111">
        <v>75.459999999999994</v>
      </c>
      <c r="AD342" s="111" t="s">
        <v>398</v>
      </c>
      <c r="AE342" s="111">
        <v>27.37</v>
      </c>
      <c r="AF342" s="111" t="s">
        <v>398</v>
      </c>
      <c r="AG342" s="111">
        <v>0.24</v>
      </c>
      <c r="AH342" s="111" t="s">
        <v>398</v>
      </c>
      <c r="AI342" s="111">
        <v>0</v>
      </c>
      <c r="AJ342" s="111" t="s">
        <v>398</v>
      </c>
      <c r="AK342" s="111">
        <v>0</v>
      </c>
      <c r="AL342" s="111" t="s">
        <v>398</v>
      </c>
      <c r="AM342" s="111">
        <v>0</v>
      </c>
      <c r="AN342" s="111" t="s">
        <v>398</v>
      </c>
      <c r="AO342" s="111">
        <v>52.16</v>
      </c>
      <c r="AP342" s="111" t="s">
        <v>398</v>
      </c>
      <c r="AQ342" s="111">
        <v>67.650000000000006</v>
      </c>
      <c r="AR342" s="111" t="s">
        <v>398</v>
      </c>
      <c r="AS342" s="111">
        <v>89.85</v>
      </c>
      <c r="AT342" s="111" t="s">
        <v>398</v>
      </c>
      <c r="AU342" s="111">
        <f t="shared" si="5"/>
        <v>623.24</v>
      </c>
      <c r="AV342" s="112">
        <v>0.26795999999999998</v>
      </c>
      <c r="AW342" s="112" t="s">
        <v>407</v>
      </c>
      <c r="AX342" s="112" t="s">
        <v>396</v>
      </c>
      <c r="AY342" s="112">
        <v>1</v>
      </c>
      <c r="AZ342" s="112" t="s">
        <v>409</v>
      </c>
    </row>
    <row r="343" spans="1:52" ht="35.25" customHeight="1" x14ac:dyDescent="0.25">
      <c r="A343" s="4">
        <v>333</v>
      </c>
      <c r="B343" s="23">
        <v>342243</v>
      </c>
      <c r="C343" s="89" t="s">
        <v>382</v>
      </c>
      <c r="D343" s="110" t="s">
        <v>383</v>
      </c>
      <c r="E343" s="111" t="s">
        <v>384</v>
      </c>
      <c r="F343" s="89" t="s">
        <v>403</v>
      </c>
      <c r="G343" s="90" t="s">
        <v>386</v>
      </c>
      <c r="H343" s="31" t="s">
        <v>387</v>
      </c>
      <c r="I343" s="112">
        <v>1</v>
      </c>
      <c r="J343" s="110" t="s">
        <v>404</v>
      </c>
      <c r="K343" s="75">
        <v>80</v>
      </c>
      <c r="L343" s="50" t="s">
        <v>405</v>
      </c>
      <c r="M343" s="50" t="s">
        <v>406</v>
      </c>
      <c r="N343" s="52" t="s">
        <v>102</v>
      </c>
      <c r="O343" s="94" t="s">
        <v>102</v>
      </c>
      <c r="P343" s="50" t="s">
        <v>101</v>
      </c>
      <c r="Q343" s="94" t="s">
        <v>102</v>
      </c>
      <c r="R343" s="110" t="s">
        <v>390</v>
      </c>
      <c r="S343" s="61" t="s">
        <v>102</v>
      </c>
      <c r="T343" s="75"/>
      <c r="U343" s="113">
        <v>633.38</v>
      </c>
      <c r="V343" s="113">
        <v>585.9</v>
      </c>
      <c r="W343" s="111">
        <v>105.34</v>
      </c>
      <c r="X343" s="111" t="s">
        <v>398</v>
      </c>
      <c r="Y343" s="111">
        <v>103.97</v>
      </c>
      <c r="Z343" s="111" t="s">
        <v>398</v>
      </c>
      <c r="AA343" s="111">
        <v>102.06</v>
      </c>
      <c r="AB343" s="111" t="s">
        <v>398</v>
      </c>
      <c r="AC343" s="111">
        <v>77.12</v>
      </c>
      <c r="AD343" s="111" t="s">
        <v>398</v>
      </c>
      <c r="AE343" s="111">
        <v>27.26</v>
      </c>
      <c r="AF343" s="111" t="s">
        <v>398</v>
      </c>
      <c r="AG343" s="111">
        <v>0.24</v>
      </c>
      <c r="AH343" s="111" t="s">
        <v>398</v>
      </c>
      <c r="AI343" s="111">
        <v>0</v>
      </c>
      <c r="AJ343" s="111" t="s">
        <v>398</v>
      </c>
      <c r="AK343" s="111">
        <v>0</v>
      </c>
      <c r="AL343" s="111" t="s">
        <v>398</v>
      </c>
      <c r="AM343" s="111">
        <v>0</v>
      </c>
      <c r="AN343" s="111" t="s">
        <v>398</v>
      </c>
      <c r="AO343" s="111">
        <v>51.74</v>
      </c>
      <c r="AP343" s="111" t="s">
        <v>398</v>
      </c>
      <c r="AQ343" s="111">
        <v>68.03</v>
      </c>
      <c r="AR343" s="111" t="s">
        <v>398</v>
      </c>
      <c r="AS343" s="111">
        <v>90.13</v>
      </c>
      <c r="AT343" s="111" t="s">
        <v>398</v>
      </c>
      <c r="AU343" s="111">
        <f t="shared" si="5"/>
        <v>625.89</v>
      </c>
      <c r="AV343" s="112">
        <v>0.54818999999999996</v>
      </c>
      <c r="AW343" s="112" t="s">
        <v>407</v>
      </c>
      <c r="AX343" s="112" t="s">
        <v>396</v>
      </c>
      <c r="AY343" s="112">
        <v>1</v>
      </c>
      <c r="AZ343" s="112" t="s">
        <v>409</v>
      </c>
    </row>
    <row r="344" spans="1:52" ht="35.25" customHeight="1" x14ac:dyDescent="0.25">
      <c r="A344" s="4">
        <v>334</v>
      </c>
      <c r="B344" s="23">
        <v>342244</v>
      </c>
      <c r="C344" s="89" t="s">
        <v>382</v>
      </c>
      <c r="D344" s="110" t="s">
        <v>383</v>
      </c>
      <c r="E344" s="111" t="s">
        <v>384</v>
      </c>
      <c r="F344" s="89" t="s">
        <v>403</v>
      </c>
      <c r="G344" s="90" t="s">
        <v>386</v>
      </c>
      <c r="H344" s="31" t="s">
        <v>387</v>
      </c>
      <c r="I344" s="112">
        <v>1</v>
      </c>
      <c r="J344" s="110" t="s">
        <v>404</v>
      </c>
      <c r="K344" s="75">
        <v>80</v>
      </c>
      <c r="L344" s="50" t="s">
        <v>405</v>
      </c>
      <c r="M344" s="50" t="s">
        <v>406</v>
      </c>
      <c r="N344" s="52" t="s">
        <v>102</v>
      </c>
      <c r="O344" s="94" t="s">
        <v>102</v>
      </c>
      <c r="P344" s="50" t="s">
        <v>101</v>
      </c>
      <c r="Q344" s="94" t="s">
        <v>102</v>
      </c>
      <c r="R344" s="110" t="s">
        <v>390</v>
      </c>
      <c r="S344" s="61" t="s">
        <v>102</v>
      </c>
      <c r="T344" s="75"/>
      <c r="U344" s="113">
        <v>808.19</v>
      </c>
      <c r="V344" s="113">
        <v>988.18</v>
      </c>
      <c r="W344" s="111">
        <v>172.23</v>
      </c>
      <c r="X344" s="111" t="s">
        <v>393</v>
      </c>
      <c r="Y344" s="111">
        <v>176.73</v>
      </c>
      <c r="Z344" s="111" t="s">
        <v>393</v>
      </c>
      <c r="AA344" s="111">
        <v>176.73</v>
      </c>
      <c r="AB344" s="111" t="s">
        <v>393</v>
      </c>
      <c r="AC344" s="111">
        <v>176.73</v>
      </c>
      <c r="AD344" s="111" t="s">
        <v>393</v>
      </c>
      <c r="AE344" s="111">
        <v>176.73</v>
      </c>
      <c r="AF344" s="111" t="s">
        <v>393</v>
      </c>
      <c r="AG344" s="111">
        <v>0</v>
      </c>
      <c r="AH344" s="111" t="s">
        <v>393</v>
      </c>
      <c r="AI344" s="111">
        <v>0</v>
      </c>
      <c r="AJ344" s="111" t="s">
        <v>393</v>
      </c>
      <c r="AK344" s="111">
        <v>0</v>
      </c>
      <c r="AL344" s="111" t="s">
        <v>393</v>
      </c>
      <c r="AM344" s="111">
        <v>0</v>
      </c>
      <c r="AN344" s="111" t="s">
        <v>393</v>
      </c>
      <c r="AO344" s="111">
        <v>140.41999999999999</v>
      </c>
      <c r="AP344" s="111" t="s">
        <v>393</v>
      </c>
      <c r="AQ344" s="111">
        <v>140.38999999999999</v>
      </c>
      <c r="AR344" s="111" t="s">
        <v>393</v>
      </c>
      <c r="AS344" s="111">
        <v>140.38999999999999</v>
      </c>
      <c r="AT344" s="111" t="s">
        <v>393</v>
      </c>
      <c r="AU344" s="111">
        <f t="shared" si="5"/>
        <v>1300.3499999999999</v>
      </c>
      <c r="AV344" s="112">
        <v>0.11611</v>
      </c>
      <c r="AW344" s="112" t="s">
        <v>407</v>
      </c>
      <c r="AX344" s="112" t="s">
        <v>396</v>
      </c>
      <c r="AY344" s="112">
        <v>1</v>
      </c>
      <c r="AZ344" s="112" t="s">
        <v>409</v>
      </c>
    </row>
    <row r="345" spans="1:52" ht="35.25" customHeight="1" x14ac:dyDescent="0.25">
      <c r="A345" s="4">
        <v>335</v>
      </c>
      <c r="B345" s="23">
        <v>342245</v>
      </c>
      <c r="C345" s="89" t="s">
        <v>382</v>
      </c>
      <c r="D345" s="110" t="s">
        <v>383</v>
      </c>
      <c r="E345" s="111" t="s">
        <v>384</v>
      </c>
      <c r="F345" s="89" t="s">
        <v>403</v>
      </c>
      <c r="G345" s="90" t="s">
        <v>386</v>
      </c>
      <c r="H345" s="31" t="s">
        <v>387</v>
      </c>
      <c r="I345" s="112">
        <v>0</v>
      </c>
      <c r="J345" s="110" t="s">
        <v>404</v>
      </c>
      <c r="K345" s="75">
        <v>50</v>
      </c>
      <c r="L345" s="50" t="s">
        <v>405</v>
      </c>
      <c r="M345" s="50" t="s">
        <v>406</v>
      </c>
      <c r="N345" s="52" t="s">
        <v>102</v>
      </c>
      <c r="O345" s="94" t="s">
        <v>102</v>
      </c>
      <c r="P345" s="50" t="s">
        <v>102</v>
      </c>
      <c r="Q345" s="94" t="s">
        <v>102</v>
      </c>
      <c r="R345" s="110" t="s">
        <v>390</v>
      </c>
      <c r="S345" s="61" t="s">
        <v>102</v>
      </c>
      <c r="T345" s="75"/>
      <c r="U345" s="113">
        <v>322.64999999999998</v>
      </c>
      <c r="V345" s="113">
        <v>445.85</v>
      </c>
      <c r="W345" s="111">
        <v>65.150000000000006</v>
      </c>
      <c r="X345" s="111" t="s">
        <v>393</v>
      </c>
      <c r="Y345" s="111">
        <v>65.150000000000006</v>
      </c>
      <c r="Z345" s="111" t="s">
        <v>393</v>
      </c>
      <c r="AA345" s="111">
        <v>65.150000000000006</v>
      </c>
      <c r="AB345" s="111" t="s">
        <v>393</v>
      </c>
      <c r="AC345" s="111">
        <v>65.150000000000006</v>
      </c>
      <c r="AD345" s="111" t="s">
        <v>393</v>
      </c>
      <c r="AE345" s="111">
        <v>65.150000000000006</v>
      </c>
      <c r="AF345" s="111" t="s">
        <v>393</v>
      </c>
      <c r="AG345" s="111">
        <v>0</v>
      </c>
      <c r="AH345" s="111" t="s">
        <v>393</v>
      </c>
      <c r="AI345" s="111">
        <v>0</v>
      </c>
      <c r="AJ345" s="111" t="s">
        <v>393</v>
      </c>
      <c r="AK345" s="111">
        <v>0</v>
      </c>
      <c r="AL345" s="111" t="s">
        <v>393</v>
      </c>
      <c r="AM345" s="111">
        <v>0</v>
      </c>
      <c r="AN345" s="111" t="s">
        <v>393</v>
      </c>
      <c r="AO345" s="111">
        <v>63.53</v>
      </c>
      <c r="AP345" s="111" t="s">
        <v>393</v>
      </c>
      <c r="AQ345" s="111">
        <v>63.53</v>
      </c>
      <c r="AR345" s="111" t="s">
        <v>393</v>
      </c>
      <c r="AS345" s="111">
        <v>62.08</v>
      </c>
      <c r="AT345" s="111" t="s">
        <v>393</v>
      </c>
      <c r="AU345" s="111">
        <f t="shared" si="5"/>
        <v>514.89</v>
      </c>
      <c r="AV345" s="112">
        <v>0.17377000000000001</v>
      </c>
      <c r="AW345" s="112" t="s">
        <v>407</v>
      </c>
      <c r="AX345" s="112" t="s">
        <v>396</v>
      </c>
      <c r="AY345" s="112">
        <v>1</v>
      </c>
      <c r="AZ345" s="112" t="s">
        <v>409</v>
      </c>
    </row>
    <row r="346" spans="1:52" ht="35.25" customHeight="1" x14ac:dyDescent="0.25">
      <c r="A346" s="4">
        <v>336</v>
      </c>
      <c r="B346" s="23">
        <v>342246</v>
      </c>
      <c r="C346" s="89" t="s">
        <v>382</v>
      </c>
      <c r="D346" s="110" t="s">
        <v>383</v>
      </c>
      <c r="E346" s="111" t="s">
        <v>384</v>
      </c>
      <c r="F346" s="89" t="s">
        <v>403</v>
      </c>
      <c r="G346" s="90" t="s">
        <v>386</v>
      </c>
      <c r="H346" s="31" t="s">
        <v>387</v>
      </c>
      <c r="I346" s="112">
        <v>2</v>
      </c>
      <c r="J346" s="110" t="s">
        <v>404</v>
      </c>
      <c r="K346" s="75" t="s">
        <v>410</v>
      </c>
      <c r="L346" s="50" t="s">
        <v>405</v>
      </c>
      <c r="M346" s="50" t="s">
        <v>406</v>
      </c>
      <c r="N346" s="52" t="s">
        <v>101</v>
      </c>
      <c r="O346" s="94" t="s">
        <v>102</v>
      </c>
      <c r="P346" s="50" t="s">
        <v>101</v>
      </c>
      <c r="Q346" s="94" t="s">
        <v>102</v>
      </c>
      <c r="R346" s="110" t="s">
        <v>390</v>
      </c>
      <c r="S346" s="61" t="s">
        <v>102</v>
      </c>
      <c r="T346" s="75"/>
      <c r="U346" s="113">
        <f>653.56+894.33</f>
        <v>1547.8899999999999</v>
      </c>
      <c r="V346" s="113">
        <f>860.87+875.86</f>
        <v>1736.73</v>
      </c>
      <c r="W346" s="111">
        <v>243.11</v>
      </c>
      <c r="X346" s="111" t="s">
        <v>393</v>
      </c>
      <c r="Y346" s="111">
        <f>117.59+123.21</f>
        <v>240.8</v>
      </c>
      <c r="Z346" s="111" t="s">
        <v>393</v>
      </c>
      <c r="AA346" s="111">
        <f>118.7+124.37</f>
        <v>243.07</v>
      </c>
      <c r="AB346" s="111" t="s">
        <v>393</v>
      </c>
      <c r="AC346" s="111">
        <f>118.72+124.37</f>
        <v>243.09</v>
      </c>
      <c r="AD346" s="111" t="s">
        <v>393</v>
      </c>
      <c r="AE346" s="111">
        <f>118.38+124.33</f>
        <v>242.70999999999998</v>
      </c>
      <c r="AF346" s="111" t="s">
        <v>393</v>
      </c>
      <c r="AG346" s="111">
        <f>22.91+22.62</f>
        <v>45.53</v>
      </c>
      <c r="AH346" s="111" t="s">
        <v>393</v>
      </c>
      <c r="AI346" s="111">
        <f>22.39+22.1</f>
        <v>44.49</v>
      </c>
      <c r="AJ346" s="111" t="s">
        <v>393</v>
      </c>
      <c r="AK346" s="111">
        <f>26.58+39.97</f>
        <v>66.55</v>
      </c>
      <c r="AL346" s="111" t="s">
        <v>393</v>
      </c>
      <c r="AM346" s="111">
        <f>35.72+40.67</f>
        <v>76.39</v>
      </c>
      <c r="AN346" s="111" t="s">
        <v>393</v>
      </c>
      <c r="AO346" s="111">
        <f>131.35+136.28</f>
        <v>267.63</v>
      </c>
      <c r="AP346" s="111" t="s">
        <v>393</v>
      </c>
      <c r="AQ346" s="111">
        <f>118.23+112.62</f>
        <v>230.85000000000002</v>
      </c>
      <c r="AR346" s="111" t="s">
        <v>393</v>
      </c>
      <c r="AS346" s="111">
        <f>112.67+118.23</f>
        <v>230.9</v>
      </c>
      <c r="AT346" s="111" t="s">
        <v>393</v>
      </c>
      <c r="AU346" s="111">
        <f t="shared" si="5"/>
        <v>2175.12</v>
      </c>
      <c r="AV346" s="112">
        <f>0.13695+0.11615</f>
        <v>0.25309999999999999</v>
      </c>
      <c r="AW346" s="112" t="s">
        <v>407</v>
      </c>
      <c r="AX346" s="112" t="s">
        <v>396</v>
      </c>
      <c r="AY346" s="112">
        <v>2</v>
      </c>
      <c r="AZ346" s="112" t="s">
        <v>409</v>
      </c>
    </row>
    <row r="347" spans="1:52" ht="35.25" customHeight="1" x14ac:dyDescent="0.25">
      <c r="A347" s="4">
        <v>337</v>
      </c>
      <c r="B347" s="23">
        <v>342247</v>
      </c>
      <c r="C347" s="89" t="s">
        <v>382</v>
      </c>
      <c r="D347" s="110" t="s">
        <v>383</v>
      </c>
      <c r="E347" s="111" t="s">
        <v>384</v>
      </c>
      <c r="F347" s="89" t="s">
        <v>403</v>
      </c>
      <c r="G347" s="90" t="s">
        <v>386</v>
      </c>
      <c r="H347" s="31" t="s">
        <v>387</v>
      </c>
      <c r="I347" s="112">
        <v>2</v>
      </c>
      <c r="J347" s="110" t="s">
        <v>404</v>
      </c>
      <c r="K347" s="75">
        <v>50</v>
      </c>
      <c r="L347" s="50" t="s">
        <v>405</v>
      </c>
      <c r="M347" s="50" t="s">
        <v>406</v>
      </c>
      <c r="N347" s="52" t="s">
        <v>102</v>
      </c>
      <c r="O347" s="94" t="s">
        <v>102</v>
      </c>
      <c r="P347" s="50" t="s">
        <v>101</v>
      </c>
      <c r="Q347" s="94" t="s">
        <v>102</v>
      </c>
      <c r="R347" s="110" t="s">
        <v>390</v>
      </c>
      <c r="S347" s="61" t="s">
        <v>102</v>
      </c>
      <c r="T347" s="75"/>
      <c r="U347" s="113">
        <v>633.84</v>
      </c>
      <c r="V347" s="113">
        <v>1118.19</v>
      </c>
      <c r="W347" s="111">
        <v>176.05</v>
      </c>
      <c r="X347" s="111" t="s">
        <v>393</v>
      </c>
      <c r="Y347" s="111">
        <v>176.05</v>
      </c>
      <c r="Z347" s="111" t="s">
        <v>393</v>
      </c>
      <c r="AA347" s="111">
        <v>176.05</v>
      </c>
      <c r="AB347" s="111" t="s">
        <v>393</v>
      </c>
      <c r="AC347" s="111">
        <v>176.05</v>
      </c>
      <c r="AD347" s="111" t="s">
        <v>393</v>
      </c>
      <c r="AE347" s="111">
        <v>176.05</v>
      </c>
      <c r="AF347" s="111" t="s">
        <v>393</v>
      </c>
      <c r="AG347" s="111">
        <v>0</v>
      </c>
      <c r="AH347" s="111" t="s">
        <v>393</v>
      </c>
      <c r="AI347" s="111">
        <v>0</v>
      </c>
      <c r="AJ347" s="111" t="s">
        <v>393</v>
      </c>
      <c r="AK347" s="111">
        <v>0</v>
      </c>
      <c r="AL347" s="111" t="s">
        <v>393</v>
      </c>
      <c r="AM347" s="111">
        <v>0</v>
      </c>
      <c r="AN347" s="111" t="s">
        <v>393</v>
      </c>
      <c r="AO347" s="111">
        <v>174.11</v>
      </c>
      <c r="AP347" s="111" t="s">
        <v>393</v>
      </c>
      <c r="AQ347" s="111">
        <v>174.11</v>
      </c>
      <c r="AR347" s="111" t="s">
        <v>393</v>
      </c>
      <c r="AS347" s="111">
        <v>170.16</v>
      </c>
      <c r="AT347" s="111" t="s">
        <v>393</v>
      </c>
      <c r="AU347" s="111">
        <f t="shared" si="5"/>
        <v>1398.6300000000003</v>
      </c>
      <c r="AV347" s="112">
        <v>0.36246</v>
      </c>
      <c r="AW347" s="112" t="s">
        <v>407</v>
      </c>
      <c r="AX347" s="112" t="s">
        <v>396</v>
      </c>
      <c r="AY347" s="112">
        <v>3</v>
      </c>
      <c r="AZ347" s="112" t="s">
        <v>409</v>
      </c>
    </row>
    <row r="348" spans="1:52" ht="35.25" customHeight="1" x14ac:dyDescent="0.25">
      <c r="A348" s="4">
        <v>338</v>
      </c>
      <c r="B348" s="23">
        <v>342248</v>
      </c>
      <c r="C348" s="89" t="s">
        <v>382</v>
      </c>
      <c r="D348" s="110" t="s">
        <v>383</v>
      </c>
      <c r="E348" s="111" t="s">
        <v>384</v>
      </c>
      <c r="F348" s="89" t="s">
        <v>403</v>
      </c>
      <c r="G348" s="90" t="s">
        <v>386</v>
      </c>
      <c r="H348" s="31" t="s">
        <v>387</v>
      </c>
      <c r="I348" s="112">
        <v>1</v>
      </c>
      <c r="J348" s="110" t="s">
        <v>404</v>
      </c>
      <c r="K348" s="75">
        <v>50</v>
      </c>
      <c r="L348" s="50" t="s">
        <v>405</v>
      </c>
      <c r="M348" s="50" t="s">
        <v>406</v>
      </c>
      <c r="N348" s="52" t="s">
        <v>101</v>
      </c>
      <c r="O348" s="94" t="s">
        <v>102</v>
      </c>
      <c r="P348" s="50" t="s">
        <v>101</v>
      </c>
      <c r="Q348" s="94" t="s">
        <v>102</v>
      </c>
      <c r="R348" s="110" t="s">
        <v>390</v>
      </c>
      <c r="S348" s="61" t="s">
        <v>102</v>
      </c>
      <c r="T348" s="75"/>
      <c r="U348" s="113">
        <v>641.97</v>
      </c>
      <c r="V348" s="113">
        <v>617.6</v>
      </c>
      <c r="W348" s="111">
        <v>83.63</v>
      </c>
      <c r="X348" s="111" t="s">
        <v>393</v>
      </c>
      <c r="Y348" s="111">
        <v>82.88</v>
      </c>
      <c r="Z348" s="111" t="s">
        <v>393</v>
      </c>
      <c r="AA348" s="111">
        <v>83.63</v>
      </c>
      <c r="AB348" s="111" t="s">
        <v>393</v>
      </c>
      <c r="AC348" s="111">
        <v>83.63</v>
      </c>
      <c r="AD348" s="111" t="s">
        <v>393</v>
      </c>
      <c r="AE348" s="111">
        <v>83.63</v>
      </c>
      <c r="AF348" s="111" t="s">
        <v>393</v>
      </c>
      <c r="AG348" s="111">
        <v>15.85</v>
      </c>
      <c r="AH348" s="111" t="s">
        <v>393</v>
      </c>
      <c r="AI348" s="111">
        <v>15.49</v>
      </c>
      <c r="AJ348" s="111" t="s">
        <v>393</v>
      </c>
      <c r="AK348" s="111">
        <v>14.68</v>
      </c>
      <c r="AL348" s="111" t="s">
        <v>393</v>
      </c>
      <c r="AM348" s="111">
        <v>14.93</v>
      </c>
      <c r="AN348" s="111" t="s">
        <v>393</v>
      </c>
      <c r="AO348" s="111">
        <v>73.45</v>
      </c>
      <c r="AP348" s="111" t="s">
        <v>393</v>
      </c>
      <c r="AQ348" s="111">
        <v>74.37</v>
      </c>
      <c r="AR348" s="111" t="s">
        <v>393</v>
      </c>
      <c r="AS348" s="111">
        <v>74.37</v>
      </c>
      <c r="AT348" s="111" t="s">
        <v>393</v>
      </c>
      <c r="AU348" s="111">
        <f t="shared" si="5"/>
        <v>700.54000000000008</v>
      </c>
      <c r="AV348" s="112">
        <v>6.7290000000000003E-2</v>
      </c>
      <c r="AW348" s="112" t="s">
        <v>407</v>
      </c>
      <c r="AX348" s="112" t="s">
        <v>396</v>
      </c>
      <c r="AY348" s="112">
        <v>1</v>
      </c>
      <c r="AZ348" s="112" t="s">
        <v>409</v>
      </c>
    </row>
    <row r="349" spans="1:52" ht="35.25" customHeight="1" x14ac:dyDescent="0.25">
      <c r="A349" s="4">
        <v>339</v>
      </c>
      <c r="B349" s="23">
        <v>342249</v>
      </c>
      <c r="C349" s="89" t="s">
        <v>382</v>
      </c>
      <c r="D349" s="110" t="s">
        <v>383</v>
      </c>
      <c r="E349" s="111" t="s">
        <v>384</v>
      </c>
      <c r="F349" s="89" t="s">
        <v>403</v>
      </c>
      <c r="G349" s="90" t="s">
        <v>386</v>
      </c>
      <c r="H349" s="31" t="s">
        <v>387</v>
      </c>
      <c r="I349" s="112">
        <v>4</v>
      </c>
      <c r="J349" s="110" t="s">
        <v>404</v>
      </c>
      <c r="K349" s="75">
        <v>50</v>
      </c>
      <c r="L349" s="50" t="s">
        <v>405</v>
      </c>
      <c r="M349" s="50" t="s">
        <v>406</v>
      </c>
      <c r="N349" s="52" t="s">
        <v>102</v>
      </c>
      <c r="O349" s="94" t="s">
        <v>102</v>
      </c>
      <c r="P349" s="50" t="s">
        <v>101</v>
      </c>
      <c r="Q349" s="94" t="s">
        <v>102</v>
      </c>
      <c r="R349" s="110" t="s">
        <v>390</v>
      </c>
      <c r="S349" s="61" t="s">
        <v>102</v>
      </c>
      <c r="T349" s="75"/>
      <c r="U349" s="113">
        <v>1307.6199999999999</v>
      </c>
      <c r="V349" s="113">
        <v>1987.95</v>
      </c>
      <c r="W349" s="111">
        <v>307.3</v>
      </c>
      <c r="X349" s="111" t="s">
        <v>393</v>
      </c>
      <c r="Y349" s="111">
        <v>304.39999999999998</v>
      </c>
      <c r="Z349" s="111" t="s">
        <v>393</v>
      </c>
      <c r="AA349" s="111">
        <v>306.85000000000002</v>
      </c>
      <c r="AB349" s="111" t="s">
        <v>393</v>
      </c>
      <c r="AC349" s="111">
        <v>299.13</v>
      </c>
      <c r="AD349" s="111" t="s">
        <v>393</v>
      </c>
      <c r="AE349" s="111">
        <v>295.87</v>
      </c>
      <c r="AF349" s="111" t="s">
        <v>393</v>
      </c>
      <c r="AG349" s="111">
        <v>0</v>
      </c>
      <c r="AH349" s="111" t="s">
        <v>393</v>
      </c>
      <c r="AI349" s="111">
        <v>0</v>
      </c>
      <c r="AJ349" s="111" t="s">
        <v>393</v>
      </c>
      <c r="AK349" s="111">
        <v>0</v>
      </c>
      <c r="AL349" s="111" t="s">
        <v>393</v>
      </c>
      <c r="AM349" s="111">
        <v>0</v>
      </c>
      <c r="AN349" s="111" t="s">
        <v>393</v>
      </c>
      <c r="AO349" s="111">
        <v>304.10000000000002</v>
      </c>
      <c r="AP349" s="111" t="s">
        <v>393</v>
      </c>
      <c r="AQ349" s="111">
        <v>303.98</v>
      </c>
      <c r="AR349" s="111" t="s">
        <v>393</v>
      </c>
      <c r="AS349" s="111">
        <v>299.02999999999997</v>
      </c>
      <c r="AT349" s="111" t="s">
        <v>393</v>
      </c>
      <c r="AU349" s="111">
        <f t="shared" si="5"/>
        <v>2420.66</v>
      </c>
      <c r="AV349" s="112">
        <v>0.11803</v>
      </c>
      <c r="AW349" s="112" t="s">
        <v>407</v>
      </c>
      <c r="AX349" s="112" t="s">
        <v>396</v>
      </c>
      <c r="AY349" s="112">
        <v>4</v>
      </c>
      <c r="AZ349" s="112" t="s">
        <v>409</v>
      </c>
    </row>
    <row r="350" spans="1:52" ht="35.25" customHeight="1" x14ac:dyDescent="0.25">
      <c r="A350" s="4">
        <v>340</v>
      </c>
      <c r="B350" s="23">
        <v>342250</v>
      </c>
      <c r="C350" s="89" t="s">
        <v>382</v>
      </c>
      <c r="D350" s="110" t="s">
        <v>383</v>
      </c>
      <c r="E350" s="111" t="s">
        <v>384</v>
      </c>
      <c r="F350" s="89" t="s">
        <v>403</v>
      </c>
      <c r="G350" s="90" t="s">
        <v>386</v>
      </c>
      <c r="H350" s="31" t="s">
        <v>387</v>
      </c>
      <c r="I350" s="112">
        <v>1</v>
      </c>
      <c r="J350" s="110" t="s">
        <v>404</v>
      </c>
      <c r="K350" s="75">
        <v>80</v>
      </c>
      <c r="L350" s="50" t="s">
        <v>405</v>
      </c>
      <c r="M350" s="50" t="s">
        <v>406</v>
      </c>
      <c r="N350" s="52" t="s">
        <v>101</v>
      </c>
      <c r="O350" s="94" t="s">
        <v>102</v>
      </c>
      <c r="P350" s="50" t="s">
        <v>101</v>
      </c>
      <c r="Q350" s="94" t="s">
        <v>102</v>
      </c>
      <c r="R350" s="110" t="s">
        <v>390</v>
      </c>
      <c r="S350" s="61" t="s">
        <v>102</v>
      </c>
      <c r="T350" s="75"/>
      <c r="U350" s="113">
        <v>1122.72</v>
      </c>
      <c r="V350" s="113">
        <v>1365.38</v>
      </c>
      <c r="W350" s="111">
        <v>185.95</v>
      </c>
      <c r="X350" s="111" t="s">
        <v>393</v>
      </c>
      <c r="Y350" s="111">
        <v>184.25</v>
      </c>
      <c r="Z350" s="111" t="s">
        <v>393</v>
      </c>
      <c r="AA350" s="111">
        <v>185.95</v>
      </c>
      <c r="AB350" s="111" t="s">
        <v>393</v>
      </c>
      <c r="AC350" s="111">
        <v>185.94</v>
      </c>
      <c r="AD350" s="111" t="s">
        <v>393</v>
      </c>
      <c r="AE350" s="111">
        <v>185.85</v>
      </c>
      <c r="AF350" s="111" t="s">
        <v>393</v>
      </c>
      <c r="AG350" s="111">
        <v>34.729999999999997</v>
      </c>
      <c r="AH350" s="111" t="s">
        <v>393</v>
      </c>
      <c r="AI350" s="111">
        <v>33.93</v>
      </c>
      <c r="AJ350" s="111" t="s">
        <v>393</v>
      </c>
      <c r="AK350" s="111">
        <v>31.2</v>
      </c>
      <c r="AL350" s="111" t="s">
        <v>393</v>
      </c>
      <c r="AM350" s="111">
        <v>31.76</v>
      </c>
      <c r="AN350" s="111" t="s">
        <v>393</v>
      </c>
      <c r="AO350" s="111">
        <v>177.72</v>
      </c>
      <c r="AP350" s="111" t="s">
        <v>393</v>
      </c>
      <c r="AQ350" s="111">
        <v>180.69</v>
      </c>
      <c r="AR350" s="111" t="s">
        <v>393</v>
      </c>
      <c r="AS350" s="111">
        <v>166.33</v>
      </c>
      <c r="AT350" s="111" t="s">
        <v>393</v>
      </c>
      <c r="AU350" s="111">
        <f t="shared" si="5"/>
        <v>1584.3</v>
      </c>
      <c r="AV350" s="112">
        <v>0.12501000000000001</v>
      </c>
      <c r="AW350" s="112" t="s">
        <v>407</v>
      </c>
      <c r="AX350" s="112" t="s">
        <v>396</v>
      </c>
      <c r="AY350" s="112">
        <v>1</v>
      </c>
      <c r="AZ350" s="112" t="s">
        <v>409</v>
      </c>
    </row>
    <row r="351" spans="1:52" ht="35.25" customHeight="1" x14ac:dyDescent="0.25">
      <c r="A351" s="4">
        <v>341</v>
      </c>
      <c r="B351" s="23">
        <v>342251</v>
      </c>
      <c r="C351" s="89" t="s">
        <v>382</v>
      </c>
      <c r="D351" s="110" t="s">
        <v>383</v>
      </c>
      <c r="E351" s="111" t="s">
        <v>384</v>
      </c>
      <c r="F351" s="89" t="s">
        <v>403</v>
      </c>
      <c r="G351" s="90" t="s">
        <v>386</v>
      </c>
      <c r="H351" s="31" t="s">
        <v>387</v>
      </c>
      <c r="I351" s="112">
        <v>2</v>
      </c>
      <c r="J351" s="110" t="s">
        <v>404</v>
      </c>
      <c r="K351" s="75">
        <v>50</v>
      </c>
      <c r="L351" s="50" t="s">
        <v>405</v>
      </c>
      <c r="M351" s="50" t="s">
        <v>406</v>
      </c>
      <c r="N351" s="52" t="s">
        <v>102</v>
      </c>
      <c r="O351" s="94" t="s">
        <v>102</v>
      </c>
      <c r="P351" s="50" t="s">
        <v>101</v>
      </c>
      <c r="Q351" s="94" t="s">
        <v>102</v>
      </c>
      <c r="R351" s="110" t="s">
        <v>390</v>
      </c>
      <c r="S351" s="61" t="s">
        <v>102</v>
      </c>
      <c r="T351" s="75"/>
      <c r="U351" s="113">
        <v>860.4</v>
      </c>
      <c r="V351" s="113">
        <v>1074.96</v>
      </c>
      <c r="W351" s="111">
        <v>149.88</v>
      </c>
      <c r="X351" s="111" t="s">
        <v>393</v>
      </c>
      <c r="Y351" s="111">
        <v>142.69999999999999</v>
      </c>
      <c r="Z351" s="111" t="s">
        <v>393</v>
      </c>
      <c r="AA351" s="111">
        <v>149.03</v>
      </c>
      <c r="AB351" s="111" t="s">
        <v>393</v>
      </c>
      <c r="AC351" s="111">
        <v>137.38</v>
      </c>
      <c r="AD351" s="111" t="s">
        <v>393</v>
      </c>
      <c r="AE351" s="111">
        <v>128.21</v>
      </c>
      <c r="AF351" s="111" t="s">
        <v>393</v>
      </c>
      <c r="AG351" s="111">
        <v>0</v>
      </c>
      <c r="AH351" s="111" t="s">
        <v>393</v>
      </c>
      <c r="AI351" s="111">
        <v>0</v>
      </c>
      <c r="AJ351" s="111" t="s">
        <v>393</v>
      </c>
      <c r="AK351" s="111">
        <v>0</v>
      </c>
      <c r="AL351" s="111" t="s">
        <v>393</v>
      </c>
      <c r="AM351" s="111">
        <v>0</v>
      </c>
      <c r="AN351" s="111" t="s">
        <v>393</v>
      </c>
      <c r="AO351" s="111">
        <v>150.72999999999999</v>
      </c>
      <c r="AP351" s="111" t="s">
        <v>393</v>
      </c>
      <c r="AQ351" s="111">
        <v>150.54</v>
      </c>
      <c r="AR351" s="111" t="s">
        <v>393</v>
      </c>
      <c r="AS351" s="111">
        <v>168.83</v>
      </c>
      <c r="AT351" s="111" t="s">
        <v>393</v>
      </c>
      <c r="AU351" s="111">
        <f t="shared" si="5"/>
        <v>1177.3</v>
      </c>
      <c r="AV351" s="112">
        <v>0.13031000000000001</v>
      </c>
      <c r="AW351" s="112" t="s">
        <v>407</v>
      </c>
      <c r="AX351" s="112" t="s">
        <v>396</v>
      </c>
      <c r="AY351" s="112">
        <v>1</v>
      </c>
      <c r="AZ351" s="112" t="s">
        <v>409</v>
      </c>
    </row>
    <row r="352" spans="1:52" ht="35.25" customHeight="1" x14ac:dyDescent="0.25">
      <c r="A352" s="4">
        <v>342</v>
      </c>
      <c r="B352" s="23">
        <v>342252</v>
      </c>
      <c r="C352" s="89" t="s">
        <v>382</v>
      </c>
      <c r="D352" s="110" t="s">
        <v>383</v>
      </c>
      <c r="E352" s="111" t="s">
        <v>384</v>
      </c>
      <c r="F352" s="89" t="s">
        <v>403</v>
      </c>
      <c r="G352" s="90" t="s">
        <v>386</v>
      </c>
      <c r="H352" s="31" t="s">
        <v>387</v>
      </c>
      <c r="I352" s="112">
        <v>0</v>
      </c>
      <c r="J352" s="110" t="s">
        <v>404</v>
      </c>
      <c r="K352" s="75">
        <v>50</v>
      </c>
      <c r="L352" s="50" t="s">
        <v>405</v>
      </c>
      <c r="M352" s="50" t="s">
        <v>406</v>
      </c>
      <c r="N352" s="52" t="s">
        <v>101</v>
      </c>
      <c r="O352" s="94" t="s">
        <v>102</v>
      </c>
      <c r="P352" s="50" t="s">
        <v>102</v>
      </c>
      <c r="Q352" s="94" t="s">
        <v>102</v>
      </c>
      <c r="R352" s="110" t="s">
        <v>390</v>
      </c>
      <c r="S352" s="61" t="s">
        <v>102</v>
      </c>
      <c r="T352" s="75"/>
      <c r="U352" s="113">
        <v>590.66</v>
      </c>
      <c r="V352" s="113">
        <v>622.16</v>
      </c>
      <c r="W352" s="111">
        <v>79.48</v>
      </c>
      <c r="X352" s="111" t="s">
        <v>393</v>
      </c>
      <c r="Y352" s="111">
        <v>74.28</v>
      </c>
      <c r="Z352" s="111" t="s">
        <v>393</v>
      </c>
      <c r="AA352" s="111">
        <v>78.69</v>
      </c>
      <c r="AB352" s="111" t="s">
        <v>393</v>
      </c>
      <c r="AC352" s="111">
        <v>70.290000000000006</v>
      </c>
      <c r="AD352" s="111" t="s">
        <v>393</v>
      </c>
      <c r="AE352" s="111">
        <v>61.34</v>
      </c>
      <c r="AF352" s="111" t="s">
        <v>393</v>
      </c>
      <c r="AG352" s="111">
        <v>16.84</v>
      </c>
      <c r="AH352" s="111" t="s">
        <v>393</v>
      </c>
      <c r="AI352" s="111">
        <v>16.510000000000002</v>
      </c>
      <c r="AJ352" s="111" t="s">
        <v>393</v>
      </c>
      <c r="AK352" s="111">
        <v>13.88</v>
      </c>
      <c r="AL352" s="111" t="s">
        <v>393</v>
      </c>
      <c r="AM352" s="111">
        <v>14.2</v>
      </c>
      <c r="AN352" s="111" t="s">
        <v>393</v>
      </c>
      <c r="AO352" s="111">
        <v>72.05</v>
      </c>
      <c r="AP352" s="111" t="s">
        <v>393</v>
      </c>
      <c r="AQ352" s="111">
        <v>74.59</v>
      </c>
      <c r="AR352" s="111" t="s">
        <v>393</v>
      </c>
      <c r="AS352" s="111">
        <v>89.87</v>
      </c>
      <c r="AT352" s="111" t="s">
        <v>393</v>
      </c>
      <c r="AU352" s="111">
        <f t="shared" si="5"/>
        <v>662.02</v>
      </c>
      <c r="AV352" s="112">
        <v>0.29916999999999999</v>
      </c>
      <c r="AW352" s="112" t="s">
        <v>407</v>
      </c>
      <c r="AX352" s="112" t="s">
        <v>396</v>
      </c>
      <c r="AY352" s="112">
        <v>1</v>
      </c>
      <c r="AZ352" s="112" t="s">
        <v>409</v>
      </c>
    </row>
    <row r="353" spans="1:52" ht="35.25" customHeight="1" x14ac:dyDescent="0.25">
      <c r="A353" s="4">
        <v>343</v>
      </c>
      <c r="B353" s="23">
        <v>342253</v>
      </c>
      <c r="C353" s="89" t="s">
        <v>382</v>
      </c>
      <c r="D353" s="110" t="s">
        <v>383</v>
      </c>
      <c r="E353" s="111" t="s">
        <v>384</v>
      </c>
      <c r="F353" s="89" t="s">
        <v>403</v>
      </c>
      <c r="G353" s="90" t="s">
        <v>386</v>
      </c>
      <c r="H353" s="31" t="s">
        <v>387</v>
      </c>
      <c r="I353" s="112">
        <v>0</v>
      </c>
      <c r="J353" s="110" t="s">
        <v>404</v>
      </c>
      <c r="K353" s="75">
        <v>50</v>
      </c>
      <c r="L353" s="50" t="s">
        <v>405</v>
      </c>
      <c r="M353" s="50" t="s">
        <v>406</v>
      </c>
      <c r="N353" s="52" t="s">
        <v>102</v>
      </c>
      <c r="O353" s="94" t="s">
        <v>102</v>
      </c>
      <c r="P353" s="50" t="s">
        <v>102</v>
      </c>
      <c r="Q353" s="94" t="s">
        <v>102</v>
      </c>
      <c r="R353" s="110" t="s">
        <v>390</v>
      </c>
      <c r="S353" s="61" t="s">
        <v>102</v>
      </c>
      <c r="T353" s="75"/>
      <c r="U353" s="113">
        <v>364.61</v>
      </c>
      <c r="V353" s="113">
        <v>436.43</v>
      </c>
      <c r="W353" s="111">
        <v>57.82</v>
      </c>
      <c r="X353" s="111" t="s">
        <v>393</v>
      </c>
      <c r="Y353" s="111">
        <v>56.5</v>
      </c>
      <c r="Z353" s="111" t="s">
        <v>393</v>
      </c>
      <c r="AA353" s="111">
        <v>57.61</v>
      </c>
      <c r="AB353" s="111" t="s">
        <v>393</v>
      </c>
      <c r="AC353" s="111">
        <v>54.66</v>
      </c>
      <c r="AD353" s="111" t="s">
        <v>393</v>
      </c>
      <c r="AE353" s="111">
        <v>52.6</v>
      </c>
      <c r="AF353" s="111" t="s">
        <v>393</v>
      </c>
      <c r="AG353" s="111">
        <v>0</v>
      </c>
      <c r="AH353" s="111" t="s">
        <v>393</v>
      </c>
      <c r="AI353" s="111">
        <v>0</v>
      </c>
      <c r="AJ353" s="111" t="s">
        <v>393</v>
      </c>
      <c r="AK353" s="111">
        <v>0</v>
      </c>
      <c r="AL353" s="111" t="s">
        <v>393</v>
      </c>
      <c r="AM353" s="111">
        <v>0</v>
      </c>
      <c r="AN353" s="111" t="s">
        <v>393</v>
      </c>
      <c r="AO353" s="111">
        <v>60.03</v>
      </c>
      <c r="AP353" s="111" t="s">
        <v>393</v>
      </c>
      <c r="AQ353" s="111">
        <v>59.97</v>
      </c>
      <c r="AR353" s="111" t="s">
        <v>393</v>
      </c>
      <c r="AS353" s="111">
        <v>75.03</v>
      </c>
      <c r="AT353" s="111" t="s">
        <v>393</v>
      </c>
      <c r="AU353" s="111">
        <f t="shared" si="5"/>
        <v>474.22</v>
      </c>
      <c r="AV353" s="112">
        <v>0.22894999999999999</v>
      </c>
      <c r="AW353" s="112" t="s">
        <v>407</v>
      </c>
      <c r="AX353" s="112" t="s">
        <v>396</v>
      </c>
      <c r="AY353" s="112">
        <v>1</v>
      </c>
      <c r="AZ353" s="112" t="s">
        <v>409</v>
      </c>
    </row>
    <row r="354" spans="1:52" ht="35.25" customHeight="1" x14ac:dyDescent="0.25">
      <c r="A354" s="4">
        <v>344</v>
      </c>
      <c r="B354" s="23">
        <v>342254</v>
      </c>
      <c r="C354" s="89" t="s">
        <v>382</v>
      </c>
      <c r="D354" s="110" t="s">
        <v>383</v>
      </c>
      <c r="E354" s="111" t="s">
        <v>384</v>
      </c>
      <c r="F354" s="89" t="s">
        <v>403</v>
      </c>
      <c r="G354" s="90" t="s">
        <v>386</v>
      </c>
      <c r="H354" s="31" t="s">
        <v>387</v>
      </c>
      <c r="I354" s="112">
        <v>0</v>
      </c>
      <c r="J354" s="110" t="s">
        <v>404</v>
      </c>
      <c r="K354" s="75">
        <v>50</v>
      </c>
      <c r="L354" s="50" t="s">
        <v>405</v>
      </c>
      <c r="M354" s="50" t="s">
        <v>406</v>
      </c>
      <c r="N354" s="52" t="s">
        <v>101</v>
      </c>
      <c r="O354" s="94" t="s">
        <v>102</v>
      </c>
      <c r="P354" s="50" t="s">
        <v>102</v>
      </c>
      <c r="Q354" s="94" t="s">
        <v>102</v>
      </c>
      <c r="R354" s="110" t="s">
        <v>390</v>
      </c>
      <c r="S354" s="61" t="s">
        <v>102</v>
      </c>
      <c r="T354" s="75"/>
      <c r="U354" s="113">
        <v>548.58000000000004</v>
      </c>
      <c r="V354" s="113">
        <v>596.46</v>
      </c>
      <c r="W354" s="111">
        <v>78.849999999999994</v>
      </c>
      <c r="X354" s="111" t="s">
        <v>393</v>
      </c>
      <c r="Y354" s="111">
        <v>77.599999999999994</v>
      </c>
      <c r="Z354" s="111" t="s">
        <v>393</v>
      </c>
      <c r="AA354" s="111">
        <v>78.77</v>
      </c>
      <c r="AB354" s="111" t="s">
        <v>393</v>
      </c>
      <c r="AC354" s="111">
        <v>77.760000000000005</v>
      </c>
      <c r="AD354" s="111" t="s">
        <v>393</v>
      </c>
      <c r="AE354" s="111">
        <v>76.64</v>
      </c>
      <c r="AF354" s="111" t="s">
        <v>393</v>
      </c>
      <c r="AG354" s="111">
        <v>16.100000000000001</v>
      </c>
      <c r="AH354" s="111" t="s">
        <v>393</v>
      </c>
      <c r="AI354" s="111">
        <v>15.89</v>
      </c>
      <c r="AJ354" s="111" t="s">
        <v>393</v>
      </c>
      <c r="AK354" s="111">
        <v>15.6</v>
      </c>
      <c r="AL354" s="111" t="s">
        <v>393</v>
      </c>
      <c r="AM354" s="111">
        <v>15.88</v>
      </c>
      <c r="AN354" s="111" t="s">
        <v>393</v>
      </c>
      <c r="AO354" s="111">
        <v>72.23</v>
      </c>
      <c r="AP354" s="111" t="s">
        <v>393</v>
      </c>
      <c r="AQ354" s="111">
        <v>72.430000000000007</v>
      </c>
      <c r="AR354" s="111" t="s">
        <v>393</v>
      </c>
      <c r="AS354" s="111">
        <v>72.88</v>
      </c>
      <c r="AT354" s="111" t="s">
        <v>393</v>
      </c>
      <c r="AU354" s="111">
        <f t="shared" si="5"/>
        <v>670.63</v>
      </c>
      <c r="AV354" s="112">
        <v>0.17505000000000001</v>
      </c>
      <c r="AW354" s="112" t="s">
        <v>407</v>
      </c>
      <c r="AX354" s="112" t="s">
        <v>396</v>
      </c>
      <c r="AY354" s="112">
        <v>1</v>
      </c>
      <c r="AZ354" s="112" t="s">
        <v>409</v>
      </c>
    </row>
    <row r="355" spans="1:52" ht="35.25" customHeight="1" x14ac:dyDescent="0.25">
      <c r="A355" s="4">
        <v>345</v>
      </c>
      <c r="B355" s="23">
        <v>342255</v>
      </c>
      <c r="C355" s="89" t="s">
        <v>382</v>
      </c>
      <c r="D355" s="110" t="s">
        <v>383</v>
      </c>
      <c r="E355" s="111" t="s">
        <v>384</v>
      </c>
      <c r="F355" s="89" t="s">
        <v>403</v>
      </c>
      <c r="G355" s="90" t="s">
        <v>386</v>
      </c>
      <c r="H355" s="31" t="s">
        <v>387</v>
      </c>
      <c r="I355" s="112">
        <v>0</v>
      </c>
      <c r="J355" s="110" t="s">
        <v>404</v>
      </c>
      <c r="K355" s="75">
        <v>50</v>
      </c>
      <c r="L355" s="50" t="s">
        <v>405</v>
      </c>
      <c r="M355" s="50" t="s">
        <v>406</v>
      </c>
      <c r="N355" s="52" t="s">
        <v>101</v>
      </c>
      <c r="O355" s="94" t="s">
        <v>102</v>
      </c>
      <c r="P355" s="50" t="s">
        <v>102</v>
      </c>
      <c r="Q355" s="94" t="s">
        <v>102</v>
      </c>
      <c r="R355" s="110" t="s">
        <v>390</v>
      </c>
      <c r="S355" s="61" t="s">
        <v>102</v>
      </c>
      <c r="T355" s="75"/>
      <c r="U355" s="113">
        <v>438.8</v>
      </c>
      <c r="V355" s="113">
        <v>594.5</v>
      </c>
      <c r="W355" s="111">
        <v>77.95</v>
      </c>
      <c r="X355" s="111" t="s">
        <v>393</v>
      </c>
      <c r="Y355" s="111">
        <v>77.22</v>
      </c>
      <c r="Z355" s="111" t="s">
        <v>393</v>
      </c>
      <c r="AA355" s="111">
        <v>77.95</v>
      </c>
      <c r="AB355" s="111" t="s">
        <v>393</v>
      </c>
      <c r="AC355" s="111">
        <v>77.95</v>
      </c>
      <c r="AD355" s="111" t="s">
        <v>393</v>
      </c>
      <c r="AE355" s="111">
        <v>77.95</v>
      </c>
      <c r="AF355" s="111" t="s">
        <v>393</v>
      </c>
      <c r="AG355" s="111">
        <v>16.100000000000001</v>
      </c>
      <c r="AH355" s="111" t="s">
        <v>393</v>
      </c>
      <c r="AI355" s="111">
        <v>16.100000000000001</v>
      </c>
      <c r="AJ355" s="111" t="s">
        <v>393</v>
      </c>
      <c r="AK355" s="111">
        <v>15.77</v>
      </c>
      <c r="AL355" s="111" t="s">
        <v>393</v>
      </c>
      <c r="AM355" s="111">
        <v>15.87</v>
      </c>
      <c r="AN355" s="111" t="s">
        <v>393</v>
      </c>
      <c r="AO355" s="111">
        <v>75.98</v>
      </c>
      <c r="AP355" s="111" t="s">
        <v>393</v>
      </c>
      <c r="AQ355" s="111">
        <v>76.209999999999994</v>
      </c>
      <c r="AR355" s="111" t="s">
        <v>393</v>
      </c>
      <c r="AS355" s="111">
        <v>76.209999999999994</v>
      </c>
      <c r="AT355" s="111" t="s">
        <v>393</v>
      </c>
      <c r="AU355" s="111">
        <f t="shared" si="5"/>
        <v>681.2600000000001</v>
      </c>
      <c r="AV355" s="112">
        <v>0.14166000000000001</v>
      </c>
      <c r="AW355" s="112" t="s">
        <v>407</v>
      </c>
      <c r="AX355" s="112" t="s">
        <v>396</v>
      </c>
      <c r="AY355" s="112">
        <v>1</v>
      </c>
      <c r="AZ355" s="112" t="s">
        <v>409</v>
      </c>
    </row>
    <row r="356" spans="1:52" ht="35.25" customHeight="1" x14ac:dyDescent="0.25">
      <c r="A356" s="4">
        <v>346</v>
      </c>
      <c r="B356" s="23">
        <v>342256</v>
      </c>
      <c r="C356" s="89" t="s">
        <v>382</v>
      </c>
      <c r="D356" s="110" t="s">
        <v>383</v>
      </c>
      <c r="E356" s="111" t="s">
        <v>384</v>
      </c>
      <c r="F356" s="89" t="s">
        <v>403</v>
      </c>
      <c r="G356" s="90" t="s">
        <v>386</v>
      </c>
      <c r="H356" s="31" t="s">
        <v>387</v>
      </c>
      <c r="I356" s="112">
        <v>0</v>
      </c>
      <c r="J356" s="110" t="s">
        <v>404</v>
      </c>
      <c r="K356" s="75">
        <v>50</v>
      </c>
      <c r="L356" s="50" t="s">
        <v>405</v>
      </c>
      <c r="M356" s="50" t="s">
        <v>406</v>
      </c>
      <c r="N356" s="52" t="s">
        <v>101</v>
      </c>
      <c r="O356" s="94" t="s">
        <v>102</v>
      </c>
      <c r="P356" s="50" t="s">
        <v>102</v>
      </c>
      <c r="Q356" s="94" t="s">
        <v>102</v>
      </c>
      <c r="R356" s="110" t="s">
        <v>390</v>
      </c>
      <c r="S356" s="61" t="s">
        <v>102</v>
      </c>
      <c r="T356" s="75"/>
      <c r="U356" s="113">
        <v>673.51</v>
      </c>
      <c r="V356" s="113">
        <v>212.15</v>
      </c>
      <c r="W356" s="111">
        <v>23.62</v>
      </c>
      <c r="X356" s="111" t="s">
        <v>393</v>
      </c>
      <c r="Y356" s="111">
        <v>23.03</v>
      </c>
      <c r="Z356" s="111" t="s">
        <v>393</v>
      </c>
      <c r="AA356" s="111">
        <v>23.68</v>
      </c>
      <c r="AB356" s="111" t="s">
        <v>393</v>
      </c>
      <c r="AC356" s="111">
        <v>22.76</v>
      </c>
      <c r="AD356" s="111" t="s">
        <v>393</v>
      </c>
      <c r="AE356" s="111">
        <v>21.1</v>
      </c>
      <c r="AF356" s="111" t="s">
        <v>393</v>
      </c>
      <c r="AG356" s="111">
        <v>5.51</v>
      </c>
      <c r="AH356" s="111" t="s">
        <v>393</v>
      </c>
      <c r="AI356" s="111">
        <v>5.45</v>
      </c>
      <c r="AJ356" s="111" t="s">
        <v>393</v>
      </c>
      <c r="AK356" s="111">
        <v>4.54</v>
      </c>
      <c r="AL356" s="111" t="s">
        <v>393</v>
      </c>
      <c r="AM356" s="111">
        <v>4.8</v>
      </c>
      <c r="AN356" s="111" t="s">
        <v>393</v>
      </c>
      <c r="AO356" s="111">
        <v>21.59</v>
      </c>
      <c r="AP356" s="111" t="s">
        <v>393</v>
      </c>
      <c r="AQ356" s="111">
        <v>0</v>
      </c>
      <c r="AR356" s="111" t="s">
        <v>393</v>
      </c>
      <c r="AS356" s="111">
        <v>0</v>
      </c>
      <c r="AT356" s="111" t="s">
        <v>393</v>
      </c>
      <c r="AU356" s="111">
        <f t="shared" si="5"/>
        <v>156.08000000000004</v>
      </c>
      <c r="AV356" s="112">
        <v>6.1600000000000002E-2</v>
      </c>
      <c r="AW356" s="112" t="s">
        <v>407</v>
      </c>
      <c r="AX356" s="112" t="s">
        <v>396</v>
      </c>
      <c r="AY356" s="112">
        <v>0</v>
      </c>
      <c r="AZ356" s="112" t="s">
        <v>409</v>
      </c>
    </row>
    <row r="357" spans="1:52" ht="35.25" customHeight="1" x14ac:dyDescent="0.25">
      <c r="A357" s="4">
        <v>347</v>
      </c>
      <c r="B357" s="23">
        <v>342257</v>
      </c>
      <c r="C357" s="89" t="s">
        <v>382</v>
      </c>
      <c r="D357" s="110" t="s">
        <v>383</v>
      </c>
      <c r="E357" s="111" t="s">
        <v>384</v>
      </c>
      <c r="F357" s="89" t="s">
        <v>403</v>
      </c>
      <c r="G357" s="90" t="s">
        <v>386</v>
      </c>
      <c r="H357" s="31" t="s">
        <v>387</v>
      </c>
      <c r="I357" s="112">
        <v>3</v>
      </c>
      <c r="J357" s="110" t="s">
        <v>404</v>
      </c>
      <c r="K357" s="75">
        <v>50</v>
      </c>
      <c r="L357" s="50" t="s">
        <v>405</v>
      </c>
      <c r="M357" s="50" t="s">
        <v>406</v>
      </c>
      <c r="N357" s="52" t="s">
        <v>102</v>
      </c>
      <c r="O357" s="94" t="s">
        <v>102</v>
      </c>
      <c r="P357" s="50" t="s">
        <v>101</v>
      </c>
      <c r="Q357" s="94" t="s">
        <v>102</v>
      </c>
      <c r="R357" s="110" t="s">
        <v>390</v>
      </c>
      <c r="S357" s="61" t="s">
        <v>102</v>
      </c>
      <c r="T357" s="75"/>
      <c r="U357" s="113">
        <v>1476.8</v>
      </c>
      <c r="V357" s="113">
        <v>1575.25</v>
      </c>
      <c r="W357" s="111">
        <v>239.63</v>
      </c>
      <c r="X357" s="111" t="s">
        <v>393</v>
      </c>
      <c r="Y357" s="111">
        <v>234.86</v>
      </c>
      <c r="Z357" s="111" t="s">
        <v>393</v>
      </c>
      <c r="AA357" s="111">
        <v>238.54</v>
      </c>
      <c r="AB357" s="111" t="s">
        <v>393</v>
      </c>
      <c r="AC357" s="111">
        <v>237.75</v>
      </c>
      <c r="AD357" s="111" t="s">
        <v>393</v>
      </c>
      <c r="AE357" s="111">
        <v>229.1</v>
      </c>
      <c r="AF357" s="111" t="s">
        <v>393</v>
      </c>
      <c r="AG357" s="111">
        <v>7.44</v>
      </c>
      <c r="AH357" s="111" t="s">
        <v>393</v>
      </c>
      <c r="AI357" s="111">
        <v>7.95</v>
      </c>
      <c r="AJ357" s="111" t="s">
        <v>393</v>
      </c>
      <c r="AK357" s="111">
        <v>7.44</v>
      </c>
      <c r="AL357" s="111" t="s">
        <v>393</v>
      </c>
      <c r="AM357" s="111">
        <v>7.97</v>
      </c>
      <c r="AN357" s="111" t="s">
        <v>393</v>
      </c>
      <c r="AO357" s="111">
        <v>211.45</v>
      </c>
      <c r="AP357" s="111" t="s">
        <v>393</v>
      </c>
      <c r="AQ357" s="111">
        <v>210.92</v>
      </c>
      <c r="AR357" s="111" t="s">
        <v>393</v>
      </c>
      <c r="AS357" s="111">
        <v>212.65</v>
      </c>
      <c r="AT357" s="111" t="s">
        <v>393</v>
      </c>
      <c r="AU357" s="111">
        <f t="shared" si="5"/>
        <v>1845.7000000000003</v>
      </c>
      <c r="AV357" s="112">
        <v>0.33581</v>
      </c>
      <c r="AW357" s="112" t="s">
        <v>407</v>
      </c>
      <c r="AX357" s="112" t="s">
        <v>396</v>
      </c>
      <c r="AY357" s="112">
        <v>3</v>
      </c>
      <c r="AZ357" s="112" t="s">
        <v>409</v>
      </c>
    </row>
    <row r="358" spans="1:52" ht="35.25" customHeight="1" x14ac:dyDescent="0.25">
      <c r="A358" s="4">
        <v>348</v>
      </c>
      <c r="B358" s="23">
        <v>342258</v>
      </c>
      <c r="C358" s="89" t="s">
        <v>382</v>
      </c>
      <c r="D358" s="110" t="s">
        <v>383</v>
      </c>
      <c r="E358" s="111" t="s">
        <v>384</v>
      </c>
      <c r="F358" s="89" t="s">
        <v>403</v>
      </c>
      <c r="G358" s="90" t="s">
        <v>386</v>
      </c>
      <c r="H358" s="31" t="s">
        <v>387</v>
      </c>
      <c r="I358" s="112">
        <v>0</v>
      </c>
      <c r="J358" s="110" t="s">
        <v>404</v>
      </c>
      <c r="K358" s="75">
        <v>50</v>
      </c>
      <c r="L358" s="50" t="s">
        <v>405</v>
      </c>
      <c r="M358" s="50" t="s">
        <v>406</v>
      </c>
      <c r="N358" s="52" t="s">
        <v>101</v>
      </c>
      <c r="O358" s="94" t="s">
        <v>102</v>
      </c>
      <c r="P358" s="50" t="s">
        <v>102</v>
      </c>
      <c r="Q358" s="94" t="s">
        <v>102</v>
      </c>
      <c r="R358" s="110" t="s">
        <v>390</v>
      </c>
      <c r="S358" s="61" t="s">
        <v>102</v>
      </c>
      <c r="T358" s="75"/>
      <c r="U358" s="113">
        <v>442.73</v>
      </c>
      <c r="V358" s="113">
        <v>333.39</v>
      </c>
      <c r="W358" s="111">
        <v>39</v>
      </c>
      <c r="X358" s="111" t="s">
        <v>393</v>
      </c>
      <c r="Y358" s="111">
        <v>38.659999999999997</v>
      </c>
      <c r="Z358" s="111" t="s">
        <v>393</v>
      </c>
      <c r="AA358" s="111">
        <v>39</v>
      </c>
      <c r="AB358" s="111" t="s">
        <v>393</v>
      </c>
      <c r="AC358" s="111">
        <v>38.880000000000003</v>
      </c>
      <c r="AD358" s="111" t="s">
        <v>393</v>
      </c>
      <c r="AE358" s="111">
        <v>39</v>
      </c>
      <c r="AF358" s="111" t="s">
        <v>393</v>
      </c>
      <c r="AG358" s="111">
        <v>8.94</v>
      </c>
      <c r="AH358" s="111" t="s">
        <v>393</v>
      </c>
      <c r="AI358" s="111">
        <v>8.94</v>
      </c>
      <c r="AJ358" s="111" t="s">
        <v>393</v>
      </c>
      <c r="AK358" s="111">
        <v>4.59</v>
      </c>
      <c r="AL358" s="111" t="s">
        <v>393</v>
      </c>
      <c r="AM358" s="111">
        <v>4.59</v>
      </c>
      <c r="AN358" s="111" t="s">
        <v>393</v>
      </c>
      <c r="AO358" s="111">
        <v>31.75</v>
      </c>
      <c r="AP358" s="111" t="s">
        <v>393</v>
      </c>
      <c r="AQ358" s="111">
        <v>36.1</v>
      </c>
      <c r="AR358" s="111" t="s">
        <v>393</v>
      </c>
      <c r="AS358" s="111">
        <v>36.1</v>
      </c>
      <c r="AT358" s="111" t="s">
        <v>393</v>
      </c>
      <c r="AU358" s="111">
        <f t="shared" ref="AU358:AU421" si="6">W358+Y358+AA358+AC358+AE358+AG358+AI358+AK358+AM358+AO358+AQ358+AS358</f>
        <v>325.55</v>
      </c>
      <c r="AV358" s="112">
        <v>0.1205</v>
      </c>
      <c r="AW358" s="112" t="s">
        <v>407</v>
      </c>
      <c r="AX358" s="112" t="s">
        <v>396</v>
      </c>
      <c r="AY358" s="112">
        <v>2</v>
      </c>
      <c r="AZ358" s="112" t="s">
        <v>409</v>
      </c>
    </row>
    <row r="359" spans="1:52" ht="35.25" customHeight="1" x14ac:dyDescent="0.25">
      <c r="A359" s="4">
        <v>349</v>
      </c>
      <c r="B359" s="23">
        <v>342259</v>
      </c>
      <c r="C359" s="89" t="s">
        <v>382</v>
      </c>
      <c r="D359" s="110" t="s">
        <v>383</v>
      </c>
      <c r="E359" s="111" t="s">
        <v>384</v>
      </c>
      <c r="F359" s="89" t="s">
        <v>403</v>
      </c>
      <c r="G359" s="90" t="s">
        <v>386</v>
      </c>
      <c r="H359" s="31" t="s">
        <v>387</v>
      </c>
      <c r="I359" s="112">
        <v>0</v>
      </c>
      <c r="J359" s="110" t="s">
        <v>404</v>
      </c>
      <c r="K359" s="75">
        <v>50</v>
      </c>
      <c r="L359" s="50" t="s">
        <v>405</v>
      </c>
      <c r="M359" s="50" t="s">
        <v>406</v>
      </c>
      <c r="N359" s="52" t="s">
        <v>101</v>
      </c>
      <c r="O359" s="94" t="s">
        <v>102</v>
      </c>
      <c r="P359" s="50" t="s">
        <v>102</v>
      </c>
      <c r="Q359" s="94" t="s">
        <v>102</v>
      </c>
      <c r="R359" s="110" t="s">
        <v>390</v>
      </c>
      <c r="S359" s="61" t="s">
        <v>102</v>
      </c>
      <c r="T359" s="75"/>
      <c r="U359" s="113">
        <v>174.07</v>
      </c>
      <c r="V359" s="113">
        <v>183.65</v>
      </c>
      <c r="W359" s="111">
        <v>29.29</v>
      </c>
      <c r="X359" s="111" t="s">
        <v>393</v>
      </c>
      <c r="Y359" s="111">
        <v>28.57</v>
      </c>
      <c r="Z359" s="111" t="s">
        <v>393</v>
      </c>
      <c r="AA359" s="111">
        <v>29.25</v>
      </c>
      <c r="AB359" s="111" t="s">
        <v>393</v>
      </c>
      <c r="AC359" s="111">
        <v>28.83</v>
      </c>
      <c r="AD359" s="111" t="s">
        <v>393</v>
      </c>
      <c r="AE359" s="111">
        <v>28.43</v>
      </c>
      <c r="AF359" s="111" t="s">
        <v>393</v>
      </c>
      <c r="AG359" s="111">
        <v>0</v>
      </c>
      <c r="AH359" s="111" t="s">
        <v>393</v>
      </c>
      <c r="AI359" s="111">
        <v>0</v>
      </c>
      <c r="AJ359" s="111" t="s">
        <v>393</v>
      </c>
      <c r="AK359" s="111">
        <v>0</v>
      </c>
      <c r="AL359" s="111" t="s">
        <v>393</v>
      </c>
      <c r="AM359" s="111">
        <v>0</v>
      </c>
      <c r="AN359" s="111" t="s">
        <v>393</v>
      </c>
      <c r="AO359" s="111">
        <v>28.96</v>
      </c>
      <c r="AP359" s="111" t="s">
        <v>393</v>
      </c>
      <c r="AQ359" s="111">
        <v>28.95</v>
      </c>
      <c r="AR359" s="111" t="s">
        <v>393</v>
      </c>
      <c r="AS359" s="111">
        <v>28.46</v>
      </c>
      <c r="AT359" s="111" t="s">
        <v>393</v>
      </c>
      <c r="AU359" s="111">
        <f t="shared" si="6"/>
        <v>230.74</v>
      </c>
      <c r="AV359" s="112">
        <v>0.37567</v>
      </c>
      <c r="AW359" s="112" t="s">
        <v>407</v>
      </c>
      <c r="AX359" s="112" t="s">
        <v>396</v>
      </c>
      <c r="AY359" s="112">
        <v>1</v>
      </c>
      <c r="AZ359" s="112" t="s">
        <v>409</v>
      </c>
    </row>
    <row r="360" spans="1:52" ht="35.25" customHeight="1" x14ac:dyDescent="0.25">
      <c r="A360" s="4">
        <v>350</v>
      </c>
      <c r="B360" s="23">
        <v>342260</v>
      </c>
      <c r="C360" s="89" t="s">
        <v>382</v>
      </c>
      <c r="D360" s="110" t="s">
        <v>383</v>
      </c>
      <c r="E360" s="111" t="s">
        <v>384</v>
      </c>
      <c r="F360" s="89" t="s">
        <v>403</v>
      </c>
      <c r="G360" s="90" t="s">
        <v>386</v>
      </c>
      <c r="H360" s="31" t="s">
        <v>387</v>
      </c>
      <c r="I360" s="112">
        <v>0</v>
      </c>
      <c r="J360" s="110" t="s">
        <v>404</v>
      </c>
      <c r="K360" s="75">
        <v>50</v>
      </c>
      <c r="L360" s="50" t="s">
        <v>405</v>
      </c>
      <c r="M360" s="50" t="s">
        <v>406</v>
      </c>
      <c r="N360" s="52" t="s">
        <v>102</v>
      </c>
      <c r="O360" s="94" t="s">
        <v>102</v>
      </c>
      <c r="P360" s="50" t="s">
        <v>102</v>
      </c>
      <c r="Q360" s="94" t="s">
        <v>102</v>
      </c>
      <c r="R360" s="110" t="s">
        <v>390</v>
      </c>
      <c r="S360" s="61" t="s">
        <v>102</v>
      </c>
      <c r="T360" s="75"/>
      <c r="U360" s="113">
        <v>332.29</v>
      </c>
      <c r="V360" s="113">
        <v>339.1</v>
      </c>
      <c r="W360" s="111">
        <v>40.19</v>
      </c>
      <c r="X360" s="111" t="s">
        <v>393</v>
      </c>
      <c r="Y360" s="111">
        <v>39.86</v>
      </c>
      <c r="Z360" s="111" t="s">
        <v>393</v>
      </c>
      <c r="AA360" s="111">
        <v>40.19</v>
      </c>
      <c r="AB360" s="111" t="s">
        <v>393</v>
      </c>
      <c r="AC360" s="111">
        <v>40.19</v>
      </c>
      <c r="AD360" s="111" t="s">
        <v>393</v>
      </c>
      <c r="AE360" s="111">
        <v>40.19</v>
      </c>
      <c r="AF360" s="111" t="s">
        <v>393</v>
      </c>
      <c r="AG360" s="111">
        <v>9.16</v>
      </c>
      <c r="AH360" s="111" t="s">
        <v>393</v>
      </c>
      <c r="AI360" s="111">
        <v>9.16</v>
      </c>
      <c r="AJ360" s="111" t="s">
        <v>393</v>
      </c>
      <c r="AK360" s="111">
        <v>9.1</v>
      </c>
      <c r="AL360" s="111" t="s">
        <v>393</v>
      </c>
      <c r="AM360" s="111">
        <v>9.16</v>
      </c>
      <c r="AN360" s="111" t="s">
        <v>393</v>
      </c>
      <c r="AO360" s="111">
        <v>37.93</v>
      </c>
      <c r="AP360" s="111" t="s">
        <v>393</v>
      </c>
      <c r="AQ360" s="111">
        <v>37.93</v>
      </c>
      <c r="AR360" s="111" t="s">
        <v>393</v>
      </c>
      <c r="AS360" s="111">
        <v>37.93</v>
      </c>
      <c r="AT360" s="111" t="s">
        <v>393</v>
      </c>
      <c r="AU360" s="111">
        <f t="shared" si="6"/>
        <v>350.99</v>
      </c>
      <c r="AV360" s="112">
        <v>0.17987</v>
      </c>
      <c r="AW360" s="112" t="s">
        <v>407</v>
      </c>
      <c r="AX360" s="112" t="s">
        <v>396</v>
      </c>
      <c r="AY360" s="112">
        <v>1</v>
      </c>
      <c r="AZ360" s="112" t="s">
        <v>409</v>
      </c>
    </row>
    <row r="361" spans="1:52" ht="35.25" customHeight="1" x14ac:dyDescent="0.25">
      <c r="A361" s="4">
        <v>351</v>
      </c>
      <c r="B361" s="23">
        <v>342261</v>
      </c>
      <c r="C361" s="89" t="s">
        <v>382</v>
      </c>
      <c r="D361" s="110" t="s">
        <v>383</v>
      </c>
      <c r="E361" s="111" t="s">
        <v>384</v>
      </c>
      <c r="F361" s="89" t="s">
        <v>403</v>
      </c>
      <c r="G361" s="90" t="s">
        <v>386</v>
      </c>
      <c r="H361" s="31" t="s">
        <v>387</v>
      </c>
      <c r="I361" s="112">
        <v>0</v>
      </c>
      <c r="J361" s="110" t="s">
        <v>404</v>
      </c>
      <c r="K361" s="75">
        <v>50</v>
      </c>
      <c r="L361" s="50" t="s">
        <v>405</v>
      </c>
      <c r="M361" s="50" t="s">
        <v>406</v>
      </c>
      <c r="N361" s="52" t="s">
        <v>101</v>
      </c>
      <c r="O361" s="94" t="s">
        <v>102</v>
      </c>
      <c r="P361" s="50" t="s">
        <v>102</v>
      </c>
      <c r="Q361" s="94" t="s">
        <v>102</v>
      </c>
      <c r="R361" s="110" t="s">
        <v>390</v>
      </c>
      <c r="S361" s="61" t="s">
        <v>102</v>
      </c>
      <c r="T361" s="75"/>
      <c r="U361" s="113">
        <v>437.19</v>
      </c>
      <c r="V361" s="113">
        <v>238.5</v>
      </c>
      <c r="W361" s="111">
        <v>25.05</v>
      </c>
      <c r="X361" s="111" t="s">
        <v>393</v>
      </c>
      <c r="Y361" s="111">
        <v>24.44</v>
      </c>
      <c r="Z361" s="111" t="s">
        <v>393</v>
      </c>
      <c r="AA361" s="111">
        <v>25.11</v>
      </c>
      <c r="AB361" s="111" t="s">
        <v>393</v>
      </c>
      <c r="AC361" s="111">
        <v>24.15</v>
      </c>
      <c r="AD361" s="111" t="s">
        <v>393</v>
      </c>
      <c r="AE361" s="111">
        <v>22.53</v>
      </c>
      <c r="AF361" s="111" t="s">
        <v>393</v>
      </c>
      <c r="AG361" s="111">
        <v>5.91</v>
      </c>
      <c r="AH361" s="111" t="s">
        <v>393</v>
      </c>
      <c r="AI361" s="111">
        <v>5.85</v>
      </c>
      <c r="AJ361" s="111" t="s">
        <v>393</v>
      </c>
      <c r="AK361" s="111">
        <v>5.84</v>
      </c>
      <c r="AL361" s="111" t="s">
        <v>393</v>
      </c>
      <c r="AM361" s="111">
        <v>6.08</v>
      </c>
      <c r="AN361" s="111" t="s">
        <v>393</v>
      </c>
      <c r="AO361" s="111">
        <v>23.68</v>
      </c>
      <c r="AP361" s="111" t="s">
        <v>393</v>
      </c>
      <c r="AQ361" s="111">
        <v>23.7</v>
      </c>
      <c r="AR361" s="111" t="s">
        <v>393</v>
      </c>
      <c r="AS361" s="111">
        <v>24.58</v>
      </c>
      <c r="AT361" s="111" t="s">
        <v>393</v>
      </c>
      <c r="AU361" s="111">
        <f t="shared" si="6"/>
        <v>216.92000000000002</v>
      </c>
      <c r="AV361" s="112">
        <v>0.12217</v>
      </c>
      <c r="AW361" s="112" t="s">
        <v>407</v>
      </c>
      <c r="AX361" s="112" t="s">
        <v>396</v>
      </c>
      <c r="AY361" s="112">
        <v>0</v>
      </c>
      <c r="AZ361" s="112" t="s">
        <v>408</v>
      </c>
    </row>
    <row r="362" spans="1:52" ht="35.25" customHeight="1" x14ac:dyDescent="0.25">
      <c r="A362" s="4">
        <v>352</v>
      </c>
      <c r="B362" s="23">
        <v>342262</v>
      </c>
      <c r="C362" s="89" t="s">
        <v>382</v>
      </c>
      <c r="D362" s="110" t="s">
        <v>383</v>
      </c>
      <c r="E362" s="111" t="s">
        <v>384</v>
      </c>
      <c r="F362" s="89" t="s">
        <v>403</v>
      </c>
      <c r="G362" s="90" t="s">
        <v>386</v>
      </c>
      <c r="H362" s="31" t="s">
        <v>387</v>
      </c>
      <c r="I362" s="112">
        <v>0</v>
      </c>
      <c r="J362" s="110" t="s">
        <v>404</v>
      </c>
      <c r="K362" s="75">
        <v>50</v>
      </c>
      <c r="L362" s="50" t="s">
        <v>405</v>
      </c>
      <c r="M362" s="50" t="s">
        <v>406</v>
      </c>
      <c r="N362" s="52" t="s">
        <v>101</v>
      </c>
      <c r="O362" s="94" t="s">
        <v>102</v>
      </c>
      <c r="P362" s="50" t="s">
        <v>102</v>
      </c>
      <c r="Q362" s="94" t="s">
        <v>102</v>
      </c>
      <c r="R362" s="110" t="s">
        <v>390</v>
      </c>
      <c r="S362" s="61" t="s">
        <v>102</v>
      </c>
      <c r="T362" s="75"/>
      <c r="U362" s="113">
        <v>563.26</v>
      </c>
      <c r="V362" s="113">
        <v>272.91000000000003</v>
      </c>
      <c r="W362" s="111">
        <v>26.91</v>
      </c>
      <c r="X362" s="111" t="s">
        <v>393</v>
      </c>
      <c r="Y362" s="111">
        <v>26.25</v>
      </c>
      <c r="Z362" s="111" t="s">
        <v>393</v>
      </c>
      <c r="AA362" s="111">
        <v>26.99</v>
      </c>
      <c r="AB362" s="111" t="s">
        <v>393</v>
      </c>
      <c r="AC362" s="111">
        <v>25.94</v>
      </c>
      <c r="AD362" s="111" t="s">
        <v>393</v>
      </c>
      <c r="AE362" s="111">
        <v>23.83</v>
      </c>
      <c r="AF362" s="111" t="s">
        <v>393</v>
      </c>
      <c r="AG362" s="111">
        <v>7.46</v>
      </c>
      <c r="AH362" s="111" t="s">
        <v>393</v>
      </c>
      <c r="AI362" s="111">
        <v>7.38</v>
      </c>
      <c r="AJ362" s="111" t="s">
        <v>393</v>
      </c>
      <c r="AK362" s="111">
        <v>7.37</v>
      </c>
      <c r="AL362" s="111" t="s">
        <v>393</v>
      </c>
      <c r="AM362" s="111">
        <v>7.69</v>
      </c>
      <c r="AN362" s="111" t="s">
        <v>393</v>
      </c>
      <c r="AO362" s="111">
        <v>25.4</v>
      </c>
      <c r="AP362" s="111" t="s">
        <v>393</v>
      </c>
      <c r="AQ362" s="111">
        <v>25.42</v>
      </c>
      <c r="AR362" s="111" t="s">
        <v>393</v>
      </c>
      <c r="AS362" s="111">
        <v>26.53</v>
      </c>
      <c r="AT362" s="111" t="s">
        <v>393</v>
      </c>
      <c r="AU362" s="111">
        <f t="shared" si="6"/>
        <v>237.17</v>
      </c>
      <c r="AV362" s="112">
        <v>0.12926000000000001</v>
      </c>
      <c r="AW362" s="112" t="s">
        <v>407</v>
      </c>
      <c r="AX362" s="112" t="s">
        <v>396</v>
      </c>
      <c r="AY362" s="112">
        <v>0</v>
      </c>
      <c r="AZ362" s="112" t="s">
        <v>408</v>
      </c>
    </row>
    <row r="363" spans="1:52" ht="35.25" customHeight="1" x14ac:dyDescent="0.25">
      <c r="A363" s="4">
        <v>353</v>
      </c>
      <c r="B363" s="23">
        <v>342263</v>
      </c>
      <c r="C363" s="89" t="s">
        <v>382</v>
      </c>
      <c r="D363" s="110" t="s">
        <v>383</v>
      </c>
      <c r="E363" s="111" t="s">
        <v>384</v>
      </c>
      <c r="F363" s="89" t="s">
        <v>403</v>
      </c>
      <c r="G363" s="90" t="s">
        <v>386</v>
      </c>
      <c r="H363" s="31" t="s">
        <v>387</v>
      </c>
      <c r="I363" s="112">
        <v>0</v>
      </c>
      <c r="J363" s="110" t="s">
        <v>404</v>
      </c>
      <c r="K363" s="75">
        <v>50</v>
      </c>
      <c r="L363" s="50" t="s">
        <v>405</v>
      </c>
      <c r="M363" s="50" t="s">
        <v>406</v>
      </c>
      <c r="N363" s="52" t="s">
        <v>102</v>
      </c>
      <c r="O363" s="94" t="s">
        <v>102</v>
      </c>
      <c r="P363" s="50" t="s">
        <v>102</v>
      </c>
      <c r="Q363" s="94" t="s">
        <v>102</v>
      </c>
      <c r="R363" s="110" t="s">
        <v>390</v>
      </c>
      <c r="S363" s="61" t="s">
        <v>102</v>
      </c>
      <c r="T363" s="75"/>
      <c r="U363" s="113">
        <v>350.62</v>
      </c>
      <c r="V363" s="113">
        <v>344.69</v>
      </c>
      <c r="W363" s="111">
        <v>43.11</v>
      </c>
      <c r="X363" s="111" t="s">
        <v>393</v>
      </c>
      <c r="Y363" s="111">
        <v>42.71</v>
      </c>
      <c r="Z363" s="111" t="s">
        <v>393</v>
      </c>
      <c r="AA363" s="111">
        <v>43.11</v>
      </c>
      <c r="AB363" s="111" t="s">
        <v>393</v>
      </c>
      <c r="AC363" s="111">
        <v>43.1</v>
      </c>
      <c r="AD363" s="111" t="s">
        <v>393</v>
      </c>
      <c r="AE363" s="111">
        <v>42.93</v>
      </c>
      <c r="AF363" s="111" t="s">
        <v>393</v>
      </c>
      <c r="AG363" s="111">
        <v>10.23</v>
      </c>
      <c r="AH363" s="111" t="s">
        <v>393</v>
      </c>
      <c r="AI363" s="111">
        <v>10.01</v>
      </c>
      <c r="AJ363" s="111" t="s">
        <v>393</v>
      </c>
      <c r="AK363" s="111">
        <v>17.260000000000002</v>
      </c>
      <c r="AL363" s="111" t="s">
        <v>393</v>
      </c>
      <c r="AM363" s="111">
        <v>17.38</v>
      </c>
      <c r="AN363" s="111" t="s">
        <v>393</v>
      </c>
      <c r="AO363" s="111">
        <v>41.37</v>
      </c>
      <c r="AP363" s="111" t="s">
        <v>393</v>
      </c>
      <c r="AQ363" s="111">
        <v>41.38</v>
      </c>
      <c r="AR363" s="111" t="s">
        <v>393</v>
      </c>
      <c r="AS363" s="111">
        <v>41.4</v>
      </c>
      <c r="AT363" s="111" t="s">
        <v>393</v>
      </c>
      <c r="AU363" s="111">
        <f t="shared" si="6"/>
        <v>393.98999999999995</v>
      </c>
      <c r="AV363" s="112">
        <v>0.26728000000000002</v>
      </c>
      <c r="AW363" s="112" t="s">
        <v>407</v>
      </c>
      <c r="AX363" s="112" t="s">
        <v>396</v>
      </c>
      <c r="AY363" s="112">
        <v>0</v>
      </c>
      <c r="AZ363" s="112" t="s">
        <v>409</v>
      </c>
    </row>
    <row r="364" spans="1:52" ht="35.25" customHeight="1" x14ac:dyDescent="0.25">
      <c r="A364" s="4">
        <v>354</v>
      </c>
      <c r="B364" s="23">
        <v>342264</v>
      </c>
      <c r="C364" s="89" t="s">
        <v>382</v>
      </c>
      <c r="D364" s="110" t="s">
        <v>383</v>
      </c>
      <c r="E364" s="111" t="s">
        <v>384</v>
      </c>
      <c r="F364" s="89" t="s">
        <v>403</v>
      </c>
      <c r="G364" s="90" t="s">
        <v>386</v>
      </c>
      <c r="H364" s="31" t="s">
        <v>387</v>
      </c>
      <c r="I364" s="112">
        <v>0</v>
      </c>
      <c r="J364" s="110" t="s">
        <v>404</v>
      </c>
      <c r="K364" s="75">
        <v>50</v>
      </c>
      <c r="L364" s="50" t="s">
        <v>405</v>
      </c>
      <c r="M364" s="50" t="s">
        <v>406</v>
      </c>
      <c r="N364" s="52" t="s">
        <v>101</v>
      </c>
      <c r="O364" s="94" t="s">
        <v>102</v>
      </c>
      <c r="P364" s="50" t="s">
        <v>102</v>
      </c>
      <c r="Q364" s="94" t="s">
        <v>102</v>
      </c>
      <c r="R364" s="110" t="s">
        <v>390</v>
      </c>
      <c r="S364" s="61" t="s">
        <v>102</v>
      </c>
      <c r="T364" s="75"/>
      <c r="U364" s="113">
        <v>390.53</v>
      </c>
      <c r="V364" s="113">
        <v>464.3</v>
      </c>
      <c r="W364" s="111">
        <v>54.87</v>
      </c>
      <c r="X364" s="111" t="s">
        <v>393</v>
      </c>
      <c r="Y364" s="111">
        <v>61.38</v>
      </c>
      <c r="Z364" s="111" t="s">
        <v>393</v>
      </c>
      <c r="AA364" s="111">
        <v>63.7</v>
      </c>
      <c r="AB364" s="111" t="s">
        <v>393</v>
      </c>
      <c r="AC364" s="111">
        <v>54.87</v>
      </c>
      <c r="AD364" s="111" t="s">
        <v>393</v>
      </c>
      <c r="AE364" s="111">
        <v>0.85</v>
      </c>
      <c r="AF364" s="111" t="s">
        <v>393</v>
      </c>
      <c r="AG364" s="111">
        <v>13.95</v>
      </c>
      <c r="AH364" s="111" t="s">
        <v>393</v>
      </c>
      <c r="AI364" s="111">
        <v>13.95</v>
      </c>
      <c r="AJ364" s="111" t="s">
        <v>393</v>
      </c>
      <c r="AK364" s="111">
        <v>12.27</v>
      </c>
      <c r="AL364" s="111" t="s">
        <v>393</v>
      </c>
      <c r="AM364" s="111">
        <v>12.35</v>
      </c>
      <c r="AN364" s="111" t="s">
        <v>393</v>
      </c>
      <c r="AO364" s="111">
        <v>47.66</v>
      </c>
      <c r="AP364" s="111" t="s">
        <v>393</v>
      </c>
      <c r="AQ364" s="111">
        <v>49.26</v>
      </c>
      <c r="AR364" s="111" t="s">
        <v>393</v>
      </c>
      <c r="AS364" s="111">
        <v>49.26</v>
      </c>
      <c r="AT364" s="111" t="s">
        <v>393</v>
      </c>
      <c r="AU364" s="111">
        <f t="shared" si="6"/>
        <v>434.37</v>
      </c>
      <c r="AV364" s="112">
        <v>0.5333</v>
      </c>
      <c r="AW364" s="112" t="s">
        <v>407</v>
      </c>
      <c r="AX364" s="112" t="s">
        <v>396</v>
      </c>
      <c r="AY364" s="112">
        <v>1</v>
      </c>
      <c r="AZ364" s="112" t="s">
        <v>408</v>
      </c>
    </row>
    <row r="365" spans="1:52" ht="35.25" customHeight="1" x14ac:dyDescent="0.25">
      <c r="A365" s="4">
        <v>355</v>
      </c>
      <c r="B365" s="23">
        <v>342265</v>
      </c>
      <c r="C365" s="89" t="s">
        <v>382</v>
      </c>
      <c r="D365" s="110" t="s">
        <v>383</v>
      </c>
      <c r="E365" s="111" t="s">
        <v>384</v>
      </c>
      <c r="F365" s="89" t="s">
        <v>403</v>
      </c>
      <c r="G365" s="90" t="s">
        <v>386</v>
      </c>
      <c r="H365" s="31" t="s">
        <v>387</v>
      </c>
      <c r="I365" s="112">
        <v>0</v>
      </c>
      <c r="J365" s="110" t="s">
        <v>404</v>
      </c>
      <c r="K365" s="75">
        <v>50</v>
      </c>
      <c r="L365" s="50" t="s">
        <v>405</v>
      </c>
      <c r="M365" s="50" t="s">
        <v>406</v>
      </c>
      <c r="N365" s="52" t="s">
        <v>101</v>
      </c>
      <c r="O365" s="94" t="s">
        <v>102</v>
      </c>
      <c r="P365" s="50" t="s">
        <v>102</v>
      </c>
      <c r="Q365" s="94" t="s">
        <v>102</v>
      </c>
      <c r="R365" s="110" t="s">
        <v>390</v>
      </c>
      <c r="S365" s="61" t="s">
        <v>102</v>
      </c>
      <c r="T365" s="75"/>
      <c r="U365" s="113">
        <f>558.22+428.18</f>
        <v>986.40000000000009</v>
      </c>
      <c r="V365" s="113">
        <f>253.58+242.97</f>
        <v>496.55</v>
      </c>
      <c r="W365" s="111">
        <v>49.8</v>
      </c>
      <c r="X365" s="111" t="s">
        <v>393</v>
      </c>
      <c r="Y365" s="111">
        <v>48.61</v>
      </c>
      <c r="Z365" s="111" t="s">
        <v>393</v>
      </c>
      <c r="AA365" s="111">
        <f>24.59+26.14</f>
        <v>50.730000000000004</v>
      </c>
      <c r="AB365" s="111" t="s">
        <v>393</v>
      </c>
      <c r="AC365" s="111">
        <f>24.4+23.77</f>
        <v>48.17</v>
      </c>
      <c r="AD365" s="111" t="s">
        <v>393</v>
      </c>
      <c r="AE365" s="111">
        <f>22.43+22.43</f>
        <v>44.86</v>
      </c>
      <c r="AF365" s="111" t="s">
        <v>393</v>
      </c>
      <c r="AG365" s="111">
        <f>6.15+5.79</f>
        <v>11.940000000000001</v>
      </c>
      <c r="AH365" s="111" t="s">
        <v>393</v>
      </c>
      <c r="AI365" s="111">
        <f>6.08+5.73</f>
        <v>11.81</v>
      </c>
      <c r="AJ365" s="111" t="s">
        <v>393</v>
      </c>
      <c r="AK365" s="111">
        <f>10.4+5.73</f>
        <v>16.130000000000003</v>
      </c>
      <c r="AL365" s="111" t="s">
        <v>393</v>
      </c>
      <c r="AM365" s="111">
        <f>10.71+5.95</f>
        <v>16.66</v>
      </c>
      <c r="AN365" s="111" t="s">
        <v>393</v>
      </c>
      <c r="AO365" s="111">
        <f>28.22+23.31</f>
        <v>51.53</v>
      </c>
      <c r="AP365" s="111" t="s">
        <v>393</v>
      </c>
      <c r="AQ365" s="111">
        <f>23.89+23.34</f>
        <v>47.230000000000004</v>
      </c>
      <c r="AR365" s="111" t="s">
        <v>393</v>
      </c>
      <c r="AS365" s="111">
        <f>24.82+24.06</f>
        <v>48.879999999999995</v>
      </c>
      <c r="AT365" s="111" t="s">
        <v>393</v>
      </c>
      <c r="AU365" s="111">
        <f t="shared" si="6"/>
        <v>446.35</v>
      </c>
      <c r="AV365" s="112">
        <f>0.09822+0.12114</f>
        <v>0.21936</v>
      </c>
      <c r="AW365" s="112" t="s">
        <v>407</v>
      </c>
      <c r="AX365" s="112" t="s">
        <v>396</v>
      </c>
      <c r="AY365" s="112">
        <v>0</v>
      </c>
      <c r="AZ365" s="112" t="s">
        <v>408</v>
      </c>
    </row>
    <row r="366" spans="1:52" ht="35.25" customHeight="1" x14ac:dyDescent="0.25">
      <c r="A366" s="4">
        <v>356</v>
      </c>
      <c r="B366" s="23">
        <v>342266</v>
      </c>
      <c r="C366" s="89" t="s">
        <v>382</v>
      </c>
      <c r="D366" s="110" t="s">
        <v>383</v>
      </c>
      <c r="E366" s="111" t="s">
        <v>384</v>
      </c>
      <c r="F366" s="89" t="s">
        <v>403</v>
      </c>
      <c r="G366" s="90" t="s">
        <v>386</v>
      </c>
      <c r="H366" s="31" t="s">
        <v>387</v>
      </c>
      <c r="I366" s="112">
        <v>1</v>
      </c>
      <c r="J366" s="110" t="s">
        <v>404</v>
      </c>
      <c r="K366" s="75">
        <v>50</v>
      </c>
      <c r="L366" s="50" t="s">
        <v>405</v>
      </c>
      <c r="M366" s="50" t="s">
        <v>406</v>
      </c>
      <c r="N366" s="52" t="s">
        <v>102</v>
      </c>
      <c r="O366" s="94" t="s">
        <v>102</v>
      </c>
      <c r="P366" s="50" t="s">
        <v>101</v>
      </c>
      <c r="Q366" s="94" t="s">
        <v>102</v>
      </c>
      <c r="R366" s="110" t="s">
        <v>390</v>
      </c>
      <c r="S366" s="61" t="s">
        <v>102</v>
      </c>
      <c r="T366" s="75"/>
      <c r="U366" s="113">
        <v>580.39</v>
      </c>
      <c r="V366" s="113">
        <v>720.96</v>
      </c>
      <c r="W366" s="111">
        <v>124.51</v>
      </c>
      <c r="X366" s="111" t="s">
        <v>393</v>
      </c>
      <c r="Y366" s="111">
        <v>127.77</v>
      </c>
      <c r="Z366" s="111" t="s">
        <v>393</v>
      </c>
      <c r="AA366" s="111">
        <v>127.77</v>
      </c>
      <c r="AB366" s="111" t="s">
        <v>393</v>
      </c>
      <c r="AC366" s="111">
        <v>127.77</v>
      </c>
      <c r="AD366" s="111" t="s">
        <v>393</v>
      </c>
      <c r="AE366" s="111">
        <v>127.77</v>
      </c>
      <c r="AF366" s="111" t="s">
        <v>393</v>
      </c>
      <c r="AG366" s="111">
        <v>0</v>
      </c>
      <c r="AH366" s="111" t="s">
        <v>393</v>
      </c>
      <c r="AI366" s="111">
        <v>0</v>
      </c>
      <c r="AJ366" s="111" t="s">
        <v>393</v>
      </c>
      <c r="AK366" s="111">
        <v>0</v>
      </c>
      <c r="AL366" s="111" t="s">
        <v>393</v>
      </c>
      <c r="AM366" s="111">
        <v>0</v>
      </c>
      <c r="AN366" s="111" t="s">
        <v>393</v>
      </c>
      <c r="AO366" s="111">
        <v>104.03</v>
      </c>
      <c r="AP366" s="111" t="s">
        <v>393</v>
      </c>
      <c r="AQ366" s="111">
        <v>104.03</v>
      </c>
      <c r="AR366" s="111" t="s">
        <v>393</v>
      </c>
      <c r="AS366" s="111">
        <v>104.03</v>
      </c>
      <c r="AT366" s="111" t="s">
        <v>393</v>
      </c>
      <c r="AU366" s="111">
        <f t="shared" si="6"/>
        <v>947.68</v>
      </c>
      <c r="AV366" s="112">
        <v>0.10763</v>
      </c>
      <c r="AW366" s="112" t="s">
        <v>407</v>
      </c>
      <c r="AX366" s="112" t="s">
        <v>396</v>
      </c>
      <c r="AY366" s="112">
        <v>1</v>
      </c>
      <c r="AZ366" s="112" t="s">
        <v>409</v>
      </c>
    </row>
    <row r="367" spans="1:52" ht="35.25" customHeight="1" x14ac:dyDescent="0.25">
      <c r="A367" s="4">
        <v>357</v>
      </c>
      <c r="B367" s="23">
        <v>342267</v>
      </c>
      <c r="C367" s="89" t="s">
        <v>382</v>
      </c>
      <c r="D367" s="110" t="s">
        <v>383</v>
      </c>
      <c r="E367" s="111" t="s">
        <v>384</v>
      </c>
      <c r="F367" s="89" t="s">
        <v>403</v>
      </c>
      <c r="G367" s="90" t="s">
        <v>386</v>
      </c>
      <c r="H367" s="31" t="s">
        <v>387</v>
      </c>
      <c r="I367" s="112">
        <v>0</v>
      </c>
      <c r="J367" s="110" t="s">
        <v>404</v>
      </c>
      <c r="K367" s="75">
        <v>50</v>
      </c>
      <c r="L367" s="50" t="s">
        <v>405</v>
      </c>
      <c r="M367" s="50" t="s">
        <v>406</v>
      </c>
      <c r="N367" s="52" t="s">
        <v>102</v>
      </c>
      <c r="O367" s="94" t="s">
        <v>102</v>
      </c>
      <c r="P367" s="50" t="s">
        <v>102</v>
      </c>
      <c r="Q367" s="94" t="s">
        <v>102</v>
      </c>
      <c r="R367" s="110" t="s">
        <v>390</v>
      </c>
      <c r="S367" s="61" t="s">
        <v>102</v>
      </c>
      <c r="T367" s="75"/>
      <c r="U367" s="113">
        <v>447.4</v>
      </c>
      <c r="V367" s="113">
        <v>460.9</v>
      </c>
      <c r="W367" s="111">
        <v>55.77</v>
      </c>
      <c r="X367" s="111" t="s">
        <v>393</v>
      </c>
      <c r="Y367" s="111">
        <v>55.27</v>
      </c>
      <c r="Z367" s="111" t="s">
        <v>393</v>
      </c>
      <c r="AA367" s="111">
        <v>55.77</v>
      </c>
      <c r="AB367" s="111" t="s">
        <v>393</v>
      </c>
      <c r="AC367" s="111">
        <v>55.76</v>
      </c>
      <c r="AD367" s="111" t="s">
        <v>393</v>
      </c>
      <c r="AE367" s="111">
        <v>55.65</v>
      </c>
      <c r="AF367" s="111" t="s">
        <v>393</v>
      </c>
      <c r="AG367" s="111">
        <v>13.91</v>
      </c>
      <c r="AH367" s="111" t="s">
        <v>393</v>
      </c>
      <c r="AI367" s="111">
        <v>13.69</v>
      </c>
      <c r="AJ367" s="111" t="s">
        <v>393</v>
      </c>
      <c r="AK367" s="111">
        <v>12.46</v>
      </c>
      <c r="AL367" s="111" t="s">
        <v>393</v>
      </c>
      <c r="AM367" s="111">
        <v>12.56</v>
      </c>
      <c r="AN367" s="111" t="s">
        <v>393</v>
      </c>
      <c r="AO367" s="111">
        <v>51.88</v>
      </c>
      <c r="AP367" s="111" t="s">
        <v>393</v>
      </c>
      <c r="AQ367" s="111">
        <v>53.02</v>
      </c>
      <c r="AR367" s="111" t="s">
        <v>393</v>
      </c>
      <c r="AS367" s="111">
        <v>53.04</v>
      </c>
      <c r="AT367" s="111" t="s">
        <v>393</v>
      </c>
      <c r="AU367" s="111">
        <f t="shared" si="6"/>
        <v>488.78</v>
      </c>
      <c r="AV367" s="112">
        <v>0.24589</v>
      </c>
      <c r="AW367" s="112" t="s">
        <v>407</v>
      </c>
      <c r="AX367" s="112" t="s">
        <v>396</v>
      </c>
      <c r="AY367" s="112">
        <v>0</v>
      </c>
      <c r="AZ367" s="112" t="s">
        <v>408</v>
      </c>
    </row>
    <row r="368" spans="1:52" ht="35.25" customHeight="1" x14ac:dyDescent="0.25">
      <c r="A368" s="4">
        <v>358</v>
      </c>
      <c r="B368" s="23">
        <v>342268</v>
      </c>
      <c r="C368" s="89" t="s">
        <v>382</v>
      </c>
      <c r="D368" s="110" t="s">
        <v>383</v>
      </c>
      <c r="E368" s="111" t="s">
        <v>384</v>
      </c>
      <c r="F368" s="89" t="s">
        <v>403</v>
      </c>
      <c r="G368" s="90" t="s">
        <v>386</v>
      </c>
      <c r="H368" s="31" t="s">
        <v>387</v>
      </c>
      <c r="I368" s="112">
        <v>0</v>
      </c>
      <c r="J368" s="110" t="s">
        <v>404</v>
      </c>
      <c r="K368" s="75">
        <v>80</v>
      </c>
      <c r="L368" s="50" t="s">
        <v>405</v>
      </c>
      <c r="M368" s="50" t="s">
        <v>406</v>
      </c>
      <c r="N368" s="52" t="s">
        <v>101</v>
      </c>
      <c r="O368" s="94" t="s">
        <v>102</v>
      </c>
      <c r="P368" s="50" t="s">
        <v>102</v>
      </c>
      <c r="Q368" s="94" t="s">
        <v>102</v>
      </c>
      <c r="R368" s="110" t="s">
        <v>390</v>
      </c>
      <c r="S368" s="61" t="s">
        <v>102</v>
      </c>
      <c r="T368" s="75"/>
      <c r="U368" s="113">
        <v>996.02</v>
      </c>
      <c r="V368" s="113">
        <v>359.88</v>
      </c>
      <c r="W368" s="111">
        <v>34.700000000000003</v>
      </c>
      <c r="X368" s="111" t="s">
        <v>393</v>
      </c>
      <c r="Y368" s="111">
        <v>34.299999999999997</v>
      </c>
      <c r="Z368" s="111" t="s">
        <v>393</v>
      </c>
      <c r="AA368" s="111">
        <v>34.69</v>
      </c>
      <c r="AB368" s="111" t="s">
        <v>393</v>
      </c>
      <c r="AC368" s="111">
        <v>34.47</v>
      </c>
      <c r="AD368" s="111" t="s">
        <v>393</v>
      </c>
      <c r="AE368" s="111">
        <v>34.26</v>
      </c>
      <c r="AF368" s="111" t="s">
        <v>393</v>
      </c>
      <c r="AG368" s="111">
        <v>9.3000000000000007</v>
      </c>
      <c r="AH368" s="111" t="s">
        <v>393</v>
      </c>
      <c r="AI368" s="111">
        <v>9.3000000000000007</v>
      </c>
      <c r="AJ368" s="111" t="s">
        <v>393</v>
      </c>
      <c r="AK368" s="111">
        <v>9.3000000000000007</v>
      </c>
      <c r="AL368" s="111" t="s">
        <v>393</v>
      </c>
      <c r="AM368" s="111">
        <v>9.3000000000000007</v>
      </c>
      <c r="AN368" s="111" t="s">
        <v>393</v>
      </c>
      <c r="AO368" s="111">
        <v>32.92</v>
      </c>
      <c r="AP368" s="111" t="s">
        <v>393</v>
      </c>
      <c r="AQ368" s="111">
        <v>32.92</v>
      </c>
      <c r="AR368" s="111" t="s">
        <v>393</v>
      </c>
      <c r="AS368" s="111">
        <v>32.82</v>
      </c>
      <c r="AT368" s="111" t="s">
        <v>393</v>
      </c>
      <c r="AU368" s="111">
        <f t="shared" si="6"/>
        <v>308.28000000000003</v>
      </c>
      <c r="AV368" s="112">
        <v>0.12217</v>
      </c>
      <c r="AW368" s="112" t="s">
        <v>407</v>
      </c>
      <c r="AX368" s="112" t="s">
        <v>396</v>
      </c>
      <c r="AY368" s="112">
        <v>2</v>
      </c>
      <c r="AZ368" s="112" t="s">
        <v>408</v>
      </c>
    </row>
    <row r="369" spans="1:52" ht="35.25" customHeight="1" x14ac:dyDescent="0.25">
      <c r="A369" s="4">
        <v>359</v>
      </c>
      <c r="B369" s="23">
        <v>342269</v>
      </c>
      <c r="C369" s="89" t="s">
        <v>382</v>
      </c>
      <c r="D369" s="110" t="s">
        <v>383</v>
      </c>
      <c r="E369" s="111" t="s">
        <v>384</v>
      </c>
      <c r="F369" s="89" t="s">
        <v>403</v>
      </c>
      <c r="G369" s="90" t="s">
        <v>386</v>
      </c>
      <c r="H369" s="31" t="s">
        <v>387</v>
      </c>
      <c r="I369" s="112">
        <v>0</v>
      </c>
      <c r="J369" s="110" t="s">
        <v>404</v>
      </c>
      <c r="K369" s="75">
        <v>50</v>
      </c>
      <c r="L369" s="50" t="s">
        <v>405</v>
      </c>
      <c r="M369" s="50" t="s">
        <v>406</v>
      </c>
      <c r="N369" s="52" t="s">
        <v>101</v>
      </c>
      <c r="O369" s="94" t="s">
        <v>102</v>
      </c>
      <c r="P369" s="50" t="s">
        <v>102</v>
      </c>
      <c r="Q369" s="94" t="s">
        <v>102</v>
      </c>
      <c r="R369" s="110" t="s">
        <v>390</v>
      </c>
      <c r="S369" s="61" t="s">
        <v>102</v>
      </c>
      <c r="T369" s="75"/>
      <c r="U369" s="113">
        <v>371.96</v>
      </c>
      <c r="V369" s="113">
        <v>356.61</v>
      </c>
      <c r="W369" s="111">
        <v>44.18</v>
      </c>
      <c r="X369" s="111" t="s">
        <v>393</v>
      </c>
      <c r="Y369" s="111">
        <v>43.62</v>
      </c>
      <c r="Z369" s="111" t="s">
        <v>393</v>
      </c>
      <c r="AA369" s="111">
        <v>44.15</v>
      </c>
      <c r="AB369" s="111" t="s">
        <v>393</v>
      </c>
      <c r="AC369" s="111">
        <v>43.79</v>
      </c>
      <c r="AD369" s="111" t="s">
        <v>393</v>
      </c>
      <c r="AE369" s="111">
        <v>43.44</v>
      </c>
      <c r="AF369" s="111" t="s">
        <v>393</v>
      </c>
      <c r="AG369" s="111">
        <v>10.28</v>
      </c>
      <c r="AH369" s="111" t="s">
        <v>393</v>
      </c>
      <c r="AI369" s="111">
        <v>10.28</v>
      </c>
      <c r="AJ369" s="111" t="s">
        <v>393</v>
      </c>
      <c r="AK369" s="111">
        <v>10.44</v>
      </c>
      <c r="AL369" s="111" t="s">
        <v>393</v>
      </c>
      <c r="AM369" s="111">
        <v>10.51</v>
      </c>
      <c r="AN369" s="111" t="s">
        <v>393</v>
      </c>
      <c r="AO369" s="111">
        <v>42.02</v>
      </c>
      <c r="AP369" s="111" t="s">
        <v>393</v>
      </c>
      <c r="AQ369" s="111">
        <v>41.79</v>
      </c>
      <c r="AR369" s="111" t="s">
        <v>393</v>
      </c>
      <c r="AS369" s="111">
        <v>41.95</v>
      </c>
      <c r="AT369" s="111" t="s">
        <v>393</v>
      </c>
      <c r="AU369" s="111">
        <f t="shared" si="6"/>
        <v>386.45</v>
      </c>
      <c r="AV369" s="112">
        <v>0.17276</v>
      </c>
      <c r="AW369" s="112" t="s">
        <v>407</v>
      </c>
      <c r="AX369" s="112" t="s">
        <v>396</v>
      </c>
      <c r="AY369" s="112">
        <v>1</v>
      </c>
      <c r="AZ369" s="112" t="s">
        <v>409</v>
      </c>
    </row>
    <row r="370" spans="1:52" ht="35.25" customHeight="1" x14ac:dyDescent="0.25">
      <c r="A370" s="4">
        <v>360</v>
      </c>
      <c r="B370" s="23">
        <v>342270</v>
      </c>
      <c r="C370" s="89" t="s">
        <v>382</v>
      </c>
      <c r="D370" s="110" t="s">
        <v>383</v>
      </c>
      <c r="E370" s="111" t="s">
        <v>384</v>
      </c>
      <c r="F370" s="89" t="s">
        <v>403</v>
      </c>
      <c r="G370" s="90" t="s">
        <v>386</v>
      </c>
      <c r="H370" s="31" t="s">
        <v>387</v>
      </c>
      <c r="I370" s="112">
        <v>0</v>
      </c>
      <c r="J370" s="110" t="s">
        <v>404</v>
      </c>
      <c r="K370" s="75">
        <v>50</v>
      </c>
      <c r="L370" s="50" t="s">
        <v>405</v>
      </c>
      <c r="M370" s="50" t="s">
        <v>406</v>
      </c>
      <c r="N370" s="52" t="s">
        <v>101</v>
      </c>
      <c r="O370" s="94" t="s">
        <v>102</v>
      </c>
      <c r="P370" s="50" t="s">
        <v>102</v>
      </c>
      <c r="Q370" s="94" t="s">
        <v>102</v>
      </c>
      <c r="R370" s="110" t="s">
        <v>390</v>
      </c>
      <c r="S370" s="61" t="s">
        <v>102</v>
      </c>
      <c r="T370" s="75"/>
      <c r="U370" s="113">
        <v>370.8</v>
      </c>
      <c r="V370" s="113">
        <v>242.17</v>
      </c>
      <c r="W370" s="111">
        <v>24.45</v>
      </c>
      <c r="X370" s="111" t="s">
        <v>393</v>
      </c>
      <c r="Y370" s="111">
        <v>23.91</v>
      </c>
      <c r="Z370" s="111" t="s">
        <v>393</v>
      </c>
      <c r="AA370" s="111">
        <v>24.5</v>
      </c>
      <c r="AB370" s="111" t="s">
        <v>393</v>
      </c>
      <c r="AC370" s="111">
        <v>23.74</v>
      </c>
      <c r="AD370" s="111" t="s">
        <v>393</v>
      </c>
      <c r="AE370" s="111">
        <v>22.25</v>
      </c>
      <c r="AF370" s="111" t="s">
        <v>393</v>
      </c>
      <c r="AG370" s="111">
        <v>6.38</v>
      </c>
      <c r="AH370" s="111" t="s">
        <v>393</v>
      </c>
      <c r="AI370" s="111">
        <v>6.33</v>
      </c>
      <c r="AJ370" s="111" t="s">
        <v>393</v>
      </c>
      <c r="AK370" s="111">
        <v>7.24</v>
      </c>
      <c r="AL370" s="111" t="s">
        <v>393</v>
      </c>
      <c r="AM370" s="111">
        <v>7.49</v>
      </c>
      <c r="AN370" s="111" t="s">
        <v>393</v>
      </c>
      <c r="AO370" s="111">
        <v>24.17</v>
      </c>
      <c r="AP370" s="111" t="s">
        <v>393</v>
      </c>
      <c r="AQ370" s="111">
        <v>23.25</v>
      </c>
      <c r="AR370" s="111" t="s">
        <v>393</v>
      </c>
      <c r="AS370" s="111">
        <v>23.9</v>
      </c>
      <c r="AT370" s="111" t="s">
        <v>393</v>
      </c>
      <c r="AU370" s="111">
        <f t="shared" si="6"/>
        <v>217.61000000000004</v>
      </c>
      <c r="AV370" s="112">
        <v>0.11293</v>
      </c>
      <c r="AW370" s="112" t="s">
        <v>407</v>
      </c>
      <c r="AX370" s="112" t="s">
        <v>396</v>
      </c>
      <c r="AY370" s="112">
        <v>0</v>
      </c>
      <c r="AZ370" s="112" t="s">
        <v>408</v>
      </c>
    </row>
    <row r="371" spans="1:52" ht="35.25" customHeight="1" x14ac:dyDescent="0.25">
      <c r="A371" s="4">
        <v>361</v>
      </c>
      <c r="B371" s="23">
        <v>342271</v>
      </c>
      <c r="C371" s="89" t="s">
        <v>382</v>
      </c>
      <c r="D371" s="110" t="s">
        <v>383</v>
      </c>
      <c r="E371" s="111" t="s">
        <v>384</v>
      </c>
      <c r="F371" s="89" t="s">
        <v>403</v>
      </c>
      <c r="G371" s="90" t="s">
        <v>386</v>
      </c>
      <c r="H371" s="31" t="s">
        <v>387</v>
      </c>
      <c r="I371" s="112">
        <v>0</v>
      </c>
      <c r="J371" s="110" t="s">
        <v>404</v>
      </c>
      <c r="K371" s="75">
        <v>50</v>
      </c>
      <c r="L371" s="50" t="s">
        <v>405</v>
      </c>
      <c r="M371" s="50" t="s">
        <v>406</v>
      </c>
      <c r="N371" s="52" t="s">
        <v>101</v>
      </c>
      <c r="O371" s="94" t="s">
        <v>102</v>
      </c>
      <c r="P371" s="50" t="s">
        <v>102</v>
      </c>
      <c r="Q371" s="94" t="s">
        <v>102</v>
      </c>
      <c r="R371" s="110" t="s">
        <v>390</v>
      </c>
      <c r="S371" s="61" t="s">
        <v>102</v>
      </c>
      <c r="T371" s="75"/>
      <c r="U371" s="113">
        <v>370.8</v>
      </c>
      <c r="V371" s="113">
        <v>238.98</v>
      </c>
      <c r="W371" s="111">
        <v>26.09</v>
      </c>
      <c r="X371" s="111" t="s">
        <v>393</v>
      </c>
      <c r="Y371" s="111">
        <v>25.54</v>
      </c>
      <c r="Z371" s="111" t="s">
        <v>393</v>
      </c>
      <c r="AA371" s="111">
        <v>26.14</v>
      </c>
      <c r="AB371" s="111" t="s">
        <v>393</v>
      </c>
      <c r="AC371" s="111">
        <v>25.38</v>
      </c>
      <c r="AD371" s="111" t="s">
        <v>393</v>
      </c>
      <c r="AE371" s="111">
        <v>23.89</v>
      </c>
      <c r="AF371" s="111" t="s">
        <v>393</v>
      </c>
      <c r="AG371" s="111">
        <v>7.29</v>
      </c>
      <c r="AH371" s="111" t="s">
        <v>393</v>
      </c>
      <c r="AI371" s="111">
        <v>7.24</v>
      </c>
      <c r="AJ371" s="111" t="s">
        <v>393</v>
      </c>
      <c r="AK371" s="111">
        <v>5.18</v>
      </c>
      <c r="AL371" s="111" t="s">
        <v>393</v>
      </c>
      <c r="AM371" s="111">
        <v>5.43</v>
      </c>
      <c r="AN371" s="111" t="s">
        <v>393</v>
      </c>
      <c r="AO371" s="111">
        <v>22.94</v>
      </c>
      <c r="AP371" s="111" t="s">
        <v>393</v>
      </c>
      <c r="AQ371" s="111">
        <v>24.99</v>
      </c>
      <c r="AR371" s="111" t="s">
        <v>393</v>
      </c>
      <c r="AS371" s="111">
        <v>25.63</v>
      </c>
      <c r="AT371" s="111" t="s">
        <v>393</v>
      </c>
      <c r="AU371" s="111">
        <f t="shared" si="6"/>
        <v>225.74</v>
      </c>
      <c r="AV371" s="112">
        <v>0.24210999999999999</v>
      </c>
      <c r="AW371" s="112" t="s">
        <v>407</v>
      </c>
      <c r="AX371" s="112" t="s">
        <v>396</v>
      </c>
      <c r="AY371" s="112">
        <v>0</v>
      </c>
      <c r="AZ371" s="112" t="s">
        <v>408</v>
      </c>
    </row>
    <row r="372" spans="1:52" ht="35.25" customHeight="1" x14ac:dyDescent="0.25">
      <c r="A372" s="4">
        <v>362</v>
      </c>
      <c r="B372" s="23">
        <v>342272</v>
      </c>
      <c r="C372" s="89" t="s">
        <v>382</v>
      </c>
      <c r="D372" s="110" t="s">
        <v>383</v>
      </c>
      <c r="E372" s="111" t="s">
        <v>384</v>
      </c>
      <c r="F372" s="89" t="s">
        <v>403</v>
      </c>
      <c r="G372" s="90" t="s">
        <v>386</v>
      </c>
      <c r="H372" s="31" t="s">
        <v>387</v>
      </c>
      <c r="I372" s="112">
        <v>0</v>
      </c>
      <c r="J372" s="110" t="s">
        <v>404</v>
      </c>
      <c r="K372" s="75">
        <v>50</v>
      </c>
      <c r="L372" s="50" t="s">
        <v>405</v>
      </c>
      <c r="M372" s="50" t="s">
        <v>406</v>
      </c>
      <c r="N372" s="52" t="s">
        <v>101</v>
      </c>
      <c r="O372" s="94" t="s">
        <v>102</v>
      </c>
      <c r="P372" s="50" t="s">
        <v>102</v>
      </c>
      <c r="Q372" s="94" t="s">
        <v>102</v>
      </c>
      <c r="R372" s="110" t="s">
        <v>390</v>
      </c>
      <c r="S372" s="61" t="s">
        <v>102</v>
      </c>
      <c r="T372" s="75"/>
      <c r="U372" s="113">
        <v>352.57</v>
      </c>
      <c r="V372" s="113">
        <v>212.86</v>
      </c>
      <c r="W372" s="111">
        <v>19.239999999999998</v>
      </c>
      <c r="X372" s="111" t="s">
        <v>393</v>
      </c>
      <c r="Y372" s="111">
        <v>18.579999999999998</v>
      </c>
      <c r="Z372" s="111" t="s">
        <v>393</v>
      </c>
      <c r="AA372" s="111">
        <v>19.25</v>
      </c>
      <c r="AB372" s="111" t="s">
        <v>393</v>
      </c>
      <c r="AC372" s="111">
        <v>18.21</v>
      </c>
      <c r="AD372" s="111" t="s">
        <v>393</v>
      </c>
      <c r="AE372" s="111">
        <v>15.81</v>
      </c>
      <c r="AF372" s="111" t="s">
        <v>393</v>
      </c>
      <c r="AG372" s="111">
        <v>5.12</v>
      </c>
      <c r="AH372" s="111" t="s">
        <v>393</v>
      </c>
      <c r="AI372" s="111">
        <v>5.03</v>
      </c>
      <c r="AJ372" s="111" t="s">
        <v>393</v>
      </c>
      <c r="AK372" s="111">
        <v>5.48</v>
      </c>
      <c r="AL372" s="111" t="s">
        <v>393</v>
      </c>
      <c r="AM372" s="111">
        <v>5.87</v>
      </c>
      <c r="AN372" s="111" t="s">
        <v>393</v>
      </c>
      <c r="AO372" s="111">
        <v>17.690000000000001</v>
      </c>
      <c r="AP372" s="111" t="s">
        <v>393</v>
      </c>
      <c r="AQ372" s="111">
        <v>17.25</v>
      </c>
      <c r="AR372" s="111" t="s">
        <v>393</v>
      </c>
      <c r="AS372" s="111">
        <v>18.43</v>
      </c>
      <c r="AT372" s="111" t="s">
        <v>393</v>
      </c>
      <c r="AU372" s="111">
        <f t="shared" si="6"/>
        <v>165.96000000000004</v>
      </c>
      <c r="AV372" s="112">
        <v>0.17349999999999999</v>
      </c>
      <c r="AW372" s="112" t="s">
        <v>407</v>
      </c>
      <c r="AX372" s="112" t="s">
        <v>396</v>
      </c>
      <c r="AY372" s="112">
        <v>1</v>
      </c>
      <c r="AZ372" s="112" t="s">
        <v>409</v>
      </c>
    </row>
    <row r="373" spans="1:52" ht="35.25" customHeight="1" x14ac:dyDescent="0.25">
      <c r="A373" s="4">
        <v>363</v>
      </c>
      <c r="B373" s="23">
        <v>342273</v>
      </c>
      <c r="C373" s="89" t="s">
        <v>382</v>
      </c>
      <c r="D373" s="110" t="s">
        <v>383</v>
      </c>
      <c r="E373" s="111" t="s">
        <v>384</v>
      </c>
      <c r="F373" s="89" t="s">
        <v>403</v>
      </c>
      <c r="G373" s="90" t="s">
        <v>386</v>
      </c>
      <c r="H373" s="31" t="s">
        <v>387</v>
      </c>
      <c r="I373" s="112">
        <v>0</v>
      </c>
      <c r="J373" s="110" t="s">
        <v>404</v>
      </c>
      <c r="K373" s="75">
        <v>50</v>
      </c>
      <c r="L373" s="50" t="s">
        <v>405</v>
      </c>
      <c r="M373" s="50" t="s">
        <v>406</v>
      </c>
      <c r="N373" s="52" t="s">
        <v>101</v>
      </c>
      <c r="O373" s="94" t="s">
        <v>102</v>
      </c>
      <c r="P373" s="50" t="s">
        <v>102</v>
      </c>
      <c r="Q373" s="94" t="s">
        <v>102</v>
      </c>
      <c r="R373" s="110" t="s">
        <v>390</v>
      </c>
      <c r="S373" s="61" t="s">
        <v>102</v>
      </c>
      <c r="T373" s="75"/>
      <c r="U373" s="113">
        <v>151.49</v>
      </c>
      <c r="V373" s="113">
        <v>195.07</v>
      </c>
      <c r="W373" s="111">
        <v>30.1</v>
      </c>
      <c r="X373" s="111" t="s">
        <v>393</v>
      </c>
      <c r="Y373" s="111">
        <v>29.49</v>
      </c>
      <c r="Z373" s="111" t="s">
        <v>393</v>
      </c>
      <c r="AA373" s="111">
        <v>30.19</v>
      </c>
      <c r="AB373" s="111" t="s">
        <v>393</v>
      </c>
      <c r="AC373" s="111">
        <v>29.6</v>
      </c>
      <c r="AD373" s="111" t="s">
        <v>393</v>
      </c>
      <c r="AE373" s="111">
        <v>28.31</v>
      </c>
      <c r="AF373" s="111" t="s">
        <v>393</v>
      </c>
      <c r="AG373" s="111">
        <v>0</v>
      </c>
      <c r="AH373" s="111" t="s">
        <v>393</v>
      </c>
      <c r="AI373" s="111">
        <v>0</v>
      </c>
      <c r="AJ373" s="111" t="s">
        <v>393</v>
      </c>
      <c r="AK373" s="111">
        <v>0</v>
      </c>
      <c r="AL373" s="111" t="s">
        <v>393</v>
      </c>
      <c r="AM373" s="111">
        <v>0</v>
      </c>
      <c r="AN373" s="111" t="s">
        <v>393</v>
      </c>
      <c r="AO373" s="111">
        <v>31.16</v>
      </c>
      <c r="AP373" s="111" t="s">
        <v>393</v>
      </c>
      <c r="AQ373" s="111">
        <v>31.21</v>
      </c>
      <c r="AR373" s="111" t="s">
        <v>393</v>
      </c>
      <c r="AS373" s="111">
        <v>31.61</v>
      </c>
      <c r="AT373" s="111" t="s">
        <v>393</v>
      </c>
      <c r="AU373" s="111">
        <f t="shared" si="6"/>
        <v>241.67000000000002</v>
      </c>
      <c r="AV373" s="112">
        <v>0.14682000000000001</v>
      </c>
      <c r="AW373" s="112" t="s">
        <v>407</v>
      </c>
      <c r="AX373" s="112" t="s">
        <v>396</v>
      </c>
      <c r="AY373" s="112">
        <v>0</v>
      </c>
      <c r="AZ373" s="112" t="s">
        <v>408</v>
      </c>
    </row>
    <row r="374" spans="1:52" ht="35.25" customHeight="1" x14ac:dyDescent="0.25">
      <c r="A374" s="4">
        <v>364</v>
      </c>
      <c r="B374" s="23">
        <v>342274</v>
      </c>
      <c r="C374" s="89" t="s">
        <v>382</v>
      </c>
      <c r="D374" s="110" t="s">
        <v>383</v>
      </c>
      <c r="E374" s="111" t="s">
        <v>384</v>
      </c>
      <c r="F374" s="89" t="s">
        <v>403</v>
      </c>
      <c r="G374" s="90" t="s">
        <v>386</v>
      </c>
      <c r="H374" s="31" t="s">
        <v>387</v>
      </c>
      <c r="I374" s="112">
        <v>1</v>
      </c>
      <c r="J374" s="110" t="s">
        <v>404</v>
      </c>
      <c r="K374" s="75">
        <v>80</v>
      </c>
      <c r="L374" s="50" t="s">
        <v>405</v>
      </c>
      <c r="M374" s="50" t="s">
        <v>406</v>
      </c>
      <c r="N374" s="52" t="s">
        <v>101</v>
      </c>
      <c r="O374" s="94" t="s">
        <v>102</v>
      </c>
      <c r="P374" s="50" t="s">
        <v>101</v>
      </c>
      <c r="Q374" s="94" t="s">
        <v>102</v>
      </c>
      <c r="R374" s="110" t="s">
        <v>390</v>
      </c>
      <c r="S374" s="61" t="s">
        <v>102</v>
      </c>
      <c r="T374" s="75"/>
      <c r="U374" s="113">
        <v>701.87</v>
      </c>
      <c r="V374" s="113">
        <v>679.08</v>
      </c>
      <c r="W374" s="111">
        <v>91.09</v>
      </c>
      <c r="X374" s="111" t="s">
        <v>398</v>
      </c>
      <c r="Y374" s="111">
        <v>122.93</v>
      </c>
      <c r="Z374" s="111" t="s">
        <v>398</v>
      </c>
      <c r="AA374" s="111">
        <v>114.81</v>
      </c>
      <c r="AB374" s="111" t="s">
        <v>398</v>
      </c>
      <c r="AC374" s="111">
        <v>61.69</v>
      </c>
      <c r="AD374" s="111" t="s">
        <v>398</v>
      </c>
      <c r="AE374" s="111">
        <v>28.65</v>
      </c>
      <c r="AF374" s="111" t="s">
        <v>398</v>
      </c>
      <c r="AG374" s="111">
        <v>6.65</v>
      </c>
      <c r="AH374" s="111" t="s">
        <v>398</v>
      </c>
      <c r="AI374" s="111">
        <v>4.9400000000000004</v>
      </c>
      <c r="AJ374" s="111" t="s">
        <v>398</v>
      </c>
      <c r="AK374" s="111">
        <v>4.93</v>
      </c>
      <c r="AL374" s="111" t="s">
        <v>398</v>
      </c>
      <c r="AM374" s="111">
        <v>5.98</v>
      </c>
      <c r="AN374" s="111" t="s">
        <v>398</v>
      </c>
      <c r="AO374" s="111">
        <v>44</v>
      </c>
      <c r="AP374" s="111" t="s">
        <v>398</v>
      </c>
      <c r="AQ374" s="111">
        <v>49.08</v>
      </c>
      <c r="AR374" s="111" t="s">
        <v>398</v>
      </c>
      <c r="AS374" s="111">
        <v>64.28</v>
      </c>
      <c r="AT374" s="111" t="s">
        <v>398</v>
      </c>
      <c r="AU374" s="111">
        <f t="shared" si="6"/>
        <v>599.03</v>
      </c>
      <c r="AV374" s="112">
        <v>0.22946</v>
      </c>
      <c r="AW374" s="112" t="s">
        <v>407</v>
      </c>
      <c r="AX374" s="112" t="s">
        <v>396</v>
      </c>
      <c r="AY374" s="112">
        <v>1</v>
      </c>
      <c r="AZ374" s="112" t="s">
        <v>408</v>
      </c>
    </row>
    <row r="375" spans="1:52" ht="35.25" customHeight="1" x14ac:dyDescent="0.25">
      <c r="A375" s="4">
        <v>365</v>
      </c>
      <c r="B375" s="23">
        <v>342275</v>
      </c>
      <c r="C375" s="89" t="s">
        <v>382</v>
      </c>
      <c r="D375" s="110" t="s">
        <v>383</v>
      </c>
      <c r="E375" s="111" t="s">
        <v>384</v>
      </c>
      <c r="F375" s="89" t="s">
        <v>403</v>
      </c>
      <c r="G375" s="90" t="s">
        <v>386</v>
      </c>
      <c r="H375" s="31" t="s">
        <v>387</v>
      </c>
      <c r="I375" s="112">
        <v>0</v>
      </c>
      <c r="J375" s="110" t="s">
        <v>404</v>
      </c>
      <c r="K375" s="75">
        <v>50</v>
      </c>
      <c r="L375" s="50" t="s">
        <v>405</v>
      </c>
      <c r="M375" s="50" t="s">
        <v>406</v>
      </c>
      <c r="N375" s="52" t="s">
        <v>102</v>
      </c>
      <c r="O375" s="94" t="s">
        <v>102</v>
      </c>
      <c r="P375" s="50" t="s">
        <v>102</v>
      </c>
      <c r="Q375" s="94" t="s">
        <v>102</v>
      </c>
      <c r="R375" s="110" t="s">
        <v>390</v>
      </c>
      <c r="S375" s="61" t="s">
        <v>102</v>
      </c>
      <c r="T375" s="75"/>
      <c r="U375" s="113">
        <v>225.64</v>
      </c>
      <c r="V375" s="113">
        <v>201.51</v>
      </c>
      <c r="W375" s="111">
        <v>12.65</v>
      </c>
      <c r="X375" s="111" t="s">
        <v>398</v>
      </c>
      <c r="Y375" s="111">
        <v>12.19</v>
      </c>
      <c r="Z375" s="111" t="s">
        <v>398</v>
      </c>
      <c r="AA375" s="111">
        <v>12.43</v>
      </c>
      <c r="AB375" s="111" t="s">
        <v>398</v>
      </c>
      <c r="AC375" s="111">
        <v>20.170000000000002</v>
      </c>
      <c r="AD375" s="111" t="s">
        <v>398</v>
      </c>
      <c r="AE375" s="111">
        <v>7.48</v>
      </c>
      <c r="AF375" s="111" t="s">
        <v>398</v>
      </c>
      <c r="AG375" s="111">
        <v>2.25</v>
      </c>
      <c r="AH375" s="111" t="s">
        <v>398</v>
      </c>
      <c r="AI375" s="111">
        <v>2.15</v>
      </c>
      <c r="AJ375" s="111" t="s">
        <v>398</v>
      </c>
      <c r="AK375" s="111">
        <v>1.88</v>
      </c>
      <c r="AL375" s="111" t="s">
        <v>398</v>
      </c>
      <c r="AM375" s="111">
        <v>1.84</v>
      </c>
      <c r="AN375" s="111" t="s">
        <v>398</v>
      </c>
      <c r="AO375" s="111">
        <v>14.42</v>
      </c>
      <c r="AP375" s="111" t="s">
        <v>398</v>
      </c>
      <c r="AQ375" s="111">
        <v>16.07</v>
      </c>
      <c r="AR375" s="111" t="s">
        <v>398</v>
      </c>
      <c r="AS375" s="111">
        <v>21.11</v>
      </c>
      <c r="AT375" s="111" t="s">
        <v>398</v>
      </c>
      <c r="AU375" s="111">
        <f t="shared" si="6"/>
        <v>124.64</v>
      </c>
      <c r="AV375" s="112">
        <v>9.7180000000000002E-2</v>
      </c>
      <c r="AW375" s="112" t="s">
        <v>407</v>
      </c>
      <c r="AX375" s="112" t="s">
        <v>396</v>
      </c>
      <c r="AY375" s="112">
        <v>0</v>
      </c>
      <c r="AZ375" s="112" t="s">
        <v>408</v>
      </c>
    </row>
    <row r="376" spans="1:52" ht="35.25" customHeight="1" x14ac:dyDescent="0.25">
      <c r="A376" s="4">
        <v>366</v>
      </c>
      <c r="B376" s="23">
        <v>342276</v>
      </c>
      <c r="C376" s="89" t="s">
        <v>382</v>
      </c>
      <c r="D376" s="110" t="s">
        <v>383</v>
      </c>
      <c r="E376" s="111" t="s">
        <v>384</v>
      </c>
      <c r="F376" s="89" t="s">
        <v>403</v>
      </c>
      <c r="G376" s="90" t="s">
        <v>386</v>
      </c>
      <c r="H376" s="31" t="s">
        <v>387</v>
      </c>
      <c r="I376" s="112">
        <v>0</v>
      </c>
      <c r="J376" s="110" t="s">
        <v>404</v>
      </c>
      <c r="K376" s="75">
        <v>50</v>
      </c>
      <c r="L376" s="50" t="s">
        <v>405</v>
      </c>
      <c r="M376" s="50" t="s">
        <v>406</v>
      </c>
      <c r="N376" s="52" t="s">
        <v>101</v>
      </c>
      <c r="O376" s="94" t="s">
        <v>102</v>
      </c>
      <c r="P376" s="50" t="s">
        <v>102</v>
      </c>
      <c r="Q376" s="94" t="s">
        <v>102</v>
      </c>
      <c r="R376" s="110" t="s">
        <v>390</v>
      </c>
      <c r="S376" s="61" t="s">
        <v>102</v>
      </c>
      <c r="T376" s="75"/>
      <c r="U376" s="113">
        <v>307.24</v>
      </c>
      <c r="V376" s="113">
        <v>309.85000000000002</v>
      </c>
      <c r="W376" s="111">
        <v>34.659999999999997</v>
      </c>
      <c r="X376" s="111" t="s">
        <v>393</v>
      </c>
      <c r="Y376" s="111">
        <v>32.08</v>
      </c>
      <c r="Z376" s="111" t="s">
        <v>393</v>
      </c>
      <c r="AA376" s="111">
        <v>34.770000000000003</v>
      </c>
      <c r="AB376" s="111" t="s">
        <v>393</v>
      </c>
      <c r="AC376" s="111">
        <v>29.32</v>
      </c>
      <c r="AD376" s="111" t="s">
        <v>393</v>
      </c>
      <c r="AE376" s="111">
        <v>22.27</v>
      </c>
      <c r="AF376" s="111" t="s">
        <v>393</v>
      </c>
      <c r="AG376" s="111">
        <v>9.75</v>
      </c>
      <c r="AH376" s="111" t="s">
        <v>393</v>
      </c>
      <c r="AI376" s="111">
        <v>9.5399999999999991</v>
      </c>
      <c r="AJ376" s="111" t="s">
        <v>393</v>
      </c>
      <c r="AK376" s="111">
        <v>6.56</v>
      </c>
      <c r="AL376" s="111" t="s">
        <v>393</v>
      </c>
      <c r="AM376" s="111">
        <v>7.25</v>
      </c>
      <c r="AN376" s="111" t="s">
        <v>393</v>
      </c>
      <c r="AO376" s="111">
        <v>24.08</v>
      </c>
      <c r="AP376" s="111" t="s">
        <v>393</v>
      </c>
      <c r="AQ376" s="111">
        <v>26.94</v>
      </c>
      <c r="AR376" s="111" t="s">
        <v>393</v>
      </c>
      <c r="AS376" s="111">
        <v>31.55</v>
      </c>
      <c r="AT376" s="111" t="s">
        <v>393</v>
      </c>
      <c r="AU376" s="111">
        <f t="shared" si="6"/>
        <v>268.77</v>
      </c>
      <c r="AV376" s="112">
        <v>6.8779999999999994E-2</v>
      </c>
      <c r="AW376" s="112" t="s">
        <v>407</v>
      </c>
      <c r="AX376" s="112" t="s">
        <v>396</v>
      </c>
      <c r="AY376" s="112">
        <v>0</v>
      </c>
      <c r="AZ376" s="112" t="s">
        <v>408</v>
      </c>
    </row>
    <row r="377" spans="1:52" ht="35.25" customHeight="1" x14ac:dyDescent="0.25">
      <c r="A377" s="4">
        <v>367</v>
      </c>
      <c r="B377" s="23">
        <v>342277</v>
      </c>
      <c r="C377" s="89" t="s">
        <v>382</v>
      </c>
      <c r="D377" s="110" t="s">
        <v>383</v>
      </c>
      <c r="E377" s="111" t="s">
        <v>384</v>
      </c>
      <c r="F377" s="89" t="s">
        <v>403</v>
      </c>
      <c r="G377" s="90" t="s">
        <v>386</v>
      </c>
      <c r="H377" s="31" t="s">
        <v>387</v>
      </c>
      <c r="I377" s="112">
        <v>0</v>
      </c>
      <c r="J377" s="110" t="s">
        <v>404</v>
      </c>
      <c r="K377" s="75">
        <v>50</v>
      </c>
      <c r="L377" s="50" t="s">
        <v>405</v>
      </c>
      <c r="M377" s="50" t="s">
        <v>406</v>
      </c>
      <c r="N377" s="52" t="s">
        <v>101</v>
      </c>
      <c r="O377" s="94" t="s">
        <v>102</v>
      </c>
      <c r="P377" s="50" t="s">
        <v>102</v>
      </c>
      <c r="Q377" s="94" t="s">
        <v>102</v>
      </c>
      <c r="R377" s="110" t="s">
        <v>390</v>
      </c>
      <c r="S377" s="61" t="s">
        <v>102</v>
      </c>
      <c r="T377" s="75"/>
      <c r="U377" s="113">
        <v>799.76</v>
      </c>
      <c r="V377" s="113">
        <v>417.33</v>
      </c>
      <c r="W377" s="111">
        <v>46.76</v>
      </c>
      <c r="X377" s="111" t="s">
        <v>393</v>
      </c>
      <c r="Y377" s="111">
        <v>46.73</v>
      </c>
      <c r="Z377" s="111" t="s">
        <v>393</v>
      </c>
      <c r="AA377" s="111">
        <v>47.51</v>
      </c>
      <c r="AB377" s="111" t="s">
        <v>393</v>
      </c>
      <c r="AC377" s="111">
        <v>46.17</v>
      </c>
      <c r="AD377" s="111" t="s">
        <v>393</v>
      </c>
      <c r="AE377" s="111">
        <v>43.89</v>
      </c>
      <c r="AF377" s="111" t="s">
        <v>393</v>
      </c>
      <c r="AG377" s="111">
        <v>10.74</v>
      </c>
      <c r="AH377" s="111" t="s">
        <v>393</v>
      </c>
      <c r="AI377" s="111">
        <v>10.44</v>
      </c>
      <c r="AJ377" s="111" t="s">
        <v>393</v>
      </c>
      <c r="AK377" s="111">
        <v>8.76</v>
      </c>
      <c r="AL377" s="111" t="s">
        <v>393</v>
      </c>
      <c r="AM377" s="111">
        <v>9.15</v>
      </c>
      <c r="AN377" s="111" t="s">
        <v>393</v>
      </c>
      <c r="AO377" s="111">
        <v>35.58</v>
      </c>
      <c r="AP377" s="111" t="s">
        <v>393</v>
      </c>
      <c r="AQ377" s="111">
        <v>37.409999999999997</v>
      </c>
      <c r="AR377" s="111" t="s">
        <v>393</v>
      </c>
      <c r="AS377" s="111">
        <v>38.43</v>
      </c>
      <c r="AT377" s="111" t="s">
        <v>393</v>
      </c>
      <c r="AU377" s="111">
        <f t="shared" si="6"/>
        <v>381.57</v>
      </c>
      <c r="AV377" s="112">
        <v>0.10018000000000001</v>
      </c>
      <c r="AW377" s="112" t="s">
        <v>407</v>
      </c>
      <c r="AX377" s="112" t="s">
        <v>396</v>
      </c>
      <c r="AY377" s="112">
        <v>0</v>
      </c>
      <c r="AZ377" s="112" t="s">
        <v>408</v>
      </c>
    </row>
    <row r="378" spans="1:52" ht="35.25" customHeight="1" x14ac:dyDescent="0.25">
      <c r="A378" s="4">
        <v>368</v>
      </c>
      <c r="B378" s="23">
        <v>342278</v>
      </c>
      <c r="C378" s="89" t="s">
        <v>382</v>
      </c>
      <c r="D378" s="110" t="s">
        <v>383</v>
      </c>
      <c r="E378" s="111" t="s">
        <v>384</v>
      </c>
      <c r="F378" s="89" t="s">
        <v>403</v>
      </c>
      <c r="G378" s="90" t="s">
        <v>386</v>
      </c>
      <c r="H378" s="31" t="s">
        <v>387</v>
      </c>
      <c r="I378" s="112">
        <v>0</v>
      </c>
      <c r="J378" s="110" t="s">
        <v>404</v>
      </c>
      <c r="K378" s="75">
        <v>50</v>
      </c>
      <c r="L378" s="50" t="s">
        <v>405</v>
      </c>
      <c r="M378" s="50" t="s">
        <v>406</v>
      </c>
      <c r="N378" s="52" t="s">
        <v>101</v>
      </c>
      <c r="O378" s="94" t="s">
        <v>102</v>
      </c>
      <c r="P378" s="50" t="s">
        <v>102</v>
      </c>
      <c r="Q378" s="94" t="s">
        <v>102</v>
      </c>
      <c r="R378" s="110" t="s">
        <v>390</v>
      </c>
      <c r="S378" s="61" t="s">
        <v>102</v>
      </c>
      <c r="T378" s="75"/>
      <c r="U378" s="113">
        <v>280.7</v>
      </c>
      <c r="V378" s="113">
        <v>560.34</v>
      </c>
      <c r="W378" s="111">
        <v>59.85</v>
      </c>
      <c r="X378" s="111" t="s">
        <v>393</v>
      </c>
      <c r="Y378" s="111">
        <v>57.4</v>
      </c>
      <c r="Z378" s="111" t="s">
        <v>393</v>
      </c>
      <c r="AA378" s="111">
        <v>59.96</v>
      </c>
      <c r="AB378" s="111" t="s">
        <v>393</v>
      </c>
      <c r="AC378" s="111">
        <v>55.22</v>
      </c>
      <c r="AD378" s="111" t="s">
        <v>393</v>
      </c>
      <c r="AE378" s="111">
        <v>48.83</v>
      </c>
      <c r="AF378" s="111" t="s">
        <v>393</v>
      </c>
      <c r="AG378" s="111">
        <v>19.100000000000001</v>
      </c>
      <c r="AH378" s="111" t="s">
        <v>393</v>
      </c>
      <c r="AI378" s="111">
        <v>18.8</v>
      </c>
      <c r="AJ378" s="111" t="s">
        <v>393</v>
      </c>
      <c r="AK378" s="111">
        <v>13.04</v>
      </c>
      <c r="AL378" s="111" t="s">
        <v>393</v>
      </c>
      <c r="AM378" s="111">
        <v>13.86</v>
      </c>
      <c r="AN378" s="111" t="s">
        <v>393</v>
      </c>
      <c r="AO378" s="111">
        <v>44.09</v>
      </c>
      <c r="AP378" s="111" t="s">
        <v>393</v>
      </c>
      <c r="AQ378" s="111">
        <v>49.71</v>
      </c>
      <c r="AR378" s="111" t="s">
        <v>393</v>
      </c>
      <c r="AS378" s="111">
        <v>53.68</v>
      </c>
      <c r="AT378" s="111" t="s">
        <v>393</v>
      </c>
      <c r="AU378" s="111">
        <f t="shared" si="6"/>
        <v>493.54000000000008</v>
      </c>
      <c r="AV378" s="112">
        <v>0.16849</v>
      </c>
      <c r="AW378" s="112" t="s">
        <v>407</v>
      </c>
      <c r="AX378" s="112" t="s">
        <v>396</v>
      </c>
      <c r="AY378" s="112">
        <v>0</v>
      </c>
      <c r="AZ378" s="112" t="s">
        <v>408</v>
      </c>
    </row>
    <row r="379" spans="1:52" ht="35.25" customHeight="1" x14ac:dyDescent="0.25">
      <c r="A379" s="4">
        <v>369</v>
      </c>
      <c r="B379" s="23">
        <v>342279</v>
      </c>
      <c r="C379" s="89" t="s">
        <v>382</v>
      </c>
      <c r="D379" s="110" t="s">
        <v>383</v>
      </c>
      <c r="E379" s="111" t="s">
        <v>384</v>
      </c>
      <c r="F379" s="89" t="s">
        <v>403</v>
      </c>
      <c r="G379" s="90" t="s">
        <v>386</v>
      </c>
      <c r="H379" s="31" t="s">
        <v>387</v>
      </c>
      <c r="I379" s="112">
        <v>0</v>
      </c>
      <c r="J379" s="110" t="s">
        <v>404</v>
      </c>
      <c r="K379" s="75">
        <v>50</v>
      </c>
      <c r="L379" s="50" t="s">
        <v>405</v>
      </c>
      <c r="M379" s="50" t="s">
        <v>406</v>
      </c>
      <c r="N379" s="52" t="s">
        <v>101</v>
      </c>
      <c r="O379" s="94" t="s">
        <v>102</v>
      </c>
      <c r="P379" s="50" t="s">
        <v>102</v>
      </c>
      <c r="Q379" s="94" t="s">
        <v>102</v>
      </c>
      <c r="R379" s="110" t="s">
        <v>390</v>
      </c>
      <c r="S379" s="61" t="s">
        <v>102</v>
      </c>
      <c r="T379" s="75"/>
      <c r="U379" s="113">
        <v>650.1</v>
      </c>
      <c r="V379" s="113">
        <v>426.97</v>
      </c>
      <c r="W379" s="111">
        <v>44.42</v>
      </c>
      <c r="X379" s="111" t="s">
        <v>393</v>
      </c>
      <c r="Y379" s="111">
        <v>44.76</v>
      </c>
      <c r="Z379" s="111" t="s">
        <v>393</v>
      </c>
      <c r="AA379" s="111">
        <v>45.04</v>
      </c>
      <c r="AB379" s="111" t="s">
        <v>393</v>
      </c>
      <c r="AC379" s="111">
        <v>44.63</v>
      </c>
      <c r="AD379" s="111" t="s">
        <v>393</v>
      </c>
      <c r="AE379" s="111">
        <v>44.4</v>
      </c>
      <c r="AF379" s="111" t="s">
        <v>393</v>
      </c>
      <c r="AG379" s="111">
        <v>11.56</v>
      </c>
      <c r="AH379" s="111" t="s">
        <v>393</v>
      </c>
      <c r="AI379" s="111">
        <v>11.32</v>
      </c>
      <c r="AJ379" s="111" t="s">
        <v>393</v>
      </c>
      <c r="AK379" s="111">
        <v>9.43</v>
      </c>
      <c r="AL379" s="111" t="s">
        <v>393</v>
      </c>
      <c r="AM379" s="111">
        <v>9.44</v>
      </c>
      <c r="AN379" s="111" t="s">
        <v>393</v>
      </c>
      <c r="AO379" s="111">
        <v>38.659999999999997</v>
      </c>
      <c r="AP379" s="111" t="s">
        <v>393</v>
      </c>
      <c r="AQ379" s="111">
        <v>40.43</v>
      </c>
      <c r="AR379" s="111" t="s">
        <v>393</v>
      </c>
      <c r="AS379" s="111">
        <v>40.43</v>
      </c>
      <c r="AT379" s="111" t="s">
        <v>393</v>
      </c>
      <c r="AU379" s="111">
        <f t="shared" si="6"/>
        <v>384.52</v>
      </c>
      <c r="AV379" s="112">
        <v>0.10559</v>
      </c>
      <c r="AW379" s="112" t="s">
        <v>407</v>
      </c>
      <c r="AX379" s="112" t="s">
        <v>396</v>
      </c>
      <c r="AY379" s="112">
        <v>1</v>
      </c>
      <c r="AZ379" s="112" t="s">
        <v>408</v>
      </c>
    </row>
    <row r="380" spans="1:52" ht="35.25" customHeight="1" x14ac:dyDescent="0.25">
      <c r="A380" s="4">
        <v>370</v>
      </c>
      <c r="B380" s="23">
        <v>342280</v>
      </c>
      <c r="C380" s="89" t="s">
        <v>382</v>
      </c>
      <c r="D380" s="110" t="s">
        <v>383</v>
      </c>
      <c r="E380" s="111" t="s">
        <v>384</v>
      </c>
      <c r="F380" s="89" t="s">
        <v>403</v>
      </c>
      <c r="G380" s="90" t="s">
        <v>386</v>
      </c>
      <c r="H380" s="31" t="s">
        <v>387</v>
      </c>
      <c r="I380" s="112">
        <v>0</v>
      </c>
      <c r="J380" s="110" t="s">
        <v>404</v>
      </c>
      <c r="K380" s="75">
        <v>80</v>
      </c>
      <c r="L380" s="50" t="s">
        <v>405</v>
      </c>
      <c r="M380" s="50" t="s">
        <v>406</v>
      </c>
      <c r="N380" s="52" t="s">
        <v>101</v>
      </c>
      <c r="O380" s="94" t="s">
        <v>102</v>
      </c>
      <c r="P380" s="50" t="s">
        <v>102</v>
      </c>
      <c r="Q380" s="94" t="s">
        <v>102</v>
      </c>
      <c r="R380" s="110" t="s">
        <v>390</v>
      </c>
      <c r="S380" s="61" t="s">
        <v>102</v>
      </c>
      <c r="T380" s="75"/>
      <c r="U380" s="113">
        <v>245.28</v>
      </c>
      <c r="V380" s="113">
        <v>321.64</v>
      </c>
      <c r="W380" s="111">
        <v>43.77</v>
      </c>
      <c r="X380" s="111" t="s">
        <v>393</v>
      </c>
      <c r="Y380" s="111">
        <v>43.44</v>
      </c>
      <c r="Z380" s="111" t="s">
        <v>393</v>
      </c>
      <c r="AA380" s="111">
        <v>43.77</v>
      </c>
      <c r="AB380" s="111" t="s">
        <v>393</v>
      </c>
      <c r="AC380" s="111">
        <v>43.77</v>
      </c>
      <c r="AD380" s="111" t="s">
        <v>393</v>
      </c>
      <c r="AE380" s="111">
        <v>43.77</v>
      </c>
      <c r="AF380" s="111" t="s">
        <v>393</v>
      </c>
      <c r="AG380" s="111">
        <v>11.5</v>
      </c>
      <c r="AH380" s="111" t="s">
        <v>393</v>
      </c>
      <c r="AI380" s="111">
        <v>11.38</v>
      </c>
      <c r="AJ380" s="111" t="s">
        <v>393</v>
      </c>
      <c r="AK380" s="111">
        <v>10.37</v>
      </c>
      <c r="AL380" s="111" t="s">
        <v>393</v>
      </c>
      <c r="AM380" s="111">
        <v>10.59</v>
      </c>
      <c r="AN380" s="111" t="s">
        <v>393</v>
      </c>
      <c r="AO380" s="111">
        <v>29.95</v>
      </c>
      <c r="AP380" s="111" t="s">
        <v>393</v>
      </c>
      <c r="AQ380" s="111">
        <v>30.86</v>
      </c>
      <c r="AR380" s="111" t="s">
        <v>393</v>
      </c>
      <c r="AS380" s="111">
        <v>30.71</v>
      </c>
      <c r="AT380" s="111" t="s">
        <v>393</v>
      </c>
      <c r="AU380" s="111">
        <f t="shared" si="6"/>
        <v>353.88</v>
      </c>
      <c r="AV380" s="112">
        <v>0.12665000000000001</v>
      </c>
      <c r="AW380" s="112" t="s">
        <v>407</v>
      </c>
      <c r="AX380" s="112" t="s">
        <v>396</v>
      </c>
      <c r="AY380" s="112">
        <v>1</v>
      </c>
      <c r="AZ380" s="112" t="s">
        <v>408</v>
      </c>
    </row>
    <row r="381" spans="1:52" ht="35.25" customHeight="1" x14ac:dyDescent="0.25">
      <c r="A381" s="4">
        <v>371</v>
      </c>
      <c r="B381" s="23">
        <v>342281</v>
      </c>
      <c r="C381" s="89" t="s">
        <v>382</v>
      </c>
      <c r="D381" s="110" t="s">
        <v>383</v>
      </c>
      <c r="E381" s="111" t="s">
        <v>384</v>
      </c>
      <c r="F381" s="89" t="s">
        <v>403</v>
      </c>
      <c r="G381" s="90" t="s">
        <v>386</v>
      </c>
      <c r="H381" s="31" t="s">
        <v>387</v>
      </c>
      <c r="I381" s="112">
        <v>0</v>
      </c>
      <c r="J381" s="110" t="s">
        <v>404</v>
      </c>
      <c r="K381" s="75">
        <v>50</v>
      </c>
      <c r="L381" s="50" t="s">
        <v>405</v>
      </c>
      <c r="M381" s="50" t="s">
        <v>406</v>
      </c>
      <c r="N381" s="52" t="s">
        <v>102</v>
      </c>
      <c r="O381" s="94" t="s">
        <v>102</v>
      </c>
      <c r="P381" s="50" t="s">
        <v>102</v>
      </c>
      <c r="Q381" s="94" t="s">
        <v>102</v>
      </c>
      <c r="R381" s="110" t="s">
        <v>390</v>
      </c>
      <c r="S381" s="61" t="s">
        <v>102</v>
      </c>
      <c r="T381" s="75"/>
      <c r="U381" s="113">
        <v>205.83</v>
      </c>
      <c r="V381" s="113">
        <v>249.17</v>
      </c>
      <c r="W381" s="111">
        <v>36.729999999999997</v>
      </c>
      <c r="X381" s="111" t="s">
        <v>393</v>
      </c>
      <c r="Y381" s="111">
        <v>36.74</v>
      </c>
      <c r="Z381" s="111" t="s">
        <v>393</v>
      </c>
      <c r="AA381" s="111">
        <v>37.24</v>
      </c>
      <c r="AB381" s="111" t="s">
        <v>393</v>
      </c>
      <c r="AC381" s="111">
        <v>36.6</v>
      </c>
      <c r="AD381" s="111" t="s">
        <v>393</v>
      </c>
      <c r="AE381" s="111">
        <v>36.29</v>
      </c>
      <c r="AF381" s="111" t="s">
        <v>393</v>
      </c>
      <c r="AG381" s="111">
        <v>0</v>
      </c>
      <c r="AH381" s="111" t="s">
        <v>393</v>
      </c>
      <c r="AI381" s="111">
        <v>0</v>
      </c>
      <c r="AJ381" s="111" t="s">
        <v>393</v>
      </c>
      <c r="AK381" s="111">
        <v>0</v>
      </c>
      <c r="AL381" s="111" t="s">
        <v>393</v>
      </c>
      <c r="AM381" s="111">
        <v>0</v>
      </c>
      <c r="AN381" s="111" t="s">
        <v>393</v>
      </c>
      <c r="AO381" s="111">
        <v>34.57</v>
      </c>
      <c r="AP381" s="111" t="s">
        <v>393</v>
      </c>
      <c r="AQ381" s="111">
        <v>34.57</v>
      </c>
      <c r="AR381" s="111" t="s">
        <v>393</v>
      </c>
      <c r="AS381" s="111">
        <v>34.57</v>
      </c>
      <c r="AT381" s="111" t="s">
        <v>393</v>
      </c>
      <c r="AU381" s="111">
        <f t="shared" si="6"/>
        <v>287.31</v>
      </c>
      <c r="AV381" s="112">
        <v>0.37129000000000001</v>
      </c>
      <c r="AW381" s="112" t="s">
        <v>407</v>
      </c>
      <c r="AX381" s="112" t="s">
        <v>396</v>
      </c>
      <c r="AY381" s="112">
        <v>1</v>
      </c>
      <c r="AZ381" s="112" t="s">
        <v>408</v>
      </c>
    </row>
    <row r="382" spans="1:52" ht="35.25" customHeight="1" x14ac:dyDescent="0.25">
      <c r="A382" s="4">
        <v>372</v>
      </c>
      <c r="B382" s="23">
        <v>342282</v>
      </c>
      <c r="C382" s="89" t="s">
        <v>382</v>
      </c>
      <c r="D382" s="110" t="s">
        <v>383</v>
      </c>
      <c r="E382" s="111" t="s">
        <v>384</v>
      </c>
      <c r="F382" s="89" t="s">
        <v>403</v>
      </c>
      <c r="G382" s="90" t="s">
        <v>386</v>
      </c>
      <c r="H382" s="31" t="s">
        <v>387</v>
      </c>
      <c r="I382" s="112">
        <v>0</v>
      </c>
      <c r="J382" s="110" t="s">
        <v>404</v>
      </c>
      <c r="K382" s="75">
        <v>50</v>
      </c>
      <c r="L382" s="50" t="s">
        <v>405</v>
      </c>
      <c r="M382" s="50" t="s">
        <v>406</v>
      </c>
      <c r="N382" s="52" t="s">
        <v>101</v>
      </c>
      <c r="O382" s="94" t="s">
        <v>102</v>
      </c>
      <c r="P382" s="50" t="s">
        <v>102</v>
      </c>
      <c r="Q382" s="94" t="s">
        <v>102</v>
      </c>
      <c r="R382" s="110" t="s">
        <v>390</v>
      </c>
      <c r="S382" s="61" t="s">
        <v>102</v>
      </c>
      <c r="T382" s="75"/>
      <c r="U382" s="113">
        <v>316.72000000000003</v>
      </c>
      <c r="V382" s="113">
        <v>508.45</v>
      </c>
      <c r="W382" s="111">
        <v>76.27</v>
      </c>
      <c r="X382" s="111" t="s">
        <v>393</v>
      </c>
      <c r="Y382" s="111">
        <v>73.06</v>
      </c>
      <c r="Z382" s="111" t="s">
        <v>393</v>
      </c>
      <c r="AA382" s="111">
        <v>76.569999999999993</v>
      </c>
      <c r="AB382" s="111" t="s">
        <v>393</v>
      </c>
      <c r="AC382" s="111">
        <v>70.66</v>
      </c>
      <c r="AD382" s="111" t="s">
        <v>393</v>
      </c>
      <c r="AE382" s="111">
        <v>59.1</v>
      </c>
      <c r="AF382" s="111" t="s">
        <v>393</v>
      </c>
      <c r="AG382" s="111">
        <v>26.26</v>
      </c>
      <c r="AH382" s="111" t="s">
        <v>393</v>
      </c>
      <c r="AI382" s="111">
        <v>25.79</v>
      </c>
      <c r="AJ382" s="111" t="s">
        <v>393</v>
      </c>
      <c r="AK382" s="111">
        <v>25.59</v>
      </c>
      <c r="AL382" s="111" t="s">
        <v>393</v>
      </c>
      <c r="AM382" s="111">
        <v>28.4</v>
      </c>
      <c r="AN382" s="111" t="s">
        <v>393</v>
      </c>
      <c r="AO382" s="111">
        <v>60.7</v>
      </c>
      <c r="AP382" s="111" t="s">
        <v>393</v>
      </c>
      <c r="AQ382" s="111">
        <v>60.58</v>
      </c>
      <c r="AR382" s="111" t="s">
        <v>393</v>
      </c>
      <c r="AS382" s="111">
        <v>66.069999999999993</v>
      </c>
      <c r="AT382" s="111" t="s">
        <v>393</v>
      </c>
      <c r="AU382" s="111">
        <f t="shared" si="6"/>
        <v>649.04999999999995</v>
      </c>
      <c r="AV382" s="112">
        <v>0.17657</v>
      </c>
      <c r="AW382" s="112" t="s">
        <v>407</v>
      </c>
      <c r="AX382" s="112" t="s">
        <v>396</v>
      </c>
      <c r="AY382" s="112">
        <v>0</v>
      </c>
      <c r="AZ382" s="112" t="s">
        <v>408</v>
      </c>
    </row>
    <row r="383" spans="1:52" ht="35.25" customHeight="1" x14ac:dyDescent="0.25">
      <c r="A383" s="4">
        <v>373</v>
      </c>
      <c r="B383" s="23">
        <v>342283</v>
      </c>
      <c r="C383" s="89" t="s">
        <v>382</v>
      </c>
      <c r="D383" s="110" t="s">
        <v>383</v>
      </c>
      <c r="E383" s="111" t="s">
        <v>384</v>
      </c>
      <c r="F383" s="89" t="s">
        <v>403</v>
      </c>
      <c r="G383" s="90" t="s">
        <v>386</v>
      </c>
      <c r="H383" s="31" t="s">
        <v>387</v>
      </c>
      <c r="I383" s="112">
        <v>0</v>
      </c>
      <c r="J383" s="110" t="s">
        <v>404</v>
      </c>
      <c r="K383" s="75">
        <v>50</v>
      </c>
      <c r="L383" s="50" t="s">
        <v>405</v>
      </c>
      <c r="M383" s="50" t="s">
        <v>406</v>
      </c>
      <c r="N383" s="52" t="s">
        <v>102</v>
      </c>
      <c r="O383" s="94" t="s">
        <v>102</v>
      </c>
      <c r="P383" s="50" t="s">
        <v>102</v>
      </c>
      <c r="Q383" s="94" t="s">
        <v>102</v>
      </c>
      <c r="R383" s="110" t="s">
        <v>390</v>
      </c>
      <c r="S383" s="61" t="s">
        <v>102</v>
      </c>
      <c r="T383" s="75"/>
      <c r="U383" s="113">
        <v>191.42</v>
      </c>
      <c r="V383" s="113">
        <v>194.37</v>
      </c>
      <c r="W383" s="111">
        <v>27.91</v>
      </c>
      <c r="X383" s="111" t="s">
        <v>393</v>
      </c>
      <c r="Y383" s="111">
        <v>27.44</v>
      </c>
      <c r="Z383" s="111" t="s">
        <v>393</v>
      </c>
      <c r="AA383" s="111">
        <v>28.37</v>
      </c>
      <c r="AB383" s="111" t="s">
        <v>393</v>
      </c>
      <c r="AC383" s="111">
        <v>26.87</v>
      </c>
      <c r="AD383" s="111" t="s">
        <v>393</v>
      </c>
      <c r="AE383" s="111">
        <v>24.62</v>
      </c>
      <c r="AF383" s="111" t="s">
        <v>393</v>
      </c>
      <c r="AG383" s="111">
        <v>0</v>
      </c>
      <c r="AH383" s="111" t="s">
        <v>393</v>
      </c>
      <c r="AI383" s="111">
        <v>0</v>
      </c>
      <c r="AJ383" s="111" t="s">
        <v>393</v>
      </c>
      <c r="AK383" s="111">
        <v>0</v>
      </c>
      <c r="AL383" s="111" t="s">
        <v>393</v>
      </c>
      <c r="AM383" s="111">
        <v>0</v>
      </c>
      <c r="AN383" s="111" t="s">
        <v>393</v>
      </c>
      <c r="AO383" s="111">
        <v>26.12</v>
      </c>
      <c r="AP383" s="111" t="s">
        <v>393</v>
      </c>
      <c r="AQ383" s="111">
        <v>26.13</v>
      </c>
      <c r="AR383" s="111" t="s">
        <v>393</v>
      </c>
      <c r="AS383" s="111">
        <v>26.02</v>
      </c>
      <c r="AT383" s="111" t="s">
        <v>393</v>
      </c>
      <c r="AU383" s="111">
        <f t="shared" si="6"/>
        <v>213.48000000000002</v>
      </c>
      <c r="AV383" s="112">
        <v>0.34288000000000002</v>
      </c>
      <c r="AW383" s="112" t="s">
        <v>407</v>
      </c>
      <c r="AX383" s="112" t="s">
        <v>396</v>
      </c>
      <c r="AY383" s="112">
        <v>0</v>
      </c>
      <c r="AZ383" s="112" t="s">
        <v>408</v>
      </c>
    </row>
    <row r="384" spans="1:52" ht="35.25" customHeight="1" x14ac:dyDescent="0.25">
      <c r="A384" s="4">
        <v>374</v>
      </c>
      <c r="B384" s="23">
        <v>342284</v>
      </c>
      <c r="C384" s="89" t="s">
        <v>382</v>
      </c>
      <c r="D384" s="110" t="s">
        <v>383</v>
      </c>
      <c r="E384" s="111" t="s">
        <v>384</v>
      </c>
      <c r="F384" s="89" t="s">
        <v>403</v>
      </c>
      <c r="G384" s="90" t="s">
        <v>386</v>
      </c>
      <c r="H384" s="31" t="s">
        <v>387</v>
      </c>
      <c r="I384" s="112">
        <v>1</v>
      </c>
      <c r="J384" s="110" t="s">
        <v>404</v>
      </c>
      <c r="K384" s="75">
        <v>50</v>
      </c>
      <c r="L384" s="50" t="s">
        <v>405</v>
      </c>
      <c r="M384" s="50" t="s">
        <v>406</v>
      </c>
      <c r="N384" s="52" t="s">
        <v>101</v>
      </c>
      <c r="O384" s="94" t="s">
        <v>102</v>
      </c>
      <c r="P384" s="50" t="s">
        <v>101</v>
      </c>
      <c r="Q384" s="94" t="s">
        <v>102</v>
      </c>
      <c r="R384" s="110" t="s">
        <v>390</v>
      </c>
      <c r="S384" s="61" t="s">
        <v>102</v>
      </c>
      <c r="T384" s="75"/>
      <c r="U384" s="113">
        <v>912.72</v>
      </c>
      <c r="V384" s="113">
        <v>545.85</v>
      </c>
      <c r="W384" s="111">
        <v>80.819999999999993</v>
      </c>
      <c r="X384" s="111" t="s">
        <v>393</v>
      </c>
      <c r="Y384" s="111">
        <v>76.290000000000006</v>
      </c>
      <c r="Z384" s="111" t="s">
        <v>393</v>
      </c>
      <c r="AA384" s="111">
        <v>48.88</v>
      </c>
      <c r="AB384" s="111" t="s">
        <v>393</v>
      </c>
      <c r="AC384" s="111">
        <v>72.569999999999993</v>
      </c>
      <c r="AD384" s="111" t="s">
        <v>393</v>
      </c>
      <c r="AE384" s="111">
        <v>55.65</v>
      </c>
      <c r="AF384" s="111" t="s">
        <v>393</v>
      </c>
      <c r="AG384" s="111">
        <v>23.01</v>
      </c>
      <c r="AH384" s="111" t="s">
        <v>393</v>
      </c>
      <c r="AI384" s="111">
        <v>22.46</v>
      </c>
      <c r="AJ384" s="111" t="s">
        <v>393</v>
      </c>
      <c r="AK384" s="111">
        <v>22.32</v>
      </c>
      <c r="AL384" s="111" t="s">
        <v>393</v>
      </c>
      <c r="AM384" s="111">
        <v>26.09</v>
      </c>
      <c r="AN384" s="111" t="s">
        <v>393</v>
      </c>
      <c r="AO384" s="111">
        <v>62.42</v>
      </c>
      <c r="AP384" s="111" t="s">
        <v>393</v>
      </c>
      <c r="AQ384" s="111">
        <v>62.22</v>
      </c>
      <c r="AR384" s="111" t="s">
        <v>393</v>
      </c>
      <c r="AS384" s="111">
        <v>58.75</v>
      </c>
      <c r="AT384" s="111" t="s">
        <v>393</v>
      </c>
      <c r="AU384" s="111">
        <f t="shared" si="6"/>
        <v>611.4799999999999</v>
      </c>
      <c r="AV384" s="112">
        <v>0.28373999999999999</v>
      </c>
      <c r="AW384" s="112" t="s">
        <v>407</v>
      </c>
      <c r="AX384" s="112" t="s">
        <v>396</v>
      </c>
      <c r="AY384" s="112">
        <v>0</v>
      </c>
      <c r="AZ384" s="112" t="s">
        <v>408</v>
      </c>
    </row>
    <row r="385" spans="1:52" ht="35.25" customHeight="1" x14ac:dyDescent="0.25">
      <c r="A385" s="4">
        <v>375</v>
      </c>
      <c r="B385" s="23">
        <v>342285</v>
      </c>
      <c r="C385" s="89" t="s">
        <v>382</v>
      </c>
      <c r="D385" s="110" t="s">
        <v>383</v>
      </c>
      <c r="E385" s="111" t="s">
        <v>384</v>
      </c>
      <c r="F385" s="89" t="s">
        <v>403</v>
      </c>
      <c r="G385" s="90" t="s">
        <v>386</v>
      </c>
      <c r="H385" s="31" t="s">
        <v>387</v>
      </c>
      <c r="I385" s="112">
        <v>0</v>
      </c>
      <c r="J385" s="110" t="s">
        <v>404</v>
      </c>
      <c r="K385" s="75">
        <v>50</v>
      </c>
      <c r="L385" s="50" t="s">
        <v>405</v>
      </c>
      <c r="M385" s="50" t="s">
        <v>406</v>
      </c>
      <c r="N385" s="52" t="s">
        <v>102</v>
      </c>
      <c r="O385" s="94" t="s">
        <v>102</v>
      </c>
      <c r="P385" s="50" t="s">
        <v>102</v>
      </c>
      <c r="Q385" s="94" t="s">
        <v>102</v>
      </c>
      <c r="R385" s="110" t="s">
        <v>390</v>
      </c>
      <c r="S385" s="61" t="s">
        <v>102</v>
      </c>
      <c r="T385" s="75"/>
      <c r="U385" s="113">
        <v>162.51</v>
      </c>
      <c r="V385" s="113">
        <v>167.09</v>
      </c>
      <c r="W385" s="111">
        <v>22.68</v>
      </c>
      <c r="X385" s="111" t="s">
        <v>393</v>
      </c>
      <c r="Y385" s="111">
        <v>22.39</v>
      </c>
      <c r="Z385" s="111" t="s">
        <v>393</v>
      </c>
      <c r="AA385" s="111">
        <v>22.99</v>
      </c>
      <c r="AB385" s="111" t="s">
        <v>393</v>
      </c>
      <c r="AC385" s="111">
        <v>22.59</v>
      </c>
      <c r="AD385" s="111" t="s">
        <v>393</v>
      </c>
      <c r="AE385" s="111">
        <v>22.4</v>
      </c>
      <c r="AF385" s="111" t="s">
        <v>393</v>
      </c>
      <c r="AG385" s="111">
        <v>0</v>
      </c>
      <c r="AH385" s="111" t="s">
        <v>393</v>
      </c>
      <c r="AI385" s="111">
        <v>0</v>
      </c>
      <c r="AJ385" s="111" t="s">
        <v>393</v>
      </c>
      <c r="AK385" s="111">
        <v>0</v>
      </c>
      <c r="AL385" s="111" t="s">
        <v>393</v>
      </c>
      <c r="AM385" s="111">
        <v>0</v>
      </c>
      <c r="AN385" s="111" t="s">
        <v>393</v>
      </c>
      <c r="AO385" s="111">
        <v>22.06</v>
      </c>
      <c r="AP385" s="111" t="s">
        <v>393</v>
      </c>
      <c r="AQ385" s="111">
        <v>22.06</v>
      </c>
      <c r="AR385" s="111" t="s">
        <v>393</v>
      </c>
      <c r="AS385" s="111">
        <v>22.06</v>
      </c>
      <c r="AT385" s="111" t="s">
        <v>393</v>
      </c>
      <c r="AU385" s="111">
        <f t="shared" si="6"/>
        <v>179.23000000000002</v>
      </c>
      <c r="AV385" s="112">
        <v>0.12132999999999999</v>
      </c>
      <c r="AW385" s="112" t="s">
        <v>407</v>
      </c>
      <c r="AX385" s="112" t="s">
        <v>396</v>
      </c>
      <c r="AY385" s="112">
        <v>1</v>
      </c>
      <c r="AZ385" s="112" t="s">
        <v>409</v>
      </c>
    </row>
    <row r="386" spans="1:52" ht="35.25" customHeight="1" x14ac:dyDescent="0.25">
      <c r="A386" s="4">
        <v>376</v>
      </c>
      <c r="B386" s="23">
        <v>342286</v>
      </c>
      <c r="C386" s="89" t="s">
        <v>382</v>
      </c>
      <c r="D386" s="110" t="s">
        <v>383</v>
      </c>
      <c r="E386" s="111" t="s">
        <v>384</v>
      </c>
      <c r="F386" s="89" t="s">
        <v>403</v>
      </c>
      <c r="G386" s="90" t="s">
        <v>386</v>
      </c>
      <c r="H386" s="31" t="s">
        <v>387</v>
      </c>
      <c r="I386" s="112">
        <v>0</v>
      </c>
      <c r="J386" s="110" t="s">
        <v>404</v>
      </c>
      <c r="K386" s="75">
        <v>80</v>
      </c>
      <c r="L386" s="50" t="s">
        <v>405</v>
      </c>
      <c r="M386" s="50" t="s">
        <v>406</v>
      </c>
      <c r="N386" s="52" t="s">
        <v>101</v>
      </c>
      <c r="O386" s="94" t="s">
        <v>102</v>
      </c>
      <c r="P386" s="50" t="s">
        <v>102</v>
      </c>
      <c r="Q386" s="94" t="s">
        <v>102</v>
      </c>
      <c r="R386" s="110" t="s">
        <v>390</v>
      </c>
      <c r="S386" s="61" t="s">
        <v>102</v>
      </c>
      <c r="T386" s="75"/>
      <c r="U386" s="113">
        <v>244.47</v>
      </c>
      <c r="V386" s="113">
        <v>316.35000000000002</v>
      </c>
      <c r="W386" s="111">
        <v>34.07</v>
      </c>
      <c r="X386" s="111" t="s">
        <v>393</v>
      </c>
      <c r="Y386" s="111">
        <v>33.81</v>
      </c>
      <c r="Z386" s="111" t="s">
        <v>393</v>
      </c>
      <c r="AA386" s="111">
        <v>66.45</v>
      </c>
      <c r="AB386" s="111" t="s">
        <v>393</v>
      </c>
      <c r="AC386" s="111">
        <v>34.07</v>
      </c>
      <c r="AD386" s="111" t="s">
        <v>393</v>
      </c>
      <c r="AE386" s="111">
        <v>34.07</v>
      </c>
      <c r="AF386" s="111" t="s">
        <v>393</v>
      </c>
      <c r="AG386" s="111">
        <v>9.2799999999999994</v>
      </c>
      <c r="AH386" s="111" t="s">
        <v>393</v>
      </c>
      <c r="AI386" s="111">
        <v>9.18</v>
      </c>
      <c r="AJ386" s="111" t="s">
        <v>393</v>
      </c>
      <c r="AK386" s="111">
        <v>5.05</v>
      </c>
      <c r="AL386" s="111" t="s">
        <v>393</v>
      </c>
      <c r="AM386" s="111">
        <v>5.16</v>
      </c>
      <c r="AN386" s="111" t="s">
        <v>393</v>
      </c>
      <c r="AO386" s="111">
        <v>24.44</v>
      </c>
      <c r="AP386" s="111" t="s">
        <v>393</v>
      </c>
      <c r="AQ386" s="111">
        <v>28.56</v>
      </c>
      <c r="AR386" s="111" t="s">
        <v>393</v>
      </c>
      <c r="AS386" s="111">
        <v>28.4</v>
      </c>
      <c r="AT386" s="111" t="s">
        <v>393</v>
      </c>
      <c r="AU386" s="111">
        <f t="shared" si="6"/>
        <v>312.53999999999996</v>
      </c>
      <c r="AV386" s="112">
        <v>0.17838000000000001</v>
      </c>
      <c r="AW386" s="112" t="s">
        <v>407</v>
      </c>
      <c r="AX386" s="112" t="s">
        <v>396</v>
      </c>
      <c r="AY386" s="112">
        <v>1</v>
      </c>
      <c r="AZ386" s="112" t="s">
        <v>408</v>
      </c>
    </row>
    <row r="387" spans="1:52" ht="35.25" customHeight="1" x14ac:dyDescent="0.25">
      <c r="A387" s="4">
        <v>377</v>
      </c>
      <c r="B387" s="23">
        <v>342287</v>
      </c>
      <c r="C387" s="89" t="s">
        <v>382</v>
      </c>
      <c r="D387" s="110" t="s">
        <v>383</v>
      </c>
      <c r="E387" s="111" t="s">
        <v>384</v>
      </c>
      <c r="F387" s="89" t="s">
        <v>403</v>
      </c>
      <c r="G387" s="90" t="s">
        <v>386</v>
      </c>
      <c r="H387" s="31" t="s">
        <v>387</v>
      </c>
      <c r="I387" s="112">
        <v>1</v>
      </c>
      <c r="J387" s="110" t="s">
        <v>404</v>
      </c>
      <c r="K387" s="75">
        <v>80</v>
      </c>
      <c r="L387" s="50" t="s">
        <v>405</v>
      </c>
      <c r="M387" s="50" t="s">
        <v>406</v>
      </c>
      <c r="N387" s="52" t="s">
        <v>102</v>
      </c>
      <c r="O387" s="94" t="s">
        <v>102</v>
      </c>
      <c r="P387" s="50" t="s">
        <v>101</v>
      </c>
      <c r="Q387" s="94" t="s">
        <v>102</v>
      </c>
      <c r="R387" s="110" t="s">
        <v>390</v>
      </c>
      <c r="S387" s="61" t="s">
        <v>102</v>
      </c>
      <c r="T387" s="75"/>
      <c r="U387" s="113">
        <v>515.74</v>
      </c>
      <c r="V387" s="113">
        <v>664.38</v>
      </c>
      <c r="W387" s="111">
        <v>84.28</v>
      </c>
      <c r="X387" s="111" t="s">
        <v>393</v>
      </c>
      <c r="Y387" s="111">
        <v>82.74</v>
      </c>
      <c r="Z387" s="111" t="s">
        <v>393</v>
      </c>
      <c r="AA387" s="111">
        <v>85.37</v>
      </c>
      <c r="AB387" s="111" t="s">
        <v>393</v>
      </c>
      <c r="AC387" s="111">
        <v>82.84</v>
      </c>
      <c r="AD387" s="111" t="s">
        <v>393</v>
      </c>
      <c r="AE387" s="111">
        <v>81.209999999999994</v>
      </c>
      <c r="AF387" s="111" t="s">
        <v>393</v>
      </c>
      <c r="AG387" s="111">
        <v>0</v>
      </c>
      <c r="AH387" s="111" t="s">
        <v>393</v>
      </c>
      <c r="AI387" s="111">
        <v>0</v>
      </c>
      <c r="AJ387" s="111" t="s">
        <v>393</v>
      </c>
      <c r="AK387" s="111">
        <v>0</v>
      </c>
      <c r="AL387" s="111" t="s">
        <v>393</v>
      </c>
      <c r="AM387" s="111">
        <v>0</v>
      </c>
      <c r="AN387" s="111" t="s">
        <v>393</v>
      </c>
      <c r="AO387" s="111">
        <v>93.16</v>
      </c>
      <c r="AP387" s="111" t="s">
        <v>393</v>
      </c>
      <c r="AQ387" s="111">
        <v>93.13</v>
      </c>
      <c r="AR387" s="111" t="s">
        <v>393</v>
      </c>
      <c r="AS387" s="111">
        <v>49.75</v>
      </c>
      <c r="AT387" s="111" t="s">
        <v>393</v>
      </c>
      <c r="AU387" s="111">
        <f t="shared" si="6"/>
        <v>652.48</v>
      </c>
      <c r="AV387" s="112">
        <v>0.17169000000000001</v>
      </c>
      <c r="AW387" s="112" t="s">
        <v>407</v>
      </c>
      <c r="AX387" s="112" t="s">
        <v>396</v>
      </c>
      <c r="AY387" s="112">
        <v>1</v>
      </c>
      <c r="AZ387" s="112" t="s">
        <v>408</v>
      </c>
    </row>
    <row r="388" spans="1:52" ht="35.25" customHeight="1" x14ac:dyDescent="0.25">
      <c r="A388" s="4">
        <v>378</v>
      </c>
      <c r="B388" s="23">
        <v>342288</v>
      </c>
      <c r="C388" s="89" t="s">
        <v>382</v>
      </c>
      <c r="D388" s="110" t="s">
        <v>383</v>
      </c>
      <c r="E388" s="111" t="s">
        <v>384</v>
      </c>
      <c r="F388" s="89" t="s">
        <v>403</v>
      </c>
      <c r="G388" s="90" t="s">
        <v>386</v>
      </c>
      <c r="H388" s="31" t="s">
        <v>387</v>
      </c>
      <c r="I388" s="112">
        <v>0</v>
      </c>
      <c r="J388" s="110" t="s">
        <v>404</v>
      </c>
      <c r="K388" s="75">
        <v>50</v>
      </c>
      <c r="L388" s="50" t="s">
        <v>405</v>
      </c>
      <c r="M388" s="50" t="s">
        <v>406</v>
      </c>
      <c r="N388" s="52" t="s">
        <v>102</v>
      </c>
      <c r="O388" s="94" t="s">
        <v>102</v>
      </c>
      <c r="P388" s="50" t="s">
        <v>102</v>
      </c>
      <c r="Q388" s="94" t="s">
        <v>102</v>
      </c>
      <c r="R388" s="110" t="s">
        <v>390</v>
      </c>
      <c r="S388" s="61" t="s">
        <v>102</v>
      </c>
      <c r="T388" s="75"/>
      <c r="U388" s="113">
        <v>323.45</v>
      </c>
      <c r="V388" s="113">
        <v>336.26</v>
      </c>
      <c r="W388" s="111">
        <v>43.55</v>
      </c>
      <c r="X388" s="111" t="s">
        <v>393</v>
      </c>
      <c r="Y388" s="111">
        <v>41.79</v>
      </c>
      <c r="Z388" s="111" t="s">
        <v>393</v>
      </c>
      <c r="AA388" s="111">
        <v>43.96</v>
      </c>
      <c r="AB388" s="111" t="s">
        <v>393</v>
      </c>
      <c r="AC388" s="111">
        <v>40.770000000000003</v>
      </c>
      <c r="AD388" s="111" t="s">
        <v>393</v>
      </c>
      <c r="AE388" s="111">
        <v>38.049999999999997</v>
      </c>
      <c r="AF388" s="111" t="s">
        <v>393</v>
      </c>
      <c r="AG388" s="111">
        <v>0</v>
      </c>
      <c r="AH388" s="111" t="s">
        <v>393</v>
      </c>
      <c r="AI388" s="111">
        <v>0</v>
      </c>
      <c r="AJ388" s="111" t="s">
        <v>393</v>
      </c>
      <c r="AK388" s="111">
        <v>0</v>
      </c>
      <c r="AL388" s="111" t="s">
        <v>393</v>
      </c>
      <c r="AM388" s="111">
        <v>0</v>
      </c>
      <c r="AN388" s="111" t="s">
        <v>393</v>
      </c>
      <c r="AO388" s="111">
        <v>45.73</v>
      </c>
      <c r="AP388" s="111" t="s">
        <v>393</v>
      </c>
      <c r="AQ388" s="111">
        <v>45.69</v>
      </c>
      <c r="AR388" s="111" t="s">
        <v>393</v>
      </c>
      <c r="AS388" s="111">
        <v>49.56</v>
      </c>
      <c r="AT388" s="111" t="s">
        <v>393</v>
      </c>
      <c r="AU388" s="111">
        <f t="shared" si="6"/>
        <v>349.09999999999997</v>
      </c>
      <c r="AV388" s="112">
        <v>0.18831000000000001</v>
      </c>
      <c r="AW388" s="112" t="s">
        <v>407</v>
      </c>
      <c r="AX388" s="112" t="s">
        <v>396</v>
      </c>
      <c r="AY388" s="112">
        <v>0</v>
      </c>
      <c r="AZ388" s="112" t="s">
        <v>408</v>
      </c>
    </row>
    <row r="389" spans="1:52" ht="35.25" customHeight="1" x14ac:dyDescent="0.25">
      <c r="A389" s="4">
        <v>379</v>
      </c>
      <c r="B389" s="23">
        <v>342289</v>
      </c>
      <c r="C389" s="89" t="s">
        <v>382</v>
      </c>
      <c r="D389" s="110" t="s">
        <v>383</v>
      </c>
      <c r="E389" s="111" t="s">
        <v>384</v>
      </c>
      <c r="F389" s="89" t="s">
        <v>403</v>
      </c>
      <c r="G389" s="90" t="s">
        <v>386</v>
      </c>
      <c r="H389" s="31" t="s">
        <v>387</v>
      </c>
      <c r="I389" s="112">
        <v>0</v>
      </c>
      <c r="J389" s="110" t="s">
        <v>404</v>
      </c>
      <c r="K389" s="75">
        <v>50</v>
      </c>
      <c r="L389" s="50" t="s">
        <v>405</v>
      </c>
      <c r="M389" s="50" t="s">
        <v>406</v>
      </c>
      <c r="N389" s="52" t="s">
        <v>101</v>
      </c>
      <c r="O389" s="94" t="s">
        <v>102</v>
      </c>
      <c r="P389" s="50" t="s">
        <v>102</v>
      </c>
      <c r="Q389" s="94" t="s">
        <v>102</v>
      </c>
      <c r="R389" s="110" t="s">
        <v>390</v>
      </c>
      <c r="S389" s="61" t="s">
        <v>102</v>
      </c>
      <c r="T389" s="75"/>
      <c r="U389" s="113">
        <v>216.46</v>
      </c>
      <c r="V389" s="113">
        <v>179.73</v>
      </c>
      <c r="W389" s="111">
        <v>23.28</v>
      </c>
      <c r="X389" s="111" t="s">
        <v>393</v>
      </c>
      <c r="Y389" s="111">
        <v>23.07</v>
      </c>
      <c r="Z389" s="111" t="s">
        <v>393</v>
      </c>
      <c r="AA389" s="111">
        <v>23.28</v>
      </c>
      <c r="AB389" s="111" t="s">
        <v>393</v>
      </c>
      <c r="AC389" s="111">
        <v>23.28</v>
      </c>
      <c r="AD389" s="111" t="s">
        <v>393</v>
      </c>
      <c r="AE389" s="111">
        <v>23.28</v>
      </c>
      <c r="AF389" s="111" t="s">
        <v>393</v>
      </c>
      <c r="AG389" s="111">
        <v>4.43</v>
      </c>
      <c r="AH389" s="111" t="s">
        <v>393</v>
      </c>
      <c r="AI389" s="111">
        <v>4.3899999999999997</v>
      </c>
      <c r="AJ389" s="111" t="s">
        <v>393</v>
      </c>
      <c r="AK389" s="111">
        <v>4.13</v>
      </c>
      <c r="AL389" s="111" t="s">
        <v>393</v>
      </c>
      <c r="AM389" s="111">
        <v>4.21</v>
      </c>
      <c r="AN389" s="111" t="s">
        <v>393</v>
      </c>
      <c r="AO389" s="111">
        <v>17.899999999999999</v>
      </c>
      <c r="AP389" s="111" t="s">
        <v>393</v>
      </c>
      <c r="AQ389" s="111">
        <v>18.12</v>
      </c>
      <c r="AR389" s="111" t="s">
        <v>393</v>
      </c>
      <c r="AS389" s="111">
        <v>18.010000000000002</v>
      </c>
      <c r="AT389" s="111" t="s">
        <v>393</v>
      </c>
      <c r="AU389" s="111">
        <f t="shared" si="6"/>
        <v>187.38000000000002</v>
      </c>
      <c r="AV389" s="112">
        <v>0.39706000000000002</v>
      </c>
      <c r="AW389" s="112" t="s">
        <v>407</v>
      </c>
      <c r="AX389" s="112" t="s">
        <v>396</v>
      </c>
      <c r="AY389" s="112">
        <v>1</v>
      </c>
      <c r="AZ389" s="112" t="s">
        <v>408</v>
      </c>
    </row>
    <row r="390" spans="1:52" ht="35.25" customHeight="1" x14ac:dyDescent="0.25">
      <c r="A390" s="4">
        <v>380</v>
      </c>
      <c r="B390" s="23">
        <v>342290</v>
      </c>
      <c r="C390" s="89" t="s">
        <v>382</v>
      </c>
      <c r="D390" s="110" t="s">
        <v>383</v>
      </c>
      <c r="E390" s="111" t="s">
        <v>384</v>
      </c>
      <c r="F390" s="89" t="s">
        <v>403</v>
      </c>
      <c r="G390" s="90" t="s">
        <v>386</v>
      </c>
      <c r="H390" s="31" t="s">
        <v>387</v>
      </c>
      <c r="I390" s="112">
        <v>1</v>
      </c>
      <c r="J390" s="110" t="s">
        <v>404</v>
      </c>
      <c r="K390" s="75">
        <v>50</v>
      </c>
      <c r="L390" s="50" t="s">
        <v>405</v>
      </c>
      <c r="M390" s="50" t="s">
        <v>406</v>
      </c>
      <c r="N390" s="52" t="s">
        <v>101</v>
      </c>
      <c r="O390" s="94" t="s">
        <v>102</v>
      </c>
      <c r="P390" s="50" t="s">
        <v>101</v>
      </c>
      <c r="Q390" s="94" t="s">
        <v>102</v>
      </c>
      <c r="R390" s="110" t="s">
        <v>390</v>
      </c>
      <c r="S390" s="61" t="s">
        <v>102</v>
      </c>
      <c r="T390" s="75"/>
      <c r="U390" s="113">
        <v>996.4</v>
      </c>
      <c r="V390" s="113">
        <v>545.97</v>
      </c>
      <c r="W390" s="111">
        <v>57.96</v>
      </c>
      <c r="X390" s="111" t="s">
        <v>393</v>
      </c>
      <c r="Y390" s="111">
        <v>58.37</v>
      </c>
      <c r="Z390" s="111" t="s">
        <v>393</v>
      </c>
      <c r="AA390" s="111">
        <v>58.77</v>
      </c>
      <c r="AB390" s="111" t="s">
        <v>393</v>
      </c>
      <c r="AC390" s="111">
        <v>58.19</v>
      </c>
      <c r="AD390" s="111" t="s">
        <v>393</v>
      </c>
      <c r="AE390" s="111">
        <v>57.84</v>
      </c>
      <c r="AF390" s="111" t="s">
        <v>393</v>
      </c>
      <c r="AG390" s="111">
        <v>13.16</v>
      </c>
      <c r="AH390" s="111" t="s">
        <v>393</v>
      </c>
      <c r="AI390" s="111">
        <v>12.99</v>
      </c>
      <c r="AJ390" s="111" t="s">
        <v>393</v>
      </c>
      <c r="AK390" s="111">
        <v>10.119999999999999</v>
      </c>
      <c r="AL390" s="111" t="s">
        <v>393</v>
      </c>
      <c r="AM390" s="111">
        <v>10.14</v>
      </c>
      <c r="AN390" s="111" t="s">
        <v>393</v>
      </c>
      <c r="AO390" s="111">
        <v>51.43</v>
      </c>
      <c r="AP390" s="111" t="s">
        <v>393</v>
      </c>
      <c r="AQ390" s="111">
        <v>54.4</v>
      </c>
      <c r="AR390" s="111" t="s">
        <v>393</v>
      </c>
      <c r="AS390" s="111">
        <v>54.4</v>
      </c>
      <c r="AT390" s="111" t="s">
        <v>393</v>
      </c>
      <c r="AU390" s="111">
        <f t="shared" si="6"/>
        <v>497.77</v>
      </c>
      <c r="AV390" s="112">
        <v>0.18343999999999999</v>
      </c>
      <c r="AW390" s="112" t="s">
        <v>407</v>
      </c>
      <c r="AX390" s="112" t="s">
        <v>396</v>
      </c>
      <c r="AY390" s="112">
        <v>1</v>
      </c>
      <c r="AZ390" s="112" t="s">
        <v>408</v>
      </c>
    </row>
    <row r="391" spans="1:52" ht="35.25" customHeight="1" x14ac:dyDescent="0.25">
      <c r="A391" s="4">
        <v>381</v>
      </c>
      <c r="B391" s="23">
        <v>342291</v>
      </c>
      <c r="C391" s="89" t="s">
        <v>382</v>
      </c>
      <c r="D391" s="110" t="s">
        <v>383</v>
      </c>
      <c r="E391" s="111" t="s">
        <v>384</v>
      </c>
      <c r="F391" s="89" t="s">
        <v>403</v>
      </c>
      <c r="G391" s="90" t="s">
        <v>386</v>
      </c>
      <c r="H391" s="31" t="s">
        <v>387</v>
      </c>
      <c r="I391" s="112">
        <v>0</v>
      </c>
      <c r="J391" s="110" t="s">
        <v>404</v>
      </c>
      <c r="K391" s="75">
        <v>50</v>
      </c>
      <c r="L391" s="50" t="s">
        <v>405</v>
      </c>
      <c r="M391" s="50" t="s">
        <v>406</v>
      </c>
      <c r="N391" s="52" t="s">
        <v>101</v>
      </c>
      <c r="O391" s="94" t="s">
        <v>102</v>
      </c>
      <c r="P391" s="50" t="s">
        <v>102</v>
      </c>
      <c r="Q391" s="94" t="s">
        <v>102</v>
      </c>
      <c r="R391" s="110" t="s">
        <v>390</v>
      </c>
      <c r="S391" s="61" t="s">
        <v>102</v>
      </c>
      <c r="T391" s="75"/>
      <c r="U391" s="113">
        <v>189.1</v>
      </c>
      <c r="V391" s="113">
        <v>236.22</v>
      </c>
      <c r="W391" s="111">
        <v>30.49</v>
      </c>
      <c r="X391" s="111" t="s">
        <v>393</v>
      </c>
      <c r="Y391" s="111">
        <v>29.98</v>
      </c>
      <c r="Z391" s="111" t="s">
        <v>393</v>
      </c>
      <c r="AA391" s="111">
        <v>30.52</v>
      </c>
      <c r="AB391" s="111" t="s">
        <v>393</v>
      </c>
      <c r="AC391" s="111">
        <v>29.96</v>
      </c>
      <c r="AD391" s="111" t="s">
        <v>393</v>
      </c>
      <c r="AE391" s="111">
        <v>28.83</v>
      </c>
      <c r="AF391" s="111" t="s">
        <v>393</v>
      </c>
      <c r="AG391" s="111">
        <v>8.06</v>
      </c>
      <c r="AH391" s="111" t="s">
        <v>393</v>
      </c>
      <c r="AI391" s="111">
        <v>7.93</v>
      </c>
      <c r="AJ391" s="111" t="s">
        <v>393</v>
      </c>
      <c r="AK391" s="111">
        <v>7.18</v>
      </c>
      <c r="AL391" s="111" t="s">
        <v>393</v>
      </c>
      <c r="AM391" s="111">
        <v>7.48</v>
      </c>
      <c r="AN391" s="111" t="s">
        <v>393</v>
      </c>
      <c r="AO391" s="111">
        <v>25.74</v>
      </c>
      <c r="AP391" s="111" t="s">
        <v>393</v>
      </c>
      <c r="AQ391" s="111">
        <v>26.44</v>
      </c>
      <c r="AR391" s="111" t="s">
        <v>393</v>
      </c>
      <c r="AS391" s="111">
        <v>26.92</v>
      </c>
      <c r="AT391" s="111" t="s">
        <v>393</v>
      </c>
      <c r="AU391" s="111">
        <f t="shared" si="6"/>
        <v>259.52999999999997</v>
      </c>
      <c r="AV391" s="112">
        <v>0.24110000000000001</v>
      </c>
      <c r="AW391" s="112" t="s">
        <v>407</v>
      </c>
      <c r="AX391" s="112" t="s">
        <v>396</v>
      </c>
      <c r="AY391" s="112">
        <v>0</v>
      </c>
      <c r="AZ391" s="112" t="s">
        <v>408</v>
      </c>
    </row>
    <row r="392" spans="1:52" ht="35.25" customHeight="1" x14ac:dyDescent="0.25">
      <c r="A392" s="4">
        <v>382</v>
      </c>
      <c r="B392" s="23">
        <v>342292</v>
      </c>
      <c r="C392" s="89" t="s">
        <v>382</v>
      </c>
      <c r="D392" s="110" t="s">
        <v>383</v>
      </c>
      <c r="E392" s="111" t="s">
        <v>384</v>
      </c>
      <c r="F392" s="89" t="s">
        <v>403</v>
      </c>
      <c r="G392" s="90" t="s">
        <v>386</v>
      </c>
      <c r="H392" s="31" t="s">
        <v>387</v>
      </c>
      <c r="I392" s="112">
        <v>0</v>
      </c>
      <c r="J392" s="110" t="s">
        <v>404</v>
      </c>
      <c r="K392" s="75">
        <v>50</v>
      </c>
      <c r="L392" s="50" t="s">
        <v>405</v>
      </c>
      <c r="M392" s="50" t="s">
        <v>406</v>
      </c>
      <c r="N392" s="52" t="s">
        <v>101</v>
      </c>
      <c r="O392" s="94" t="s">
        <v>102</v>
      </c>
      <c r="P392" s="50" t="s">
        <v>102</v>
      </c>
      <c r="Q392" s="94" t="s">
        <v>102</v>
      </c>
      <c r="R392" s="110" t="s">
        <v>390</v>
      </c>
      <c r="S392" s="61" t="s">
        <v>102</v>
      </c>
      <c r="T392" s="75"/>
      <c r="U392" s="113">
        <v>780.29</v>
      </c>
      <c r="V392" s="113">
        <v>472.85</v>
      </c>
      <c r="W392" s="111">
        <v>47.8</v>
      </c>
      <c r="X392" s="111" t="s">
        <v>393</v>
      </c>
      <c r="Y392" s="111">
        <v>47.51</v>
      </c>
      <c r="Z392" s="111" t="s">
        <v>393</v>
      </c>
      <c r="AA392" s="111">
        <v>48.55</v>
      </c>
      <c r="AB392" s="111" t="s">
        <v>393</v>
      </c>
      <c r="AC392" s="111">
        <v>46.82</v>
      </c>
      <c r="AD392" s="111" t="s">
        <v>393</v>
      </c>
      <c r="AE392" s="111">
        <v>43.54</v>
      </c>
      <c r="AF392" s="111" t="s">
        <v>393</v>
      </c>
      <c r="AG392" s="111">
        <v>11.61</v>
      </c>
      <c r="AH392" s="111" t="s">
        <v>393</v>
      </c>
      <c r="AI392" s="111">
        <v>11.39</v>
      </c>
      <c r="AJ392" s="111" t="s">
        <v>393</v>
      </c>
      <c r="AK392" s="111">
        <v>10.78</v>
      </c>
      <c r="AL392" s="111" t="s">
        <v>393</v>
      </c>
      <c r="AM392" s="111">
        <v>11.22</v>
      </c>
      <c r="AN392" s="111" t="s">
        <v>393</v>
      </c>
      <c r="AO392" s="111">
        <v>44.47</v>
      </c>
      <c r="AP392" s="111" t="s">
        <v>393</v>
      </c>
      <c r="AQ392" s="111">
        <v>45.16</v>
      </c>
      <c r="AR392" s="111" t="s">
        <v>393</v>
      </c>
      <c r="AS392" s="111">
        <v>45.65</v>
      </c>
      <c r="AT392" s="111" t="s">
        <v>393</v>
      </c>
      <c r="AU392" s="111">
        <f t="shared" si="6"/>
        <v>414.49999999999989</v>
      </c>
      <c r="AV392" s="112">
        <v>0.35938999999999999</v>
      </c>
      <c r="AW392" s="112" t="s">
        <v>407</v>
      </c>
      <c r="AX392" s="112" t="s">
        <v>396</v>
      </c>
      <c r="AY392" s="112">
        <v>1</v>
      </c>
      <c r="AZ392" s="112" t="s">
        <v>408</v>
      </c>
    </row>
    <row r="393" spans="1:52" ht="35.25" customHeight="1" x14ac:dyDescent="0.25">
      <c r="A393" s="4">
        <v>383</v>
      </c>
      <c r="B393" s="23">
        <v>342293</v>
      </c>
      <c r="C393" s="89" t="s">
        <v>382</v>
      </c>
      <c r="D393" s="110" t="s">
        <v>383</v>
      </c>
      <c r="E393" s="111" t="s">
        <v>384</v>
      </c>
      <c r="F393" s="89" t="s">
        <v>403</v>
      </c>
      <c r="G393" s="90" t="s">
        <v>386</v>
      </c>
      <c r="H393" s="31" t="s">
        <v>387</v>
      </c>
      <c r="I393" s="112">
        <v>0</v>
      </c>
      <c r="J393" s="110" t="s">
        <v>404</v>
      </c>
      <c r="K393" s="75">
        <v>50</v>
      </c>
      <c r="L393" s="50" t="s">
        <v>405</v>
      </c>
      <c r="M393" s="50" t="s">
        <v>406</v>
      </c>
      <c r="N393" s="52" t="s">
        <v>101</v>
      </c>
      <c r="O393" s="94" t="s">
        <v>102</v>
      </c>
      <c r="P393" s="50" t="s">
        <v>102</v>
      </c>
      <c r="Q393" s="94" t="s">
        <v>102</v>
      </c>
      <c r="R393" s="110" t="s">
        <v>390</v>
      </c>
      <c r="S393" s="61" t="s">
        <v>102</v>
      </c>
      <c r="T393" s="75"/>
      <c r="U393" s="113">
        <v>679.7</v>
      </c>
      <c r="V393" s="113">
        <v>385.66</v>
      </c>
      <c r="W393" s="111">
        <v>38.64</v>
      </c>
      <c r="X393" s="111" t="s">
        <v>393</v>
      </c>
      <c r="Y393" s="111">
        <v>38.89</v>
      </c>
      <c r="Z393" s="111" t="s">
        <v>393</v>
      </c>
      <c r="AA393" s="111">
        <v>39.18</v>
      </c>
      <c r="AB393" s="111" t="s">
        <v>393</v>
      </c>
      <c r="AC393" s="111">
        <v>38.78</v>
      </c>
      <c r="AD393" s="111" t="s">
        <v>393</v>
      </c>
      <c r="AE393" s="111">
        <v>38.549999999999997</v>
      </c>
      <c r="AF393" s="111" t="s">
        <v>393</v>
      </c>
      <c r="AG393" s="111">
        <v>7.68</v>
      </c>
      <c r="AH393" s="111" t="s">
        <v>393</v>
      </c>
      <c r="AI393" s="111">
        <v>7.57</v>
      </c>
      <c r="AJ393" s="111" t="s">
        <v>393</v>
      </c>
      <c r="AK393" s="111">
        <v>7.4</v>
      </c>
      <c r="AL393" s="111" t="s">
        <v>393</v>
      </c>
      <c r="AM393" s="111">
        <v>7.41</v>
      </c>
      <c r="AN393" s="111" t="s">
        <v>393</v>
      </c>
      <c r="AO393" s="111">
        <v>34.33</v>
      </c>
      <c r="AP393" s="111" t="s">
        <v>393</v>
      </c>
      <c r="AQ393" s="111">
        <v>34.56</v>
      </c>
      <c r="AR393" s="111" t="s">
        <v>393</v>
      </c>
      <c r="AS393" s="111">
        <v>34.56</v>
      </c>
      <c r="AT393" s="111" t="s">
        <v>393</v>
      </c>
      <c r="AU393" s="111">
        <f t="shared" si="6"/>
        <v>327.55</v>
      </c>
      <c r="AV393" s="112">
        <v>0.12078999999999999</v>
      </c>
      <c r="AW393" s="112" t="s">
        <v>407</v>
      </c>
      <c r="AX393" s="112" t="s">
        <v>396</v>
      </c>
      <c r="AY393" s="112">
        <v>1</v>
      </c>
      <c r="AZ393" s="112" t="s">
        <v>408</v>
      </c>
    </row>
    <row r="394" spans="1:52" ht="35.25" customHeight="1" x14ac:dyDescent="0.25">
      <c r="A394" s="4">
        <v>384</v>
      </c>
      <c r="B394" s="23">
        <v>342294</v>
      </c>
      <c r="C394" s="89" t="s">
        <v>382</v>
      </c>
      <c r="D394" s="110" t="s">
        <v>383</v>
      </c>
      <c r="E394" s="111" t="s">
        <v>384</v>
      </c>
      <c r="F394" s="89" t="s">
        <v>403</v>
      </c>
      <c r="G394" s="90" t="s">
        <v>386</v>
      </c>
      <c r="H394" s="31" t="s">
        <v>387</v>
      </c>
      <c r="I394" s="112">
        <v>0</v>
      </c>
      <c r="J394" s="110" t="s">
        <v>404</v>
      </c>
      <c r="K394" s="75">
        <v>50</v>
      </c>
      <c r="L394" s="50" t="s">
        <v>405</v>
      </c>
      <c r="M394" s="50" t="s">
        <v>406</v>
      </c>
      <c r="N394" s="52" t="s">
        <v>101</v>
      </c>
      <c r="O394" s="94" t="s">
        <v>102</v>
      </c>
      <c r="P394" s="50" t="s">
        <v>102</v>
      </c>
      <c r="Q394" s="94" t="s">
        <v>102</v>
      </c>
      <c r="R394" s="110" t="s">
        <v>390</v>
      </c>
      <c r="S394" s="61" t="s">
        <v>102</v>
      </c>
      <c r="T394" s="75"/>
      <c r="U394" s="113">
        <v>898.29</v>
      </c>
      <c r="V394" s="113">
        <v>458.48</v>
      </c>
      <c r="W394" s="111">
        <v>47.9</v>
      </c>
      <c r="X394" s="111" t="s">
        <v>393</v>
      </c>
      <c r="Y394" s="111">
        <v>47.86</v>
      </c>
      <c r="Z394" s="111" t="s">
        <v>393</v>
      </c>
      <c r="AA394" s="111">
        <v>48.65</v>
      </c>
      <c r="AB394" s="111" t="s">
        <v>393</v>
      </c>
      <c r="AC394" s="111">
        <v>47.28</v>
      </c>
      <c r="AD394" s="111" t="s">
        <v>393</v>
      </c>
      <c r="AE394" s="111">
        <v>45.09</v>
      </c>
      <c r="AF394" s="111" t="s">
        <v>393</v>
      </c>
      <c r="AG394" s="111">
        <v>11.29</v>
      </c>
      <c r="AH394" s="111" t="s">
        <v>393</v>
      </c>
      <c r="AI394" s="111">
        <v>11.08</v>
      </c>
      <c r="AJ394" s="111" t="s">
        <v>393</v>
      </c>
      <c r="AK394" s="111">
        <v>8.8800000000000008</v>
      </c>
      <c r="AL394" s="111" t="s">
        <v>393</v>
      </c>
      <c r="AM394" s="111">
        <v>9.31</v>
      </c>
      <c r="AN394" s="111" t="s">
        <v>393</v>
      </c>
      <c r="AO394" s="111">
        <v>42.65</v>
      </c>
      <c r="AP394" s="111" t="s">
        <v>393</v>
      </c>
      <c r="AQ394" s="111">
        <v>44.98</v>
      </c>
      <c r="AR394" s="111" t="s">
        <v>393</v>
      </c>
      <c r="AS394" s="111">
        <v>45.12</v>
      </c>
      <c r="AT394" s="111" t="s">
        <v>393</v>
      </c>
      <c r="AU394" s="111">
        <f t="shared" si="6"/>
        <v>410.09</v>
      </c>
      <c r="AV394" s="112">
        <v>8.8429999999999995E-2</v>
      </c>
      <c r="AW394" s="112" t="s">
        <v>407</v>
      </c>
      <c r="AX394" s="112" t="s">
        <v>396</v>
      </c>
      <c r="AY394" s="112">
        <v>0</v>
      </c>
      <c r="AZ394" s="112" t="s">
        <v>408</v>
      </c>
    </row>
    <row r="395" spans="1:52" ht="35.25" customHeight="1" x14ac:dyDescent="0.25">
      <c r="A395" s="4">
        <v>385</v>
      </c>
      <c r="B395" s="23">
        <v>342295</v>
      </c>
      <c r="C395" s="89" t="s">
        <v>382</v>
      </c>
      <c r="D395" s="110" t="s">
        <v>383</v>
      </c>
      <c r="E395" s="111" t="s">
        <v>384</v>
      </c>
      <c r="F395" s="89" t="s">
        <v>403</v>
      </c>
      <c r="G395" s="90" t="s">
        <v>386</v>
      </c>
      <c r="H395" s="31" t="s">
        <v>387</v>
      </c>
      <c r="I395" s="112">
        <v>1</v>
      </c>
      <c r="J395" s="110" t="s">
        <v>404</v>
      </c>
      <c r="K395" s="75">
        <v>50</v>
      </c>
      <c r="L395" s="50" t="s">
        <v>405</v>
      </c>
      <c r="M395" s="50" t="s">
        <v>406</v>
      </c>
      <c r="N395" s="52" t="s">
        <v>101</v>
      </c>
      <c r="O395" s="94" t="s">
        <v>102</v>
      </c>
      <c r="P395" s="50" t="s">
        <v>101</v>
      </c>
      <c r="Q395" s="94" t="s">
        <v>102</v>
      </c>
      <c r="R395" s="110" t="s">
        <v>390</v>
      </c>
      <c r="S395" s="61" t="s">
        <v>102</v>
      </c>
      <c r="T395" s="75"/>
      <c r="U395" s="113">
        <v>841.16</v>
      </c>
      <c r="V395" s="113">
        <v>538.67999999999995</v>
      </c>
      <c r="W395" s="111">
        <v>57.42</v>
      </c>
      <c r="X395" s="111" t="s">
        <v>393</v>
      </c>
      <c r="Y395" s="111">
        <v>57.01</v>
      </c>
      <c r="Z395" s="111" t="s">
        <v>393</v>
      </c>
      <c r="AA395" s="111">
        <v>58.38</v>
      </c>
      <c r="AB395" s="111" t="s">
        <v>393</v>
      </c>
      <c r="AC395" s="111">
        <v>55.91</v>
      </c>
      <c r="AD395" s="111" t="s">
        <v>393</v>
      </c>
      <c r="AE395" s="111">
        <v>51.53</v>
      </c>
      <c r="AF395" s="111" t="s">
        <v>393</v>
      </c>
      <c r="AG395" s="111">
        <v>11.13</v>
      </c>
      <c r="AH395" s="111" t="s">
        <v>393</v>
      </c>
      <c r="AI395" s="111">
        <v>10.87</v>
      </c>
      <c r="AJ395" s="111" t="s">
        <v>393</v>
      </c>
      <c r="AK395" s="111">
        <v>11.17</v>
      </c>
      <c r="AL395" s="111" t="s">
        <v>393</v>
      </c>
      <c r="AM395" s="111">
        <v>12.08</v>
      </c>
      <c r="AN395" s="111" t="s">
        <v>393</v>
      </c>
      <c r="AO395" s="111">
        <v>50.14</v>
      </c>
      <c r="AP395" s="111" t="s">
        <v>393</v>
      </c>
      <c r="AQ395" s="111">
        <v>49.97</v>
      </c>
      <c r="AR395" s="111" t="s">
        <v>393</v>
      </c>
      <c r="AS395" s="111">
        <v>50.87</v>
      </c>
      <c r="AT395" s="111" t="s">
        <v>393</v>
      </c>
      <c r="AU395" s="111">
        <f t="shared" si="6"/>
        <v>476.48</v>
      </c>
      <c r="AV395" s="112">
        <v>0.38907999999999998</v>
      </c>
      <c r="AW395" s="112" t="s">
        <v>407</v>
      </c>
      <c r="AX395" s="112" t="s">
        <v>396</v>
      </c>
      <c r="AY395" s="112">
        <v>0</v>
      </c>
      <c r="AZ395" s="112" t="s">
        <v>408</v>
      </c>
    </row>
    <row r="396" spans="1:52" ht="35.25" customHeight="1" x14ac:dyDescent="0.25">
      <c r="A396" s="4">
        <v>386</v>
      </c>
      <c r="B396" s="23">
        <v>342296</v>
      </c>
      <c r="C396" s="89" t="s">
        <v>382</v>
      </c>
      <c r="D396" s="110" t="s">
        <v>383</v>
      </c>
      <c r="E396" s="111" t="s">
        <v>384</v>
      </c>
      <c r="F396" s="89" t="s">
        <v>403</v>
      </c>
      <c r="G396" s="90" t="s">
        <v>386</v>
      </c>
      <c r="H396" s="31" t="s">
        <v>387</v>
      </c>
      <c r="I396" s="112">
        <v>1</v>
      </c>
      <c r="J396" s="110" t="s">
        <v>404</v>
      </c>
      <c r="K396" s="75">
        <v>50</v>
      </c>
      <c r="L396" s="50" t="s">
        <v>405</v>
      </c>
      <c r="M396" s="50" t="s">
        <v>406</v>
      </c>
      <c r="N396" s="52" t="s">
        <v>101</v>
      </c>
      <c r="O396" s="94" t="s">
        <v>102</v>
      </c>
      <c r="P396" s="50" t="s">
        <v>101</v>
      </c>
      <c r="Q396" s="94" t="s">
        <v>102</v>
      </c>
      <c r="R396" s="110" t="s">
        <v>390</v>
      </c>
      <c r="S396" s="61" t="s">
        <v>102</v>
      </c>
      <c r="T396" s="75"/>
      <c r="U396" s="113">
        <v>1018.17</v>
      </c>
      <c r="V396" s="113">
        <v>410.77</v>
      </c>
      <c r="W396" s="111">
        <v>42.18</v>
      </c>
      <c r="X396" s="111" t="s">
        <v>393</v>
      </c>
      <c r="Y396" s="111">
        <v>42.47</v>
      </c>
      <c r="Z396" s="111" t="s">
        <v>393</v>
      </c>
      <c r="AA396" s="111">
        <v>42.77</v>
      </c>
      <c r="AB396" s="111" t="s">
        <v>393</v>
      </c>
      <c r="AC396" s="111">
        <v>42.34</v>
      </c>
      <c r="AD396" s="111" t="s">
        <v>393</v>
      </c>
      <c r="AE396" s="111">
        <v>42.09</v>
      </c>
      <c r="AF396" s="111" t="s">
        <v>393</v>
      </c>
      <c r="AG396" s="111">
        <v>9.4600000000000009</v>
      </c>
      <c r="AH396" s="111" t="s">
        <v>393</v>
      </c>
      <c r="AI396" s="111">
        <v>9.43</v>
      </c>
      <c r="AJ396" s="111" t="s">
        <v>393</v>
      </c>
      <c r="AK396" s="111">
        <v>7.59</v>
      </c>
      <c r="AL396" s="111" t="s">
        <v>393</v>
      </c>
      <c r="AM396" s="111">
        <v>7.59</v>
      </c>
      <c r="AN396" s="111" t="s">
        <v>393</v>
      </c>
      <c r="AO396" s="111">
        <v>38.03</v>
      </c>
      <c r="AP396" s="111" t="s">
        <v>393</v>
      </c>
      <c r="AQ396" s="111">
        <v>37.42</v>
      </c>
      <c r="AR396" s="111" t="s">
        <v>393</v>
      </c>
      <c r="AS396" s="111">
        <v>37.42</v>
      </c>
      <c r="AT396" s="111" t="s">
        <v>393</v>
      </c>
      <c r="AU396" s="111">
        <f t="shared" si="6"/>
        <v>358.79000000000008</v>
      </c>
      <c r="AV396" s="112">
        <v>0.1062</v>
      </c>
      <c r="AW396" s="112" t="s">
        <v>407</v>
      </c>
      <c r="AX396" s="112" t="s">
        <v>396</v>
      </c>
      <c r="AY396" s="112">
        <v>1</v>
      </c>
      <c r="AZ396" s="112" t="s">
        <v>408</v>
      </c>
    </row>
    <row r="397" spans="1:52" ht="35.25" customHeight="1" x14ac:dyDescent="0.25">
      <c r="A397" s="4">
        <v>387</v>
      </c>
      <c r="B397" s="23">
        <v>342297</v>
      </c>
      <c r="C397" s="89" t="s">
        <v>382</v>
      </c>
      <c r="D397" s="110" t="s">
        <v>383</v>
      </c>
      <c r="E397" s="111" t="s">
        <v>384</v>
      </c>
      <c r="F397" s="89" t="s">
        <v>403</v>
      </c>
      <c r="G397" s="90" t="s">
        <v>386</v>
      </c>
      <c r="H397" s="31" t="s">
        <v>387</v>
      </c>
      <c r="I397" s="112">
        <v>0</v>
      </c>
      <c r="J397" s="110" t="s">
        <v>404</v>
      </c>
      <c r="K397" s="75">
        <v>50</v>
      </c>
      <c r="L397" s="50" t="s">
        <v>405</v>
      </c>
      <c r="M397" s="50" t="s">
        <v>406</v>
      </c>
      <c r="N397" s="52" t="s">
        <v>101</v>
      </c>
      <c r="O397" s="94" t="s">
        <v>102</v>
      </c>
      <c r="P397" s="50" t="s">
        <v>102</v>
      </c>
      <c r="Q397" s="94" t="s">
        <v>102</v>
      </c>
      <c r="R397" s="110" t="s">
        <v>390</v>
      </c>
      <c r="S397" s="61" t="s">
        <v>102</v>
      </c>
      <c r="T397" s="75"/>
      <c r="U397" s="113">
        <v>477.49</v>
      </c>
      <c r="V397" s="113">
        <v>323.88</v>
      </c>
      <c r="W397" s="111">
        <v>38.51</v>
      </c>
      <c r="X397" s="111" t="s">
        <v>393</v>
      </c>
      <c r="Y397" s="111">
        <v>37.869999999999997</v>
      </c>
      <c r="Z397" s="111" t="s">
        <v>393</v>
      </c>
      <c r="AA397" s="111">
        <v>39.090000000000003</v>
      </c>
      <c r="AB397" s="111" t="s">
        <v>393</v>
      </c>
      <c r="AC397" s="111">
        <v>37.57</v>
      </c>
      <c r="AD397" s="111" t="s">
        <v>393</v>
      </c>
      <c r="AE397" s="111">
        <v>31.46</v>
      </c>
      <c r="AF397" s="111" t="s">
        <v>393</v>
      </c>
      <c r="AG397" s="111">
        <v>11.53</v>
      </c>
      <c r="AH397" s="111" t="s">
        <v>393</v>
      </c>
      <c r="AI397" s="111">
        <v>11.47</v>
      </c>
      <c r="AJ397" s="111" t="s">
        <v>393</v>
      </c>
      <c r="AK397" s="111">
        <v>10.07</v>
      </c>
      <c r="AL397" s="111" t="s">
        <v>393</v>
      </c>
      <c r="AM397" s="111">
        <v>10.73</v>
      </c>
      <c r="AN397" s="111" t="s">
        <v>393</v>
      </c>
      <c r="AO397" s="111">
        <v>33.049999999999997</v>
      </c>
      <c r="AP397" s="111" t="s">
        <v>393</v>
      </c>
      <c r="AQ397" s="111">
        <v>34.04</v>
      </c>
      <c r="AR397" s="111" t="s">
        <v>393</v>
      </c>
      <c r="AS397" s="111">
        <v>35.08</v>
      </c>
      <c r="AT397" s="111" t="s">
        <v>393</v>
      </c>
      <c r="AU397" s="111">
        <f t="shared" si="6"/>
        <v>330.46999999999997</v>
      </c>
      <c r="AV397" s="112">
        <v>0.11613999999999999</v>
      </c>
      <c r="AW397" s="112" t="s">
        <v>407</v>
      </c>
      <c r="AX397" s="112" t="s">
        <v>396</v>
      </c>
      <c r="AY397" s="112">
        <v>0</v>
      </c>
      <c r="AZ397" s="112" t="s">
        <v>408</v>
      </c>
    </row>
    <row r="398" spans="1:52" ht="35.25" customHeight="1" x14ac:dyDescent="0.25">
      <c r="A398" s="4">
        <v>388</v>
      </c>
      <c r="B398" s="23">
        <v>342298</v>
      </c>
      <c r="C398" s="89" t="s">
        <v>382</v>
      </c>
      <c r="D398" s="110" t="s">
        <v>383</v>
      </c>
      <c r="E398" s="111" t="s">
        <v>384</v>
      </c>
      <c r="F398" s="89" t="s">
        <v>403</v>
      </c>
      <c r="G398" s="90" t="s">
        <v>386</v>
      </c>
      <c r="H398" s="31" t="s">
        <v>387</v>
      </c>
      <c r="I398" s="112">
        <v>0</v>
      </c>
      <c r="J398" s="110" t="s">
        <v>404</v>
      </c>
      <c r="K398" s="75">
        <v>50</v>
      </c>
      <c r="L398" s="50" t="s">
        <v>405</v>
      </c>
      <c r="M398" s="50" t="s">
        <v>406</v>
      </c>
      <c r="N398" s="52" t="s">
        <v>101</v>
      </c>
      <c r="O398" s="94" t="s">
        <v>102</v>
      </c>
      <c r="P398" s="50" t="s">
        <v>102</v>
      </c>
      <c r="Q398" s="94" t="s">
        <v>102</v>
      </c>
      <c r="R398" s="110" t="s">
        <v>390</v>
      </c>
      <c r="S398" s="61" t="s">
        <v>102</v>
      </c>
      <c r="T398" s="75"/>
      <c r="U398" s="113">
        <v>618.85</v>
      </c>
      <c r="V398" s="113">
        <v>353</v>
      </c>
      <c r="W398" s="111">
        <v>34.86</v>
      </c>
      <c r="X398" s="111" t="s">
        <v>393</v>
      </c>
      <c r="Y398" s="111">
        <v>34.58</v>
      </c>
      <c r="Z398" s="111" t="s">
        <v>393</v>
      </c>
      <c r="AA398" s="111">
        <v>35.5</v>
      </c>
      <c r="AB398" s="111" t="s">
        <v>393</v>
      </c>
      <c r="AC398" s="111">
        <v>34.24</v>
      </c>
      <c r="AD398" s="111" t="s">
        <v>393</v>
      </c>
      <c r="AE398" s="111">
        <v>31.72</v>
      </c>
      <c r="AF398" s="111" t="s">
        <v>393</v>
      </c>
      <c r="AG398" s="111">
        <v>7.79</v>
      </c>
      <c r="AH398" s="111" t="s">
        <v>393</v>
      </c>
      <c r="AI398" s="111">
        <v>7.76</v>
      </c>
      <c r="AJ398" s="111" t="s">
        <v>393</v>
      </c>
      <c r="AK398" s="111">
        <v>7.06</v>
      </c>
      <c r="AL398" s="111" t="s">
        <v>393</v>
      </c>
      <c r="AM398" s="111">
        <v>7.87</v>
      </c>
      <c r="AN398" s="111" t="s">
        <v>393</v>
      </c>
      <c r="AO398" s="111">
        <v>29.95</v>
      </c>
      <c r="AP398" s="111" t="s">
        <v>393</v>
      </c>
      <c r="AQ398" s="111">
        <v>30.7</v>
      </c>
      <c r="AR398" s="111" t="s">
        <v>393</v>
      </c>
      <c r="AS398" s="111">
        <v>31.56</v>
      </c>
      <c r="AT398" s="111" t="s">
        <v>393</v>
      </c>
      <c r="AU398" s="111">
        <f t="shared" si="6"/>
        <v>293.58999999999997</v>
      </c>
      <c r="AV398" s="112">
        <v>0.13233</v>
      </c>
      <c r="AW398" s="112" t="s">
        <v>407</v>
      </c>
      <c r="AX398" s="112" t="s">
        <v>396</v>
      </c>
      <c r="AY398" s="112">
        <v>0</v>
      </c>
      <c r="AZ398" s="112" t="s">
        <v>408</v>
      </c>
    </row>
    <row r="399" spans="1:52" ht="35.25" customHeight="1" x14ac:dyDescent="0.25">
      <c r="A399" s="4">
        <v>389</v>
      </c>
      <c r="B399" s="23">
        <v>342299</v>
      </c>
      <c r="C399" s="89" t="s">
        <v>382</v>
      </c>
      <c r="D399" s="110" t="s">
        <v>383</v>
      </c>
      <c r="E399" s="111" t="s">
        <v>384</v>
      </c>
      <c r="F399" s="89" t="s">
        <v>403</v>
      </c>
      <c r="G399" s="90" t="s">
        <v>386</v>
      </c>
      <c r="H399" s="31" t="s">
        <v>387</v>
      </c>
      <c r="I399" s="112">
        <v>0</v>
      </c>
      <c r="J399" s="110" t="s">
        <v>404</v>
      </c>
      <c r="K399" s="75">
        <v>50</v>
      </c>
      <c r="L399" s="50" t="s">
        <v>405</v>
      </c>
      <c r="M399" s="50" t="s">
        <v>406</v>
      </c>
      <c r="N399" s="52" t="s">
        <v>101</v>
      </c>
      <c r="O399" s="94" t="s">
        <v>102</v>
      </c>
      <c r="P399" s="50" t="s">
        <v>102</v>
      </c>
      <c r="Q399" s="94" t="s">
        <v>102</v>
      </c>
      <c r="R399" s="110" t="s">
        <v>390</v>
      </c>
      <c r="S399" s="61" t="s">
        <v>102</v>
      </c>
      <c r="T399" s="75"/>
      <c r="U399" s="113">
        <v>457.14</v>
      </c>
      <c r="V399" s="113">
        <v>291.33</v>
      </c>
      <c r="W399" s="111">
        <v>30.29</v>
      </c>
      <c r="X399" s="111" t="s">
        <v>393</v>
      </c>
      <c r="Y399" s="111">
        <v>28.5</v>
      </c>
      <c r="Z399" s="111" t="s">
        <v>393</v>
      </c>
      <c r="AA399" s="111">
        <v>30.67</v>
      </c>
      <c r="AB399" s="111" t="s">
        <v>393</v>
      </c>
      <c r="AC399" s="111">
        <v>26.31</v>
      </c>
      <c r="AD399" s="111" t="s">
        <v>393</v>
      </c>
      <c r="AE399" s="111">
        <v>19.670000000000002</v>
      </c>
      <c r="AF399" s="111" t="s">
        <v>393</v>
      </c>
      <c r="AG399" s="111">
        <v>7.25</v>
      </c>
      <c r="AH399" s="111" t="s">
        <v>393</v>
      </c>
      <c r="AI399" s="111">
        <v>7.12</v>
      </c>
      <c r="AJ399" s="111" t="s">
        <v>393</v>
      </c>
      <c r="AK399" s="111">
        <v>7.09</v>
      </c>
      <c r="AL399" s="111" t="s">
        <v>393</v>
      </c>
      <c r="AM399" s="111">
        <v>7.74</v>
      </c>
      <c r="AN399" s="111" t="s">
        <v>393</v>
      </c>
      <c r="AO399" s="111">
        <v>27.46</v>
      </c>
      <c r="AP399" s="111" t="s">
        <v>393</v>
      </c>
      <c r="AQ399" s="111">
        <v>27.38</v>
      </c>
      <c r="AR399" s="111" t="s">
        <v>393</v>
      </c>
      <c r="AS399" s="111">
        <v>30.63</v>
      </c>
      <c r="AT399" s="111" t="s">
        <v>393</v>
      </c>
      <c r="AU399" s="111">
        <f t="shared" si="6"/>
        <v>250.11</v>
      </c>
      <c r="AV399" s="112">
        <v>0.17902000000000001</v>
      </c>
      <c r="AW399" s="112" t="s">
        <v>407</v>
      </c>
      <c r="AX399" s="112" t="s">
        <v>396</v>
      </c>
      <c r="AY399" s="112">
        <v>0</v>
      </c>
      <c r="AZ399" s="112" t="s">
        <v>408</v>
      </c>
    </row>
    <row r="400" spans="1:52" ht="35.25" customHeight="1" x14ac:dyDescent="0.25">
      <c r="A400" s="4">
        <v>390</v>
      </c>
      <c r="B400" s="23">
        <v>342300</v>
      </c>
      <c r="C400" s="89" t="s">
        <v>382</v>
      </c>
      <c r="D400" s="110" t="s">
        <v>383</v>
      </c>
      <c r="E400" s="111" t="s">
        <v>384</v>
      </c>
      <c r="F400" s="89" t="s">
        <v>403</v>
      </c>
      <c r="G400" s="90" t="s">
        <v>386</v>
      </c>
      <c r="H400" s="31" t="s">
        <v>387</v>
      </c>
      <c r="I400" s="112">
        <v>0</v>
      </c>
      <c r="J400" s="110" t="s">
        <v>404</v>
      </c>
      <c r="K400" s="75">
        <v>50</v>
      </c>
      <c r="L400" s="50" t="s">
        <v>405</v>
      </c>
      <c r="M400" s="50" t="s">
        <v>406</v>
      </c>
      <c r="N400" s="52" t="s">
        <v>101</v>
      </c>
      <c r="O400" s="94" t="s">
        <v>102</v>
      </c>
      <c r="P400" s="50" t="s">
        <v>102</v>
      </c>
      <c r="Q400" s="94" t="s">
        <v>102</v>
      </c>
      <c r="R400" s="110" t="s">
        <v>390</v>
      </c>
      <c r="S400" s="61" t="s">
        <v>102</v>
      </c>
      <c r="T400" s="75"/>
      <c r="U400" s="113">
        <v>759.42</v>
      </c>
      <c r="V400" s="113">
        <v>443.48</v>
      </c>
      <c r="W400" s="111">
        <v>38.79</v>
      </c>
      <c r="X400" s="111" t="s">
        <v>393</v>
      </c>
      <c r="Y400" s="111">
        <v>38.54</v>
      </c>
      <c r="Z400" s="111" t="s">
        <v>393</v>
      </c>
      <c r="AA400" s="111">
        <v>39.43</v>
      </c>
      <c r="AB400" s="111" t="s">
        <v>393</v>
      </c>
      <c r="AC400" s="111">
        <v>37.82</v>
      </c>
      <c r="AD400" s="111" t="s">
        <v>393</v>
      </c>
      <c r="AE400" s="111">
        <v>34.729999999999997</v>
      </c>
      <c r="AF400" s="111" t="s">
        <v>393</v>
      </c>
      <c r="AG400" s="111">
        <v>11.27</v>
      </c>
      <c r="AH400" s="111" t="s">
        <v>393</v>
      </c>
      <c r="AI400" s="111">
        <v>11.13</v>
      </c>
      <c r="AJ400" s="111" t="s">
        <v>393</v>
      </c>
      <c r="AK400" s="111">
        <v>9.9700000000000006</v>
      </c>
      <c r="AL400" s="111" t="s">
        <v>393</v>
      </c>
      <c r="AM400" s="111">
        <v>10.47</v>
      </c>
      <c r="AN400" s="111" t="s">
        <v>393</v>
      </c>
      <c r="AO400" s="111">
        <v>38.880000000000003</v>
      </c>
      <c r="AP400" s="111" t="s">
        <v>393</v>
      </c>
      <c r="AQ400" s="111">
        <v>40</v>
      </c>
      <c r="AR400" s="111" t="s">
        <v>393</v>
      </c>
      <c r="AS400" s="111">
        <v>41.54</v>
      </c>
      <c r="AT400" s="111" t="s">
        <v>393</v>
      </c>
      <c r="AU400" s="111">
        <f t="shared" si="6"/>
        <v>352.57</v>
      </c>
      <c r="AV400" s="112">
        <v>0.15226999999999999</v>
      </c>
      <c r="AW400" s="112" t="s">
        <v>407</v>
      </c>
      <c r="AX400" s="112" t="s">
        <v>396</v>
      </c>
      <c r="AY400" s="112">
        <v>0</v>
      </c>
      <c r="AZ400" s="112" t="s">
        <v>408</v>
      </c>
    </row>
    <row r="401" spans="1:52" ht="35.25" customHeight="1" x14ac:dyDescent="0.25">
      <c r="A401" s="4">
        <v>391</v>
      </c>
      <c r="B401" s="23">
        <v>342301</v>
      </c>
      <c r="C401" s="89" t="s">
        <v>382</v>
      </c>
      <c r="D401" s="110" t="s">
        <v>383</v>
      </c>
      <c r="E401" s="111" t="s">
        <v>384</v>
      </c>
      <c r="F401" s="89" t="s">
        <v>403</v>
      </c>
      <c r="G401" s="90" t="s">
        <v>386</v>
      </c>
      <c r="H401" s="31" t="s">
        <v>387</v>
      </c>
      <c r="I401" s="112">
        <v>0</v>
      </c>
      <c r="J401" s="110" t="s">
        <v>404</v>
      </c>
      <c r="K401" s="75">
        <v>50</v>
      </c>
      <c r="L401" s="50" t="s">
        <v>405</v>
      </c>
      <c r="M401" s="50" t="s">
        <v>406</v>
      </c>
      <c r="N401" s="52" t="s">
        <v>101</v>
      </c>
      <c r="O401" s="94" t="s">
        <v>102</v>
      </c>
      <c r="P401" s="50" t="s">
        <v>102</v>
      </c>
      <c r="Q401" s="94" t="s">
        <v>102</v>
      </c>
      <c r="R401" s="110" t="s">
        <v>390</v>
      </c>
      <c r="S401" s="61" t="s">
        <v>102</v>
      </c>
      <c r="T401" s="75"/>
      <c r="U401" s="113">
        <v>704.51</v>
      </c>
      <c r="V401" s="113">
        <v>378.87</v>
      </c>
      <c r="W401" s="111">
        <v>35.46</v>
      </c>
      <c r="X401" s="111" t="s">
        <v>393</v>
      </c>
      <c r="Y401" s="111">
        <v>35.46</v>
      </c>
      <c r="Z401" s="111" t="s">
        <v>393</v>
      </c>
      <c r="AA401" s="111">
        <v>36.049999999999997</v>
      </c>
      <c r="AB401" s="111" t="s">
        <v>393</v>
      </c>
      <c r="AC401" s="111">
        <v>35.1</v>
      </c>
      <c r="AD401" s="111" t="s">
        <v>393</v>
      </c>
      <c r="AE401" s="111">
        <v>32.97</v>
      </c>
      <c r="AF401" s="111" t="s">
        <v>393</v>
      </c>
      <c r="AG401" s="111">
        <v>10.38</v>
      </c>
      <c r="AH401" s="111" t="s">
        <v>393</v>
      </c>
      <c r="AI401" s="111">
        <v>10.25</v>
      </c>
      <c r="AJ401" s="111" t="s">
        <v>393</v>
      </c>
      <c r="AK401" s="111">
        <v>10.220000000000001</v>
      </c>
      <c r="AL401" s="111" t="s">
        <v>393</v>
      </c>
      <c r="AM401" s="111">
        <v>10.58</v>
      </c>
      <c r="AN401" s="111" t="s">
        <v>393</v>
      </c>
      <c r="AO401" s="111">
        <v>33.75</v>
      </c>
      <c r="AP401" s="111" t="s">
        <v>393</v>
      </c>
      <c r="AQ401" s="111">
        <v>33.770000000000003</v>
      </c>
      <c r="AR401" s="111" t="s">
        <v>393</v>
      </c>
      <c r="AS401" s="111">
        <v>34.72</v>
      </c>
      <c r="AT401" s="111" t="s">
        <v>393</v>
      </c>
      <c r="AU401" s="111">
        <f t="shared" si="6"/>
        <v>318.71000000000004</v>
      </c>
      <c r="AV401" s="112">
        <v>0.40739999999999998</v>
      </c>
      <c r="AW401" s="112" t="s">
        <v>407</v>
      </c>
      <c r="AX401" s="112" t="s">
        <v>396</v>
      </c>
      <c r="AY401" s="112">
        <v>0</v>
      </c>
      <c r="AZ401" s="112" t="s">
        <v>408</v>
      </c>
    </row>
    <row r="402" spans="1:52" ht="35.25" customHeight="1" x14ac:dyDescent="0.25">
      <c r="A402" s="4">
        <v>392</v>
      </c>
      <c r="B402" s="23">
        <v>342302</v>
      </c>
      <c r="C402" s="89" t="s">
        <v>382</v>
      </c>
      <c r="D402" s="110" t="s">
        <v>383</v>
      </c>
      <c r="E402" s="111" t="s">
        <v>384</v>
      </c>
      <c r="F402" s="89" t="s">
        <v>403</v>
      </c>
      <c r="G402" s="90" t="s">
        <v>386</v>
      </c>
      <c r="H402" s="31" t="s">
        <v>387</v>
      </c>
      <c r="I402" s="112">
        <v>0</v>
      </c>
      <c r="J402" s="110" t="s">
        <v>404</v>
      </c>
      <c r="K402" s="75">
        <v>50</v>
      </c>
      <c r="L402" s="50" t="s">
        <v>405</v>
      </c>
      <c r="M402" s="50" t="s">
        <v>406</v>
      </c>
      <c r="N402" s="52" t="s">
        <v>101</v>
      </c>
      <c r="O402" s="94" t="s">
        <v>102</v>
      </c>
      <c r="P402" s="50" t="s">
        <v>102</v>
      </c>
      <c r="Q402" s="94" t="s">
        <v>102</v>
      </c>
      <c r="R402" s="110" t="s">
        <v>390</v>
      </c>
      <c r="S402" s="61" t="s">
        <v>102</v>
      </c>
      <c r="T402" s="75"/>
      <c r="U402" s="113">
        <v>390.84</v>
      </c>
      <c r="V402" s="113">
        <v>397.09</v>
      </c>
      <c r="W402" s="111">
        <v>39.96</v>
      </c>
      <c r="X402" s="111" t="s">
        <v>393</v>
      </c>
      <c r="Y402" s="111">
        <v>39.78</v>
      </c>
      <c r="Z402" s="111" t="s">
        <v>393</v>
      </c>
      <c r="AA402" s="111">
        <v>40.57</v>
      </c>
      <c r="AB402" s="111" t="s">
        <v>393</v>
      </c>
      <c r="AC402" s="111">
        <v>38.979999999999997</v>
      </c>
      <c r="AD402" s="111" t="s">
        <v>393</v>
      </c>
      <c r="AE402" s="111">
        <v>36.36</v>
      </c>
      <c r="AF402" s="111" t="s">
        <v>393</v>
      </c>
      <c r="AG402" s="111">
        <v>14.3</v>
      </c>
      <c r="AH402" s="111" t="s">
        <v>393</v>
      </c>
      <c r="AI402" s="111">
        <v>14.21</v>
      </c>
      <c r="AJ402" s="111" t="s">
        <v>393</v>
      </c>
      <c r="AK402" s="111">
        <v>14.18</v>
      </c>
      <c r="AL402" s="111" t="s">
        <v>393</v>
      </c>
      <c r="AM402" s="111">
        <v>14.64</v>
      </c>
      <c r="AN402" s="111" t="s">
        <v>393</v>
      </c>
      <c r="AO402" s="111">
        <v>38.340000000000003</v>
      </c>
      <c r="AP402" s="111" t="s">
        <v>393</v>
      </c>
      <c r="AQ402" s="111">
        <v>38.32</v>
      </c>
      <c r="AR402" s="111" t="s">
        <v>393</v>
      </c>
      <c r="AS402" s="111">
        <v>39.5</v>
      </c>
      <c r="AT402" s="111" t="s">
        <v>393</v>
      </c>
      <c r="AU402" s="111">
        <f t="shared" si="6"/>
        <v>369.14000000000004</v>
      </c>
      <c r="AV402" s="112">
        <v>9.7100000000000006E-2</v>
      </c>
      <c r="AW402" s="112" t="s">
        <v>407</v>
      </c>
      <c r="AX402" s="112" t="s">
        <v>396</v>
      </c>
      <c r="AY402" s="112">
        <v>0</v>
      </c>
      <c r="AZ402" s="112" t="s">
        <v>408</v>
      </c>
    </row>
    <row r="403" spans="1:52" ht="35.25" customHeight="1" x14ac:dyDescent="0.25">
      <c r="A403" s="4">
        <v>393</v>
      </c>
      <c r="B403" s="23">
        <v>342303</v>
      </c>
      <c r="C403" s="89" t="s">
        <v>382</v>
      </c>
      <c r="D403" s="110" t="s">
        <v>383</v>
      </c>
      <c r="E403" s="111" t="s">
        <v>384</v>
      </c>
      <c r="F403" s="89" t="s">
        <v>403</v>
      </c>
      <c r="G403" s="90" t="s">
        <v>386</v>
      </c>
      <c r="H403" s="31" t="s">
        <v>387</v>
      </c>
      <c r="I403" s="112">
        <v>1</v>
      </c>
      <c r="J403" s="110" t="s">
        <v>404</v>
      </c>
      <c r="K403" s="75">
        <v>50</v>
      </c>
      <c r="L403" s="50" t="s">
        <v>405</v>
      </c>
      <c r="M403" s="50" t="s">
        <v>406</v>
      </c>
      <c r="N403" s="52" t="s">
        <v>102</v>
      </c>
      <c r="O403" s="94" t="s">
        <v>102</v>
      </c>
      <c r="P403" s="50" t="s">
        <v>101</v>
      </c>
      <c r="Q403" s="94" t="s">
        <v>102</v>
      </c>
      <c r="R403" s="110" t="s">
        <v>390</v>
      </c>
      <c r="S403" s="61" t="s">
        <v>102</v>
      </c>
      <c r="T403" s="75"/>
      <c r="U403" s="113">
        <v>785.16</v>
      </c>
      <c r="V403" s="113">
        <v>932.08</v>
      </c>
      <c r="W403" s="111">
        <v>137.71</v>
      </c>
      <c r="X403" s="111" t="s">
        <v>393</v>
      </c>
      <c r="Y403" s="111">
        <v>0</v>
      </c>
      <c r="Z403" s="111" t="s">
        <v>393</v>
      </c>
      <c r="AA403" s="111">
        <v>141.21</v>
      </c>
      <c r="AB403" s="111" t="s">
        <v>393</v>
      </c>
      <c r="AC403" s="111">
        <v>140.02000000000001</v>
      </c>
      <c r="AD403" s="111" t="s">
        <v>393</v>
      </c>
      <c r="AE403" s="111">
        <v>138.88</v>
      </c>
      <c r="AF403" s="111" t="s">
        <v>393</v>
      </c>
      <c r="AG403" s="111">
        <v>0</v>
      </c>
      <c r="AH403" s="111" t="s">
        <v>393</v>
      </c>
      <c r="AI403" s="111">
        <v>0</v>
      </c>
      <c r="AJ403" s="111" t="s">
        <v>393</v>
      </c>
      <c r="AK403" s="111">
        <v>0</v>
      </c>
      <c r="AL403" s="111" t="s">
        <v>393</v>
      </c>
      <c r="AM403" s="111">
        <v>0</v>
      </c>
      <c r="AN403" s="111" t="s">
        <v>393</v>
      </c>
      <c r="AO403" s="111">
        <v>131.43</v>
      </c>
      <c r="AP403" s="111" t="s">
        <v>393</v>
      </c>
      <c r="AQ403" s="111">
        <v>131.41</v>
      </c>
      <c r="AR403" s="111" t="s">
        <v>393</v>
      </c>
      <c r="AS403" s="111">
        <v>129.97999999999999</v>
      </c>
      <c r="AT403" s="111" t="s">
        <v>393</v>
      </c>
      <c r="AU403" s="111">
        <f t="shared" si="6"/>
        <v>950.64</v>
      </c>
      <c r="AV403" s="112">
        <v>0.10546999999999999</v>
      </c>
      <c r="AW403" s="112" t="s">
        <v>407</v>
      </c>
      <c r="AX403" s="112" t="s">
        <v>396</v>
      </c>
      <c r="AY403" s="112">
        <v>1</v>
      </c>
      <c r="AZ403" s="112" t="s">
        <v>409</v>
      </c>
    </row>
    <row r="404" spans="1:52" ht="35.25" customHeight="1" x14ac:dyDescent="0.25">
      <c r="A404" s="4">
        <v>394</v>
      </c>
      <c r="B404" s="23">
        <v>342304</v>
      </c>
      <c r="C404" s="89" t="s">
        <v>382</v>
      </c>
      <c r="D404" s="110" t="s">
        <v>383</v>
      </c>
      <c r="E404" s="111" t="s">
        <v>412</v>
      </c>
      <c r="F404" s="89" t="s">
        <v>403</v>
      </c>
      <c r="G404" s="90" t="s">
        <v>386</v>
      </c>
      <c r="H404" s="31" t="s">
        <v>387</v>
      </c>
      <c r="I404" s="112">
        <v>2</v>
      </c>
      <c r="J404" s="110" t="s">
        <v>414</v>
      </c>
      <c r="K404" s="75">
        <v>80</v>
      </c>
      <c r="L404" s="50" t="s">
        <v>405</v>
      </c>
      <c r="M404" s="50" t="s">
        <v>406</v>
      </c>
      <c r="N404" s="52" t="s">
        <v>102</v>
      </c>
      <c r="O404" s="94" t="s">
        <v>102</v>
      </c>
      <c r="P404" s="50" t="s">
        <v>101</v>
      </c>
      <c r="Q404" s="94" t="s">
        <v>102</v>
      </c>
      <c r="R404" s="110" t="s">
        <v>415</v>
      </c>
      <c r="S404" s="61" t="s">
        <v>102</v>
      </c>
      <c r="T404" s="75"/>
      <c r="U404" s="113">
        <v>1632.88</v>
      </c>
      <c r="V404" s="113">
        <v>1612.95</v>
      </c>
      <c r="W404" s="111">
        <v>207.33</v>
      </c>
      <c r="X404" s="111" t="s">
        <v>393</v>
      </c>
      <c r="Y404" s="111">
        <v>202.27</v>
      </c>
      <c r="Z404" s="111" t="s">
        <v>393</v>
      </c>
      <c r="AA404" s="111">
        <v>205.91</v>
      </c>
      <c r="AB404" s="111" t="s">
        <v>393</v>
      </c>
      <c r="AC404" s="111">
        <v>194.01</v>
      </c>
      <c r="AD404" s="111" t="s">
        <v>393</v>
      </c>
      <c r="AE404" s="111">
        <v>56.42</v>
      </c>
      <c r="AF404" s="111" t="s">
        <v>393</v>
      </c>
      <c r="AG404" s="111">
        <v>0</v>
      </c>
      <c r="AH404" s="111" t="s">
        <v>393</v>
      </c>
      <c r="AI404" s="111">
        <v>0</v>
      </c>
      <c r="AJ404" s="111" t="s">
        <v>393</v>
      </c>
      <c r="AK404" s="111">
        <v>0</v>
      </c>
      <c r="AL404" s="111" t="s">
        <v>393</v>
      </c>
      <c r="AM404" s="111">
        <v>0</v>
      </c>
      <c r="AN404" s="111" t="s">
        <v>393</v>
      </c>
      <c r="AO404" s="111">
        <v>211.79</v>
      </c>
      <c r="AP404" s="111" t="s">
        <v>393</v>
      </c>
      <c r="AQ404" s="111">
        <v>218.3</v>
      </c>
      <c r="AR404" s="111" t="s">
        <v>393</v>
      </c>
      <c r="AS404" s="111">
        <v>218.3</v>
      </c>
      <c r="AT404" s="111" t="s">
        <v>393</v>
      </c>
      <c r="AU404" s="111">
        <f t="shared" si="6"/>
        <v>1514.33</v>
      </c>
      <c r="AV404" s="112">
        <v>0.18584000000000001</v>
      </c>
      <c r="AW404" s="112" t="s">
        <v>407</v>
      </c>
      <c r="AX404" s="112" t="s">
        <v>396</v>
      </c>
      <c r="AY404" s="112">
        <v>1</v>
      </c>
      <c r="AZ404" s="112" t="s">
        <v>409</v>
      </c>
    </row>
    <row r="405" spans="1:52" ht="35.25" customHeight="1" x14ac:dyDescent="0.25">
      <c r="A405" s="4">
        <v>395</v>
      </c>
      <c r="B405" s="23">
        <v>342305</v>
      </c>
      <c r="C405" s="89" t="s">
        <v>382</v>
      </c>
      <c r="D405" s="110" t="s">
        <v>383</v>
      </c>
      <c r="E405" s="111" t="s">
        <v>412</v>
      </c>
      <c r="F405" s="89" t="s">
        <v>403</v>
      </c>
      <c r="G405" s="90" t="s">
        <v>386</v>
      </c>
      <c r="H405" s="31" t="s">
        <v>387</v>
      </c>
      <c r="I405" s="112">
        <v>1</v>
      </c>
      <c r="J405" s="110" t="s">
        <v>414</v>
      </c>
      <c r="K405" s="75">
        <v>80</v>
      </c>
      <c r="L405" s="50" t="s">
        <v>405</v>
      </c>
      <c r="M405" s="50" t="s">
        <v>406</v>
      </c>
      <c r="N405" s="52" t="s">
        <v>102</v>
      </c>
      <c r="O405" s="94" t="s">
        <v>102</v>
      </c>
      <c r="P405" s="50" t="s">
        <v>101</v>
      </c>
      <c r="Q405" s="94" t="s">
        <v>102</v>
      </c>
      <c r="R405" s="110" t="s">
        <v>415</v>
      </c>
      <c r="S405" s="61" t="s">
        <v>102</v>
      </c>
      <c r="T405" s="75"/>
      <c r="U405" s="113">
        <v>630.76</v>
      </c>
      <c r="V405" s="113">
        <v>542.41</v>
      </c>
      <c r="W405" s="111">
        <v>65.36</v>
      </c>
      <c r="X405" s="111" t="s">
        <v>393</v>
      </c>
      <c r="Y405" s="111">
        <v>65.36</v>
      </c>
      <c r="Z405" s="111" t="s">
        <v>393</v>
      </c>
      <c r="AA405" s="111">
        <v>65.36</v>
      </c>
      <c r="AB405" s="111" t="s">
        <v>393</v>
      </c>
      <c r="AC405" s="111">
        <v>64.17</v>
      </c>
      <c r="AD405" s="111" t="s">
        <v>393</v>
      </c>
      <c r="AE405" s="111">
        <v>18.98</v>
      </c>
      <c r="AF405" s="111" t="s">
        <v>393</v>
      </c>
      <c r="AG405" s="111">
        <v>0</v>
      </c>
      <c r="AH405" s="111" t="s">
        <v>393</v>
      </c>
      <c r="AI405" s="111">
        <v>0</v>
      </c>
      <c r="AJ405" s="111" t="s">
        <v>393</v>
      </c>
      <c r="AK405" s="111">
        <v>0</v>
      </c>
      <c r="AL405" s="111" t="s">
        <v>393</v>
      </c>
      <c r="AM405" s="111">
        <v>0</v>
      </c>
      <c r="AN405" s="111" t="s">
        <v>393</v>
      </c>
      <c r="AO405" s="111">
        <v>68.67</v>
      </c>
      <c r="AP405" s="111" t="s">
        <v>393</v>
      </c>
      <c r="AQ405" s="111">
        <v>68.67</v>
      </c>
      <c r="AR405" s="111" t="s">
        <v>393</v>
      </c>
      <c r="AS405" s="111">
        <v>68.67</v>
      </c>
      <c r="AT405" s="111" t="s">
        <v>393</v>
      </c>
      <c r="AU405" s="111">
        <f t="shared" si="6"/>
        <v>485.24000000000007</v>
      </c>
      <c r="AV405" s="112">
        <v>0.40966999999999998</v>
      </c>
      <c r="AW405" s="112" t="s">
        <v>407</v>
      </c>
      <c r="AX405" s="112" t="s">
        <v>396</v>
      </c>
      <c r="AY405" s="112">
        <v>1</v>
      </c>
      <c r="AZ405" s="112" t="s">
        <v>409</v>
      </c>
    </row>
    <row r="406" spans="1:52" ht="35.25" customHeight="1" x14ac:dyDescent="0.25">
      <c r="A406" s="4">
        <v>396</v>
      </c>
      <c r="B406" s="23">
        <v>342306</v>
      </c>
      <c r="C406" s="89" t="s">
        <v>382</v>
      </c>
      <c r="D406" s="110" t="s">
        <v>383</v>
      </c>
      <c r="E406" s="111" t="s">
        <v>412</v>
      </c>
      <c r="F406" s="89" t="s">
        <v>403</v>
      </c>
      <c r="G406" s="90" t="s">
        <v>386</v>
      </c>
      <c r="H406" s="31" t="s">
        <v>387</v>
      </c>
      <c r="I406" s="112">
        <v>1</v>
      </c>
      <c r="J406" s="110" t="s">
        <v>414</v>
      </c>
      <c r="K406" s="75">
        <v>80</v>
      </c>
      <c r="L406" s="50" t="s">
        <v>405</v>
      </c>
      <c r="M406" s="50" t="s">
        <v>406</v>
      </c>
      <c r="N406" s="52" t="s">
        <v>102</v>
      </c>
      <c r="O406" s="94" t="s">
        <v>102</v>
      </c>
      <c r="P406" s="50" t="s">
        <v>101</v>
      </c>
      <c r="Q406" s="94" t="s">
        <v>102</v>
      </c>
      <c r="R406" s="110" t="s">
        <v>415</v>
      </c>
      <c r="S406" s="61" t="s">
        <v>102</v>
      </c>
      <c r="T406" s="75"/>
      <c r="U406" s="113">
        <v>978.69</v>
      </c>
      <c r="V406" s="113">
        <v>1022.84</v>
      </c>
      <c r="W406" s="111">
        <v>132.44999999999999</v>
      </c>
      <c r="X406" s="111" t="s">
        <v>393</v>
      </c>
      <c r="Y406" s="111">
        <v>129.34</v>
      </c>
      <c r="Z406" s="111" t="s">
        <v>393</v>
      </c>
      <c r="AA406" s="111">
        <v>131.55000000000001</v>
      </c>
      <c r="AB406" s="111" t="s">
        <v>393</v>
      </c>
      <c r="AC406" s="111">
        <v>124.05</v>
      </c>
      <c r="AD406" s="111" t="s">
        <v>393</v>
      </c>
      <c r="AE406" s="111">
        <v>36.07</v>
      </c>
      <c r="AF406" s="111" t="s">
        <v>393</v>
      </c>
      <c r="AG406" s="111">
        <v>0</v>
      </c>
      <c r="AH406" s="111" t="s">
        <v>393</v>
      </c>
      <c r="AI406" s="111">
        <v>0</v>
      </c>
      <c r="AJ406" s="111" t="s">
        <v>393</v>
      </c>
      <c r="AK406" s="111">
        <v>0</v>
      </c>
      <c r="AL406" s="111" t="s">
        <v>393</v>
      </c>
      <c r="AM406" s="111">
        <v>0</v>
      </c>
      <c r="AN406" s="111" t="s">
        <v>393</v>
      </c>
      <c r="AO406" s="111">
        <v>135.46</v>
      </c>
      <c r="AP406" s="111" t="s">
        <v>393</v>
      </c>
      <c r="AQ406" s="111">
        <v>135.37</v>
      </c>
      <c r="AR406" s="111" t="s">
        <v>393</v>
      </c>
      <c r="AS406" s="111">
        <v>137.41999999999999</v>
      </c>
      <c r="AT406" s="111" t="s">
        <v>393</v>
      </c>
      <c r="AU406" s="111">
        <f t="shared" si="6"/>
        <v>961.71</v>
      </c>
      <c r="AV406" s="112">
        <v>0.27604000000000001</v>
      </c>
      <c r="AW406" s="112" t="s">
        <v>407</v>
      </c>
      <c r="AX406" s="112" t="s">
        <v>396</v>
      </c>
      <c r="AY406" s="112">
        <v>1</v>
      </c>
      <c r="AZ406" s="112" t="s">
        <v>409</v>
      </c>
    </row>
    <row r="407" spans="1:52" ht="35.25" customHeight="1" x14ac:dyDescent="0.25">
      <c r="A407" s="4">
        <v>397</v>
      </c>
      <c r="B407" s="23">
        <v>342307</v>
      </c>
      <c r="C407" s="89" t="s">
        <v>382</v>
      </c>
      <c r="D407" s="110" t="s">
        <v>383</v>
      </c>
      <c r="E407" s="111" t="s">
        <v>384</v>
      </c>
      <c r="F407" s="89" t="s">
        <v>403</v>
      </c>
      <c r="G407" s="90" t="s">
        <v>386</v>
      </c>
      <c r="H407" s="31" t="s">
        <v>387</v>
      </c>
      <c r="I407" s="112">
        <v>0</v>
      </c>
      <c r="J407" s="110" t="s">
        <v>404</v>
      </c>
      <c r="K407" s="75">
        <v>50</v>
      </c>
      <c r="L407" s="50" t="s">
        <v>405</v>
      </c>
      <c r="M407" s="50" t="s">
        <v>406</v>
      </c>
      <c r="N407" s="52" t="s">
        <v>101</v>
      </c>
      <c r="O407" s="94" t="s">
        <v>102</v>
      </c>
      <c r="P407" s="50" t="s">
        <v>102</v>
      </c>
      <c r="Q407" s="94" t="s">
        <v>102</v>
      </c>
      <c r="R407" s="110" t="s">
        <v>390</v>
      </c>
      <c r="S407" s="61" t="s">
        <v>102</v>
      </c>
      <c r="T407" s="75"/>
      <c r="U407" s="113">
        <v>433.19</v>
      </c>
      <c r="V407" s="113">
        <v>283.64999999999998</v>
      </c>
      <c r="W407" s="111">
        <v>32.58</v>
      </c>
      <c r="X407" s="111" t="s">
        <v>393</v>
      </c>
      <c r="Y407" s="111">
        <v>31.89</v>
      </c>
      <c r="Z407" s="111" t="s">
        <v>393</v>
      </c>
      <c r="AA407" s="111">
        <v>32.65</v>
      </c>
      <c r="AB407" s="111" t="s">
        <v>393</v>
      </c>
      <c r="AC407" s="111">
        <v>31.62</v>
      </c>
      <c r="AD407" s="111" t="s">
        <v>393</v>
      </c>
      <c r="AE407" s="111">
        <v>29.88</v>
      </c>
      <c r="AF407" s="111" t="s">
        <v>393</v>
      </c>
      <c r="AG407" s="111">
        <v>7.41</v>
      </c>
      <c r="AH407" s="111" t="s">
        <v>393</v>
      </c>
      <c r="AI407" s="111">
        <v>7.35</v>
      </c>
      <c r="AJ407" s="111" t="s">
        <v>393</v>
      </c>
      <c r="AK407" s="111">
        <v>6.88</v>
      </c>
      <c r="AL407" s="111" t="s">
        <v>393</v>
      </c>
      <c r="AM407" s="111">
        <v>7.16</v>
      </c>
      <c r="AN407" s="111" t="s">
        <v>393</v>
      </c>
      <c r="AO407" s="111">
        <v>30.9</v>
      </c>
      <c r="AP407" s="111" t="s">
        <v>393</v>
      </c>
      <c r="AQ407" s="111">
        <v>53.81</v>
      </c>
      <c r="AR407" s="111" t="s">
        <v>393</v>
      </c>
      <c r="AS407" s="111">
        <v>55.8</v>
      </c>
      <c r="AT407" s="111" t="s">
        <v>393</v>
      </c>
      <c r="AU407" s="111">
        <f t="shared" si="6"/>
        <v>327.93</v>
      </c>
      <c r="AV407" s="112">
        <v>0.21920999999999999</v>
      </c>
      <c r="AW407" s="112" t="s">
        <v>407</v>
      </c>
      <c r="AX407" s="112" t="s">
        <v>396</v>
      </c>
      <c r="AY407" s="112">
        <v>0</v>
      </c>
      <c r="AZ407" s="112" t="s">
        <v>408</v>
      </c>
    </row>
    <row r="408" spans="1:52" ht="35.25" customHeight="1" x14ac:dyDescent="0.25">
      <c r="A408" s="4">
        <v>398</v>
      </c>
      <c r="B408" s="23">
        <v>342308</v>
      </c>
      <c r="C408" s="89" t="s">
        <v>382</v>
      </c>
      <c r="D408" s="110" t="s">
        <v>383</v>
      </c>
      <c r="E408" s="111" t="s">
        <v>384</v>
      </c>
      <c r="F408" s="89" t="s">
        <v>403</v>
      </c>
      <c r="G408" s="90" t="s">
        <v>386</v>
      </c>
      <c r="H408" s="31" t="s">
        <v>387</v>
      </c>
      <c r="I408" s="112">
        <v>0</v>
      </c>
      <c r="J408" s="110" t="s">
        <v>404</v>
      </c>
      <c r="K408" s="75">
        <v>50</v>
      </c>
      <c r="L408" s="50" t="s">
        <v>405</v>
      </c>
      <c r="M408" s="50" t="s">
        <v>406</v>
      </c>
      <c r="N408" s="52" t="s">
        <v>101</v>
      </c>
      <c r="O408" s="94" t="s">
        <v>102</v>
      </c>
      <c r="P408" s="50" t="s">
        <v>102</v>
      </c>
      <c r="Q408" s="94" t="s">
        <v>102</v>
      </c>
      <c r="R408" s="110" t="s">
        <v>390</v>
      </c>
      <c r="S408" s="61" t="s">
        <v>102</v>
      </c>
      <c r="T408" s="75"/>
      <c r="U408" s="113">
        <v>675.21</v>
      </c>
      <c r="V408" s="113">
        <v>392.44</v>
      </c>
      <c r="W408" s="111">
        <v>38.799999999999997</v>
      </c>
      <c r="X408" s="111" t="s">
        <v>393</v>
      </c>
      <c r="Y408" s="111">
        <v>38</v>
      </c>
      <c r="Z408" s="111" t="s">
        <v>393</v>
      </c>
      <c r="AA408" s="111">
        <v>38.909999999999997</v>
      </c>
      <c r="AB408" s="111" t="s">
        <v>393</v>
      </c>
      <c r="AC408" s="111">
        <v>37.76</v>
      </c>
      <c r="AD408" s="111" t="s">
        <v>393</v>
      </c>
      <c r="AE408" s="111">
        <v>35.4</v>
      </c>
      <c r="AF408" s="111" t="s">
        <v>393</v>
      </c>
      <c r="AG408" s="111">
        <v>11.61</v>
      </c>
      <c r="AH408" s="111" t="s">
        <v>393</v>
      </c>
      <c r="AI408" s="111">
        <v>11.54</v>
      </c>
      <c r="AJ408" s="111" t="s">
        <v>393</v>
      </c>
      <c r="AK408" s="111">
        <v>10.84</v>
      </c>
      <c r="AL408" s="111" t="s">
        <v>393</v>
      </c>
      <c r="AM408" s="111">
        <v>11.32</v>
      </c>
      <c r="AN408" s="111" t="s">
        <v>393</v>
      </c>
      <c r="AO408" s="111">
        <v>34.81</v>
      </c>
      <c r="AP408" s="111" t="s">
        <v>393</v>
      </c>
      <c r="AQ408" s="111">
        <v>35.51</v>
      </c>
      <c r="AR408" s="111" t="s">
        <v>393</v>
      </c>
      <c r="AS408" s="111">
        <v>36.57</v>
      </c>
      <c r="AT408" s="111" t="s">
        <v>393</v>
      </c>
      <c r="AU408" s="111">
        <f t="shared" si="6"/>
        <v>341.07</v>
      </c>
      <c r="AV408" s="112">
        <v>0.14116999999999999</v>
      </c>
      <c r="AW408" s="112" t="s">
        <v>407</v>
      </c>
      <c r="AX408" s="112" t="s">
        <v>396</v>
      </c>
      <c r="AY408" s="112">
        <v>0</v>
      </c>
      <c r="AZ408" s="112" t="s">
        <v>408</v>
      </c>
    </row>
    <row r="409" spans="1:52" ht="35.25" customHeight="1" x14ac:dyDescent="0.25">
      <c r="A409" s="4">
        <v>399</v>
      </c>
      <c r="B409" s="23">
        <v>342309</v>
      </c>
      <c r="C409" s="89" t="s">
        <v>382</v>
      </c>
      <c r="D409" s="110" t="s">
        <v>383</v>
      </c>
      <c r="E409" s="111" t="s">
        <v>384</v>
      </c>
      <c r="F409" s="89" t="s">
        <v>403</v>
      </c>
      <c r="G409" s="90" t="s">
        <v>386</v>
      </c>
      <c r="H409" s="31" t="s">
        <v>387</v>
      </c>
      <c r="I409" s="112">
        <v>0</v>
      </c>
      <c r="J409" s="110" t="s">
        <v>404</v>
      </c>
      <c r="K409" s="75">
        <v>50</v>
      </c>
      <c r="L409" s="50" t="s">
        <v>405</v>
      </c>
      <c r="M409" s="50" t="s">
        <v>406</v>
      </c>
      <c r="N409" s="52" t="s">
        <v>101</v>
      </c>
      <c r="O409" s="94" t="s">
        <v>102</v>
      </c>
      <c r="P409" s="50" t="s">
        <v>102</v>
      </c>
      <c r="Q409" s="94" t="s">
        <v>102</v>
      </c>
      <c r="R409" s="110" t="s">
        <v>390</v>
      </c>
      <c r="S409" s="61" t="s">
        <v>102</v>
      </c>
      <c r="T409" s="75"/>
      <c r="U409" s="113">
        <v>488.04</v>
      </c>
      <c r="V409" s="113">
        <v>231.29</v>
      </c>
      <c r="W409" s="111">
        <v>22.21</v>
      </c>
      <c r="X409" s="111" t="s">
        <v>393</v>
      </c>
      <c r="Y409" s="111">
        <v>21.19</v>
      </c>
      <c r="Z409" s="111" t="s">
        <v>393</v>
      </c>
      <c r="AA409" s="111">
        <v>22.36</v>
      </c>
      <c r="AB409" s="111" t="s">
        <v>393</v>
      </c>
      <c r="AC409" s="111">
        <v>20.46</v>
      </c>
      <c r="AD409" s="111" t="s">
        <v>393</v>
      </c>
      <c r="AE409" s="111">
        <v>16.649999999999999</v>
      </c>
      <c r="AF409" s="111" t="s">
        <v>393</v>
      </c>
      <c r="AG409" s="111">
        <v>5.0999999999999996</v>
      </c>
      <c r="AH409" s="111" t="s">
        <v>393</v>
      </c>
      <c r="AI409" s="111">
        <v>4.97</v>
      </c>
      <c r="AJ409" s="111" t="s">
        <v>393</v>
      </c>
      <c r="AK409" s="111">
        <v>6.1</v>
      </c>
      <c r="AL409" s="111" t="s">
        <v>393</v>
      </c>
      <c r="AM409" s="111">
        <v>6.68</v>
      </c>
      <c r="AN409" s="111" t="s">
        <v>393</v>
      </c>
      <c r="AO409" s="111">
        <v>22.03</v>
      </c>
      <c r="AP409" s="111" t="s">
        <v>393</v>
      </c>
      <c r="AQ409" s="111">
        <v>20.9</v>
      </c>
      <c r="AR409" s="111" t="s">
        <v>393</v>
      </c>
      <c r="AS409" s="111">
        <v>21.87</v>
      </c>
      <c r="AT409" s="111" t="s">
        <v>393</v>
      </c>
      <c r="AU409" s="111">
        <f t="shared" si="6"/>
        <v>190.52</v>
      </c>
      <c r="AV409" s="112">
        <v>9.6430000000000002E-2</v>
      </c>
      <c r="AW409" s="112" t="s">
        <v>407</v>
      </c>
      <c r="AX409" s="112" t="s">
        <v>396</v>
      </c>
      <c r="AY409" s="112">
        <v>0</v>
      </c>
      <c r="AZ409" s="112" t="s">
        <v>408</v>
      </c>
    </row>
    <row r="410" spans="1:52" ht="35.25" customHeight="1" x14ac:dyDescent="0.25">
      <c r="A410" s="4">
        <v>400</v>
      </c>
      <c r="B410" s="23">
        <v>342310</v>
      </c>
      <c r="C410" s="89" t="s">
        <v>382</v>
      </c>
      <c r="D410" s="110" t="s">
        <v>383</v>
      </c>
      <c r="E410" s="111" t="s">
        <v>384</v>
      </c>
      <c r="F410" s="89" t="s">
        <v>403</v>
      </c>
      <c r="G410" s="90" t="s">
        <v>386</v>
      </c>
      <c r="H410" s="31" t="s">
        <v>387</v>
      </c>
      <c r="I410" s="112">
        <v>0</v>
      </c>
      <c r="J410" s="110" t="s">
        <v>404</v>
      </c>
      <c r="K410" s="75">
        <v>50</v>
      </c>
      <c r="L410" s="50" t="s">
        <v>405</v>
      </c>
      <c r="M410" s="50" t="s">
        <v>406</v>
      </c>
      <c r="N410" s="52" t="s">
        <v>101</v>
      </c>
      <c r="O410" s="94" t="s">
        <v>102</v>
      </c>
      <c r="P410" s="50" t="s">
        <v>102</v>
      </c>
      <c r="Q410" s="94" t="s">
        <v>102</v>
      </c>
      <c r="R410" s="110" t="s">
        <v>390</v>
      </c>
      <c r="S410" s="61" t="s">
        <v>102</v>
      </c>
      <c r="T410" s="75"/>
      <c r="U410" s="113">
        <v>286.07</v>
      </c>
      <c r="V410" s="113">
        <v>278.87</v>
      </c>
      <c r="W410" s="111">
        <v>18.850000000000001</v>
      </c>
      <c r="X410" s="111" t="s">
        <v>398</v>
      </c>
      <c r="Y410" s="111">
        <v>18.37</v>
      </c>
      <c r="Z410" s="111" t="s">
        <v>398</v>
      </c>
      <c r="AA410" s="111">
        <v>16.510000000000002</v>
      </c>
      <c r="AB410" s="111" t="s">
        <v>398</v>
      </c>
      <c r="AC410" s="111">
        <v>14.32</v>
      </c>
      <c r="AD410" s="111" t="s">
        <v>398</v>
      </c>
      <c r="AE410" s="111">
        <v>6.35</v>
      </c>
      <c r="AF410" s="111" t="s">
        <v>398</v>
      </c>
      <c r="AG410" s="111">
        <v>3.23</v>
      </c>
      <c r="AH410" s="111" t="s">
        <v>398</v>
      </c>
      <c r="AI410" s="111">
        <v>3.35</v>
      </c>
      <c r="AJ410" s="111" t="s">
        <v>398</v>
      </c>
      <c r="AK410" s="111">
        <v>4</v>
      </c>
      <c r="AL410" s="111" t="s">
        <v>398</v>
      </c>
      <c r="AM410" s="111">
        <v>4.33</v>
      </c>
      <c r="AN410" s="111" t="s">
        <v>398</v>
      </c>
      <c r="AO410" s="111">
        <v>9.4499999999999993</v>
      </c>
      <c r="AP410" s="111" t="s">
        <v>398</v>
      </c>
      <c r="AQ410" s="111">
        <v>14.39</v>
      </c>
      <c r="AR410" s="111" t="s">
        <v>398</v>
      </c>
      <c r="AS410" s="111">
        <v>30.62</v>
      </c>
      <c r="AT410" s="111" t="s">
        <v>398</v>
      </c>
      <c r="AU410" s="111">
        <f t="shared" si="6"/>
        <v>143.77000000000001</v>
      </c>
      <c r="AV410" s="112">
        <v>0.19736000000000001</v>
      </c>
      <c r="AW410" s="112" t="s">
        <v>407</v>
      </c>
      <c r="AX410" s="112" t="s">
        <v>396</v>
      </c>
      <c r="AY410" s="112">
        <v>0</v>
      </c>
      <c r="AZ410" s="112" t="s">
        <v>408</v>
      </c>
    </row>
    <row r="411" spans="1:52" ht="35.25" customHeight="1" x14ac:dyDescent="0.25">
      <c r="A411" s="4">
        <v>401</v>
      </c>
      <c r="B411" s="23">
        <v>342311</v>
      </c>
      <c r="C411" s="89" t="s">
        <v>382</v>
      </c>
      <c r="D411" s="110" t="s">
        <v>383</v>
      </c>
      <c r="E411" s="111" t="s">
        <v>384</v>
      </c>
      <c r="F411" s="89" t="s">
        <v>403</v>
      </c>
      <c r="G411" s="90" t="s">
        <v>386</v>
      </c>
      <c r="H411" s="31" t="s">
        <v>387</v>
      </c>
      <c r="I411" s="112">
        <v>0</v>
      </c>
      <c r="J411" s="110" t="s">
        <v>404</v>
      </c>
      <c r="K411" s="75">
        <v>50</v>
      </c>
      <c r="L411" s="50" t="s">
        <v>405</v>
      </c>
      <c r="M411" s="50" t="s">
        <v>406</v>
      </c>
      <c r="N411" s="52" t="s">
        <v>101</v>
      </c>
      <c r="O411" s="94" t="s">
        <v>102</v>
      </c>
      <c r="P411" s="50" t="s">
        <v>102</v>
      </c>
      <c r="Q411" s="94" t="s">
        <v>102</v>
      </c>
      <c r="R411" s="110" t="s">
        <v>390</v>
      </c>
      <c r="S411" s="61" t="s">
        <v>102</v>
      </c>
      <c r="T411" s="75"/>
      <c r="U411" s="113">
        <v>624.03</v>
      </c>
      <c r="V411" s="113">
        <f>27.3+14.04+15.57+6.27+28.96+30.58+33.07</f>
        <v>155.79000000000002</v>
      </c>
      <c r="W411" s="111">
        <v>32.299999999999997</v>
      </c>
      <c r="X411" s="111" t="s">
        <v>393</v>
      </c>
      <c r="Y411" s="111">
        <v>31.52</v>
      </c>
      <c r="Z411" s="111" t="s">
        <v>393</v>
      </c>
      <c r="AA411" s="111">
        <v>33</v>
      </c>
      <c r="AB411" s="111" t="s">
        <v>393</v>
      </c>
      <c r="AC411" s="111">
        <v>29.97</v>
      </c>
      <c r="AD411" s="111" t="s">
        <v>393</v>
      </c>
      <c r="AE411" s="111">
        <v>26.18</v>
      </c>
      <c r="AF411" s="111" t="s">
        <v>393</v>
      </c>
      <c r="AG411" s="111">
        <v>7.65</v>
      </c>
      <c r="AH411" s="111" t="s">
        <v>393</v>
      </c>
      <c r="AI411" s="111">
        <v>7.5</v>
      </c>
      <c r="AJ411" s="111" t="s">
        <v>393</v>
      </c>
      <c r="AK411" s="111">
        <v>7.93</v>
      </c>
      <c r="AL411" s="111" t="s">
        <v>393</v>
      </c>
      <c r="AM411" s="111">
        <v>7.69</v>
      </c>
      <c r="AN411" s="111" t="s">
        <v>393</v>
      </c>
      <c r="AO411" s="111">
        <v>31.46</v>
      </c>
      <c r="AP411" s="111" t="s">
        <v>393</v>
      </c>
      <c r="AQ411" s="111">
        <v>31.06</v>
      </c>
      <c r="AR411" s="111" t="s">
        <v>393</v>
      </c>
      <c r="AS411" s="111">
        <v>33.24</v>
      </c>
      <c r="AT411" s="111" t="s">
        <v>393</v>
      </c>
      <c r="AU411" s="111">
        <f t="shared" si="6"/>
        <v>279.5</v>
      </c>
      <c r="AV411" s="112">
        <v>7.1870000000000003E-2</v>
      </c>
      <c r="AW411" s="112" t="s">
        <v>407</v>
      </c>
      <c r="AX411" s="112" t="s">
        <v>396</v>
      </c>
      <c r="AY411" s="112">
        <v>0</v>
      </c>
      <c r="AZ411" s="112" t="s">
        <v>408</v>
      </c>
    </row>
    <row r="412" spans="1:52" ht="35.25" customHeight="1" x14ac:dyDescent="0.25">
      <c r="A412" s="4">
        <v>402</v>
      </c>
      <c r="B412" s="23">
        <v>342312</v>
      </c>
      <c r="C412" s="89" t="s">
        <v>382</v>
      </c>
      <c r="D412" s="110" t="s">
        <v>383</v>
      </c>
      <c r="E412" s="111" t="s">
        <v>384</v>
      </c>
      <c r="F412" s="89" t="s">
        <v>403</v>
      </c>
      <c r="G412" s="90" t="s">
        <v>386</v>
      </c>
      <c r="H412" s="31" t="s">
        <v>387</v>
      </c>
      <c r="I412" s="112">
        <v>0</v>
      </c>
      <c r="J412" s="110" t="s">
        <v>404</v>
      </c>
      <c r="K412" s="75">
        <v>80</v>
      </c>
      <c r="L412" s="50" t="s">
        <v>405</v>
      </c>
      <c r="M412" s="50" t="s">
        <v>406</v>
      </c>
      <c r="N412" s="52" t="s">
        <v>101</v>
      </c>
      <c r="O412" s="94" t="s">
        <v>102</v>
      </c>
      <c r="P412" s="50" t="s">
        <v>102</v>
      </c>
      <c r="Q412" s="94" t="s">
        <v>102</v>
      </c>
      <c r="R412" s="110" t="s">
        <v>390</v>
      </c>
      <c r="S412" s="61" t="s">
        <v>102</v>
      </c>
      <c r="T412" s="75"/>
      <c r="U412" s="113">
        <v>60.71</v>
      </c>
      <c r="V412" s="113">
        <f>68.21+73.53+66.27+13.73+4.52+4.85+1.52+114.8+103.28+149.47</f>
        <v>600.18000000000006</v>
      </c>
      <c r="W412" s="111">
        <v>61.39</v>
      </c>
      <c r="X412" s="111" t="s">
        <v>393</v>
      </c>
      <c r="Y412" s="111">
        <v>61.91</v>
      </c>
      <c r="Z412" s="111" t="s">
        <v>393</v>
      </c>
      <c r="AA412" s="111">
        <v>62.23</v>
      </c>
      <c r="AB412" s="111" t="s">
        <v>393</v>
      </c>
      <c r="AC412" s="111">
        <v>60.44</v>
      </c>
      <c r="AD412" s="111" t="s">
        <v>393</v>
      </c>
      <c r="AE412" s="111">
        <v>61.41</v>
      </c>
      <c r="AF412" s="111" t="s">
        <v>393</v>
      </c>
      <c r="AG412" s="111">
        <v>17.829999999999998</v>
      </c>
      <c r="AH412" s="111" t="s">
        <v>393</v>
      </c>
      <c r="AI412" s="111">
        <v>17.829999999999998</v>
      </c>
      <c r="AJ412" s="111" t="s">
        <v>393</v>
      </c>
      <c r="AK412" s="111">
        <v>16.809999999999999</v>
      </c>
      <c r="AL412" s="111" t="s">
        <v>393</v>
      </c>
      <c r="AM412" s="111">
        <v>16.920000000000002</v>
      </c>
      <c r="AN412" s="111" t="s">
        <v>393</v>
      </c>
      <c r="AO412" s="111">
        <v>55.83</v>
      </c>
      <c r="AP412" s="111" t="s">
        <v>393</v>
      </c>
      <c r="AQ412" s="111">
        <v>56.74</v>
      </c>
      <c r="AR412" s="111" t="s">
        <v>393</v>
      </c>
      <c r="AS412" s="111">
        <v>56.74</v>
      </c>
      <c r="AT412" s="111" t="s">
        <v>393</v>
      </c>
      <c r="AU412" s="111">
        <f t="shared" si="6"/>
        <v>546.07999999999993</v>
      </c>
      <c r="AV412" s="112">
        <v>0.37884000000000001</v>
      </c>
      <c r="AW412" s="112" t="s">
        <v>407</v>
      </c>
      <c r="AX412" s="112" t="s">
        <v>396</v>
      </c>
      <c r="AY412" s="112">
        <v>1</v>
      </c>
      <c r="AZ412" s="112" t="s">
        <v>408</v>
      </c>
    </row>
    <row r="413" spans="1:52" ht="35.25" customHeight="1" x14ac:dyDescent="0.25">
      <c r="A413" s="4">
        <v>403</v>
      </c>
      <c r="B413" s="23">
        <v>342313</v>
      </c>
      <c r="C413" s="89" t="s">
        <v>382</v>
      </c>
      <c r="D413" s="110" t="s">
        <v>383</v>
      </c>
      <c r="E413" s="111" t="s">
        <v>384</v>
      </c>
      <c r="F413" s="89" t="s">
        <v>403</v>
      </c>
      <c r="G413" s="90" t="s">
        <v>386</v>
      </c>
      <c r="H413" s="31" t="s">
        <v>387</v>
      </c>
      <c r="I413" s="112">
        <v>0</v>
      </c>
      <c r="J413" s="110" t="s">
        <v>404</v>
      </c>
      <c r="K413" s="75">
        <v>50</v>
      </c>
      <c r="L413" s="50" t="s">
        <v>405</v>
      </c>
      <c r="M413" s="50" t="s">
        <v>406</v>
      </c>
      <c r="N413" s="52" t="s">
        <v>101</v>
      </c>
      <c r="O413" s="94" t="s">
        <v>102</v>
      </c>
      <c r="P413" s="50" t="s">
        <v>102</v>
      </c>
      <c r="Q413" s="94" t="s">
        <v>102</v>
      </c>
      <c r="R413" s="110" t="s">
        <v>390</v>
      </c>
      <c r="S413" s="61" t="s">
        <v>102</v>
      </c>
      <c r="T413" s="75"/>
      <c r="U413" s="113">
        <v>630.39</v>
      </c>
      <c r="V413" s="113">
        <f>65.88+48.14+51.21+5.72+15.39+13.78+25.06</f>
        <v>225.17999999999998</v>
      </c>
      <c r="W413" s="111">
        <v>35.04</v>
      </c>
      <c r="X413" s="111" t="s">
        <v>393</v>
      </c>
      <c r="Y413" s="111">
        <v>34.61</v>
      </c>
      <c r="Z413" s="111" t="s">
        <v>393</v>
      </c>
      <c r="AA413" s="111">
        <v>35.64</v>
      </c>
      <c r="AB413" s="111" t="s">
        <v>393</v>
      </c>
      <c r="AC413" s="111">
        <v>33.25</v>
      </c>
      <c r="AD413" s="111" t="s">
        <v>393</v>
      </c>
      <c r="AE413" s="111">
        <v>30.9</v>
      </c>
      <c r="AF413" s="111" t="s">
        <v>393</v>
      </c>
      <c r="AG413" s="111">
        <v>9.33</v>
      </c>
      <c r="AH413" s="111" t="s">
        <v>393</v>
      </c>
      <c r="AI413" s="111">
        <v>9.23</v>
      </c>
      <c r="AJ413" s="111" t="s">
        <v>393</v>
      </c>
      <c r="AK413" s="111">
        <v>9.6</v>
      </c>
      <c r="AL413" s="111" t="s">
        <v>393</v>
      </c>
      <c r="AM413" s="111">
        <v>9.52</v>
      </c>
      <c r="AN413" s="111" t="s">
        <v>393</v>
      </c>
      <c r="AO413" s="111">
        <v>35.22</v>
      </c>
      <c r="AP413" s="111" t="s">
        <v>393</v>
      </c>
      <c r="AQ413" s="111">
        <v>34.79</v>
      </c>
      <c r="AR413" s="111" t="s">
        <v>393</v>
      </c>
      <c r="AS413" s="111">
        <v>36.26</v>
      </c>
      <c r="AT413" s="111" t="s">
        <v>393</v>
      </c>
      <c r="AU413" s="111">
        <f t="shared" si="6"/>
        <v>313.39000000000004</v>
      </c>
      <c r="AV413" s="112">
        <v>0.35347000000000001</v>
      </c>
      <c r="AW413" s="112" t="s">
        <v>407</v>
      </c>
      <c r="AX413" s="112" t="s">
        <v>396</v>
      </c>
      <c r="AY413" s="112">
        <v>0</v>
      </c>
      <c r="AZ413" s="112" t="s">
        <v>408</v>
      </c>
    </row>
    <row r="414" spans="1:52" ht="35.25" customHeight="1" x14ac:dyDescent="0.25">
      <c r="A414" s="4">
        <v>404</v>
      </c>
      <c r="B414" s="23">
        <v>342314</v>
      </c>
      <c r="C414" s="89" t="s">
        <v>382</v>
      </c>
      <c r="D414" s="110" t="s">
        <v>383</v>
      </c>
      <c r="E414" s="111" t="s">
        <v>384</v>
      </c>
      <c r="F414" s="89" t="s">
        <v>403</v>
      </c>
      <c r="G414" s="90" t="s">
        <v>386</v>
      </c>
      <c r="H414" s="31" t="s">
        <v>387</v>
      </c>
      <c r="I414" s="112">
        <v>0</v>
      </c>
      <c r="J414" s="110" t="s">
        <v>404</v>
      </c>
      <c r="K414" s="75">
        <v>50</v>
      </c>
      <c r="L414" s="50" t="s">
        <v>405</v>
      </c>
      <c r="M414" s="50" t="s">
        <v>406</v>
      </c>
      <c r="N414" s="52" t="s">
        <v>101</v>
      </c>
      <c r="O414" s="94" t="s">
        <v>102</v>
      </c>
      <c r="P414" s="50" t="s">
        <v>102</v>
      </c>
      <c r="Q414" s="94" t="s">
        <v>102</v>
      </c>
      <c r="R414" s="110" t="s">
        <v>390</v>
      </c>
      <c r="S414" s="61" t="s">
        <v>102</v>
      </c>
      <c r="T414" s="75"/>
      <c r="U414" s="113">
        <v>573.5</v>
      </c>
      <c r="V414" s="113">
        <v>324.27</v>
      </c>
      <c r="W414" s="111">
        <v>26.9</v>
      </c>
      <c r="X414" s="111" t="s">
        <v>393</v>
      </c>
      <c r="Y414" s="111">
        <v>27.09</v>
      </c>
      <c r="Z414" s="111" t="s">
        <v>393</v>
      </c>
      <c r="AA414" s="111">
        <v>27.28</v>
      </c>
      <c r="AB414" s="111" t="s">
        <v>393</v>
      </c>
      <c r="AC414" s="111">
        <v>26.43</v>
      </c>
      <c r="AD414" s="111" t="s">
        <v>393</v>
      </c>
      <c r="AE414" s="111">
        <v>26.84</v>
      </c>
      <c r="AF414" s="111" t="s">
        <v>393</v>
      </c>
      <c r="AG414" s="111">
        <v>6.86</v>
      </c>
      <c r="AH414" s="111" t="s">
        <v>393</v>
      </c>
      <c r="AI414" s="111">
        <v>6.86</v>
      </c>
      <c r="AJ414" s="111" t="s">
        <v>393</v>
      </c>
      <c r="AK414" s="111">
        <v>6.58</v>
      </c>
      <c r="AL414" s="111" t="s">
        <v>393</v>
      </c>
      <c r="AM414" s="111">
        <v>6.63</v>
      </c>
      <c r="AN414" s="111" t="s">
        <v>393</v>
      </c>
      <c r="AO414" s="111">
        <v>28.76</v>
      </c>
      <c r="AP414" s="111" t="s">
        <v>393</v>
      </c>
      <c r="AQ414" s="111">
        <v>29.27</v>
      </c>
      <c r="AR414" s="111" t="s">
        <v>393</v>
      </c>
      <c r="AS414" s="111">
        <v>29.27</v>
      </c>
      <c r="AT414" s="111" t="s">
        <v>393</v>
      </c>
      <c r="AU414" s="111">
        <f t="shared" si="6"/>
        <v>248.77000000000004</v>
      </c>
      <c r="AV414" s="112">
        <v>0.16971</v>
      </c>
      <c r="AW414" s="112" t="s">
        <v>407</v>
      </c>
      <c r="AX414" s="112" t="s">
        <v>396</v>
      </c>
      <c r="AY414" s="112">
        <v>1</v>
      </c>
      <c r="AZ414" s="112" t="s">
        <v>408</v>
      </c>
    </row>
    <row r="415" spans="1:52" ht="35.25" customHeight="1" x14ac:dyDescent="0.25">
      <c r="A415" s="4">
        <v>405</v>
      </c>
      <c r="B415" s="23">
        <v>342315</v>
      </c>
      <c r="C415" s="89" t="s">
        <v>382</v>
      </c>
      <c r="D415" s="110" t="s">
        <v>383</v>
      </c>
      <c r="E415" s="111" t="s">
        <v>384</v>
      </c>
      <c r="F415" s="89" t="s">
        <v>403</v>
      </c>
      <c r="G415" s="90" t="s">
        <v>386</v>
      </c>
      <c r="H415" s="31" t="s">
        <v>387</v>
      </c>
      <c r="I415" s="112">
        <v>0</v>
      </c>
      <c r="J415" s="110" t="s">
        <v>404</v>
      </c>
      <c r="K415" s="75">
        <v>50</v>
      </c>
      <c r="L415" s="50" t="s">
        <v>405</v>
      </c>
      <c r="M415" s="50" t="s">
        <v>406</v>
      </c>
      <c r="N415" s="52" t="s">
        <v>101</v>
      </c>
      <c r="O415" s="94" t="s">
        <v>102</v>
      </c>
      <c r="P415" s="50" t="s">
        <v>102</v>
      </c>
      <c r="Q415" s="94" t="s">
        <v>102</v>
      </c>
      <c r="R415" s="110" t="s">
        <v>390</v>
      </c>
      <c r="S415" s="61" t="s">
        <v>102</v>
      </c>
      <c r="T415" s="75"/>
      <c r="U415" s="113">
        <v>723.06</v>
      </c>
      <c r="V415" s="113">
        <v>379.14</v>
      </c>
      <c r="W415" s="111">
        <v>34.44</v>
      </c>
      <c r="X415" s="111" t="s">
        <v>393</v>
      </c>
      <c r="Y415" s="111">
        <v>34.32</v>
      </c>
      <c r="Z415" s="111" t="s">
        <v>393</v>
      </c>
      <c r="AA415" s="111">
        <v>34.86</v>
      </c>
      <c r="AB415" s="111" t="s">
        <v>393</v>
      </c>
      <c r="AC415" s="111">
        <v>33.14</v>
      </c>
      <c r="AD415" s="111" t="s">
        <v>393</v>
      </c>
      <c r="AE415" s="111">
        <v>33.04</v>
      </c>
      <c r="AF415" s="111" t="s">
        <v>393</v>
      </c>
      <c r="AG415" s="111">
        <v>8.23</v>
      </c>
      <c r="AH415" s="111" t="s">
        <v>393</v>
      </c>
      <c r="AI415" s="111">
        <v>8.23</v>
      </c>
      <c r="AJ415" s="111" t="s">
        <v>393</v>
      </c>
      <c r="AK415" s="111">
        <v>8.4</v>
      </c>
      <c r="AL415" s="111" t="s">
        <v>393</v>
      </c>
      <c r="AM415" s="111">
        <v>8.4600000000000009</v>
      </c>
      <c r="AN415" s="111" t="s">
        <v>393</v>
      </c>
      <c r="AO415" s="111">
        <v>36.619999999999997</v>
      </c>
      <c r="AP415" s="111" t="s">
        <v>393</v>
      </c>
      <c r="AQ415" s="111">
        <v>36.369999999999997</v>
      </c>
      <c r="AR415" s="111" t="s">
        <v>393</v>
      </c>
      <c r="AS415" s="111">
        <v>45.93</v>
      </c>
      <c r="AT415" s="111" t="s">
        <v>393</v>
      </c>
      <c r="AU415" s="111">
        <f t="shared" si="6"/>
        <v>322.03999999999996</v>
      </c>
      <c r="AV415" s="112">
        <v>0.18734999999999999</v>
      </c>
      <c r="AW415" s="112" t="s">
        <v>407</v>
      </c>
      <c r="AX415" s="112" t="s">
        <v>396</v>
      </c>
      <c r="AY415" s="112">
        <v>1</v>
      </c>
      <c r="AZ415" s="112" t="s">
        <v>409</v>
      </c>
    </row>
    <row r="416" spans="1:52" ht="35.25" customHeight="1" x14ac:dyDescent="0.25">
      <c r="A416" s="4">
        <v>406</v>
      </c>
      <c r="B416" s="23">
        <v>342316</v>
      </c>
      <c r="C416" s="89" t="s">
        <v>382</v>
      </c>
      <c r="D416" s="110" t="s">
        <v>383</v>
      </c>
      <c r="E416" s="111" t="s">
        <v>384</v>
      </c>
      <c r="F416" s="89" t="s">
        <v>403</v>
      </c>
      <c r="G416" s="90" t="s">
        <v>386</v>
      </c>
      <c r="H416" s="31" t="s">
        <v>387</v>
      </c>
      <c r="I416" s="112">
        <v>2</v>
      </c>
      <c r="J416" s="110" t="s">
        <v>404</v>
      </c>
      <c r="K416" s="75">
        <v>50</v>
      </c>
      <c r="L416" s="50" t="s">
        <v>405</v>
      </c>
      <c r="M416" s="50" t="s">
        <v>406</v>
      </c>
      <c r="N416" s="52" t="s">
        <v>102</v>
      </c>
      <c r="O416" s="94" t="s">
        <v>102</v>
      </c>
      <c r="P416" s="50" t="s">
        <v>101</v>
      </c>
      <c r="Q416" s="94" t="s">
        <v>102</v>
      </c>
      <c r="R416" s="110" t="s">
        <v>390</v>
      </c>
      <c r="S416" s="61" t="s">
        <v>102</v>
      </c>
      <c r="T416" s="75"/>
      <c r="U416" s="113">
        <v>737.44</v>
      </c>
      <c r="V416" s="113">
        <v>1062.78</v>
      </c>
      <c r="W416" s="111">
        <v>174.65</v>
      </c>
      <c r="X416" s="111" t="s">
        <v>393</v>
      </c>
      <c r="Y416" s="111">
        <v>174.69</v>
      </c>
      <c r="Z416" s="111" t="s">
        <v>393</v>
      </c>
      <c r="AA416" s="111">
        <v>177.06</v>
      </c>
      <c r="AB416" s="111" t="s">
        <v>393</v>
      </c>
      <c r="AC416" s="111">
        <v>173.99</v>
      </c>
      <c r="AD416" s="111" t="s">
        <v>393</v>
      </c>
      <c r="AE416" s="111">
        <v>172.58</v>
      </c>
      <c r="AF416" s="111" t="s">
        <v>393</v>
      </c>
      <c r="AG416" s="111">
        <v>0</v>
      </c>
      <c r="AH416" s="111" t="s">
        <v>393</v>
      </c>
      <c r="AI416" s="111">
        <v>0</v>
      </c>
      <c r="AJ416" s="111" t="s">
        <v>393</v>
      </c>
      <c r="AK416" s="111">
        <v>0</v>
      </c>
      <c r="AL416" s="111" t="s">
        <v>393</v>
      </c>
      <c r="AM416" s="111">
        <v>0</v>
      </c>
      <c r="AN416" s="111" t="s">
        <v>393</v>
      </c>
      <c r="AO416" s="111">
        <v>154.44999999999999</v>
      </c>
      <c r="AP416" s="111" t="s">
        <v>393</v>
      </c>
      <c r="AQ416" s="111">
        <v>154.44999999999999</v>
      </c>
      <c r="AR416" s="111" t="s">
        <v>393</v>
      </c>
      <c r="AS416" s="111">
        <v>154.44999999999999</v>
      </c>
      <c r="AT416" s="111" t="s">
        <v>393</v>
      </c>
      <c r="AU416" s="111">
        <f t="shared" si="6"/>
        <v>1336.3200000000002</v>
      </c>
      <c r="AV416" s="112">
        <v>0.36365999999999998</v>
      </c>
      <c r="AW416" s="112" t="s">
        <v>407</v>
      </c>
      <c r="AX416" s="112" t="s">
        <v>396</v>
      </c>
      <c r="AY416" s="116">
        <v>2</v>
      </c>
      <c r="AZ416" s="112" t="s">
        <v>409</v>
      </c>
    </row>
    <row r="417" spans="1:52" ht="35.25" customHeight="1" x14ac:dyDescent="0.25">
      <c r="A417" s="4">
        <v>407</v>
      </c>
      <c r="B417" s="23">
        <v>342317</v>
      </c>
      <c r="C417" s="89" t="s">
        <v>382</v>
      </c>
      <c r="D417" s="110" t="s">
        <v>383</v>
      </c>
      <c r="E417" s="111" t="s">
        <v>384</v>
      </c>
      <c r="F417" s="89" t="s">
        <v>403</v>
      </c>
      <c r="G417" s="90" t="s">
        <v>386</v>
      </c>
      <c r="H417" s="31" t="s">
        <v>387</v>
      </c>
      <c r="I417" s="112">
        <v>1</v>
      </c>
      <c r="J417" s="110" t="s">
        <v>404</v>
      </c>
      <c r="K417" s="75">
        <v>80</v>
      </c>
      <c r="L417" s="50" t="s">
        <v>405</v>
      </c>
      <c r="M417" s="50" t="s">
        <v>406</v>
      </c>
      <c r="N417" s="52" t="s">
        <v>102</v>
      </c>
      <c r="O417" s="94" t="s">
        <v>102</v>
      </c>
      <c r="P417" s="50" t="s">
        <v>101</v>
      </c>
      <c r="Q417" s="94" t="s">
        <v>102</v>
      </c>
      <c r="R417" s="110" t="s">
        <v>390</v>
      </c>
      <c r="S417" s="61" t="s">
        <v>102</v>
      </c>
      <c r="T417" s="75"/>
      <c r="U417" s="113">
        <v>738.11</v>
      </c>
      <c r="V417" s="113">
        <v>963.73</v>
      </c>
      <c r="W417" s="111">
        <v>155.19</v>
      </c>
      <c r="X417" s="111" t="s">
        <v>393</v>
      </c>
      <c r="Y417" s="111">
        <v>155.19</v>
      </c>
      <c r="Z417" s="111" t="s">
        <v>393</v>
      </c>
      <c r="AA417" s="111">
        <v>155.19</v>
      </c>
      <c r="AB417" s="111" t="s">
        <v>393</v>
      </c>
      <c r="AC417" s="111">
        <v>155.19</v>
      </c>
      <c r="AD417" s="111" t="s">
        <v>393</v>
      </c>
      <c r="AE417" s="111">
        <v>155.19</v>
      </c>
      <c r="AF417" s="111" t="s">
        <v>393</v>
      </c>
      <c r="AG417" s="111">
        <v>0</v>
      </c>
      <c r="AH417" s="111" t="s">
        <v>393</v>
      </c>
      <c r="AI417" s="111">
        <v>0</v>
      </c>
      <c r="AJ417" s="111" t="s">
        <v>393</v>
      </c>
      <c r="AK417" s="111">
        <v>0</v>
      </c>
      <c r="AL417" s="111" t="s">
        <v>393</v>
      </c>
      <c r="AM417" s="111">
        <v>0</v>
      </c>
      <c r="AN417" s="111" t="s">
        <v>393</v>
      </c>
      <c r="AO417" s="111">
        <v>135.05000000000001</v>
      </c>
      <c r="AP417" s="111" t="s">
        <v>393</v>
      </c>
      <c r="AQ417" s="111">
        <v>135.05000000000001</v>
      </c>
      <c r="AR417" s="111" t="s">
        <v>393</v>
      </c>
      <c r="AS417" s="111">
        <v>131.79</v>
      </c>
      <c r="AT417" s="111" t="s">
        <v>393</v>
      </c>
      <c r="AU417" s="111">
        <f t="shared" si="6"/>
        <v>1177.8399999999999</v>
      </c>
      <c r="AV417" s="112">
        <v>0.10571999999999999</v>
      </c>
      <c r="AW417" s="112" t="s">
        <v>407</v>
      </c>
      <c r="AX417" s="112" t="s">
        <v>396</v>
      </c>
      <c r="AY417" s="116">
        <v>1</v>
      </c>
      <c r="AZ417" s="112" t="s">
        <v>409</v>
      </c>
    </row>
    <row r="418" spans="1:52" ht="35.25" customHeight="1" x14ac:dyDescent="0.25">
      <c r="A418" s="4">
        <v>408</v>
      </c>
      <c r="B418" s="23">
        <v>342318</v>
      </c>
      <c r="C418" s="89" t="s">
        <v>382</v>
      </c>
      <c r="D418" s="110" t="s">
        <v>383</v>
      </c>
      <c r="E418" s="111" t="s">
        <v>384</v>
      </c>
      <c r="F418" s="89" t="s">
        <v>403</v>
      </c>
      <c r="G418" s="90" t="s">
        <v>386</v>
      </c>
      <c r="H418" s="31" t="s">
        <v>387</v>
      </c>
      <c r="I418" s="112">
        <v>2</v>
      </c>
      <c r="J418" s="110" t="s">
        <v>404</v>
      </c>
      <c r="K418" s="75">
        <v>50</v>
      </c>
      <c r="L418" s="50" t="s">
        <v>405</v>
      </c>
      <c r="M418" s="50" t="s">
        <v>406</v>
      </c>
      <c r="N418" s="52" t="s">
        <v>102</v>
      </c>
      <c r="O418" s="94" t="s">
        <v>102</v>
      </c>
      <c r="P418" s="50" t="s">
        <v>101</v>
      </c>
      <c r="Q418" s="94" t="s">
        <v>102</v>
      </c>
      <c r="R418" s="110" t="s">
        <v>390</v>
      </c>
      <c r="S418" s="61" t="s">
        <v>102</v>
      </c>
      <c r="T418" s="75"/>
      <c r="U418" s="113">
        <v>739.53</v>
      </c>
      <c r="V418" s="113">
        <v>1063.77</v>
      </c>
      <c r="W418" s="111">
        <v>161.31</v>
      </c>
      <c r="X418" s="111" t="s">
        <v>393</v>
      </c>
      <c r="Y418" s="111">
        <v>163.62</v>
      </c>
      <c r="Z418" s="111" t="s">
        <v>393</v>
      </c>
      <c r="AA418" s="111">
        <v>165.24</v>
      </c>
      <c r="AB418" s="111" t="s">
        <v>393</v>
      </c>
      <c r="AC418" s="111">
        <v>161.62</v>
      </c>
      <c r="AD418" s="111" t="s">
        <v>393</v>
      </c>
      <c r="AE418" s="111">
        <v>157.74</v>
      </c>
      <c r="AF418" s="111" t="s">
        <v>393</v>
      </c>
      <c r="AG418" s="111">
        <v>0</v>
      </c>
      <c r="AH418" s="111" t="s">
        <v>393</v>
      </c>
      <c r="AI418" s="111">
        <v>0</v>
      </c>
      <c r="AJ418" s="111" t="s">
        <v>393</v>
      </c>
      <c r="AK418" s="111">
        <v>0</v>
      </c>
      <c r="AL418" s="111" t="s">
        <v>393</v>
      </c>
      <c r="AM418" s="111">
        <v>0</v>
      </c>
      <c r="AN418" s="111" t="s">
        <v>393</v>
      </c>
      <c r="AO418" s="111">
        <v>139.38999999999999</v>
      </c>
      <c r="AP418" s="111" t="s">
        <v>393</v>
      </c>
      <c r="AQ418" s="111">
        <v>139.30000000000001</v>
      </c>
      <c r="AR418" s="111" t="s">
        <v>393</v>
      </c>
      <c r="AS418" s="111">
        <v>144.88</v>
      </c>
      <c r="AT418" s="111" t="s">
        <v>393</v>
      </c>
      <c r="AU418" s="111">
        <f t="shared" si="6"/>
        <v>1233.0999999999999</v>
      </c>
      <c r="AV418" s="112">
        <v>0.24623</v>
      </c>
      <c r="AW418" s="112" t="s">
        <v>407</v>
      </c>
      <c r="AX418" s="112" t="s">
        <v>396</v>
      </c>
      <c r="AY418" s="116">
        <v>2</v>
      </c>
      <c r="AZ418" s="112" t="s">
        <v>409</v>
      </c>
    </row>
    <row r="419" spans="1:52" ht="35.25" customHeight="1" x14ac:dyDescent="0.25">
      <c r="A419" s="4">
        <v>409</v>
      </c>
      <c r="B419" s="23">
        <v>342319</v>
      </c>
      <c r="C419" s="89" t="s">
        <v>382</v>
      </c>
      <c r="D419" s="110" t="s">
        <v>383</v>
      </c>
      <c r="E419" s="111" t="s">
        <v>384</v>
      </c>
      <c r="F419" s="89" t="s">
        <v>403</v>
      </c>
      <c r="G419" s="90" t="s">
        <v>386</v>
      </c>
      <c r="H419" s="31" t="s">
        <v>387</v>
      </c>
      <c r="I419" s="112">
        <v>1</v>
      </c>
      <c r="J419" s="110" t="s">
        <v>404</v>
      </c>
      <c r="K419" s="75">
        <v>80</v>
      </c>
      <c r="L419" s="50" t="s">
        <v>405</v>
      </c>
      <c r="M419" s="50" t="s">
        <v>406</v>
      </c>
      <c r="N419" s="52" t="s">
        <v>102</v>
      </c>
      <c r="O419" s="94" t="s">
        <v>102</v>
      </c>
      <c r="P419" s="50" t="s">
        <v>101</v>
      </c>
      <c r="Q419" s="94" t="s">
        <v>102</v>
      </c>
      <c r="R419" s="110" t="s">
        <v>390</v>
      </c>
      <c r="S419" s="61" t="s">
        <v>102</v>
      </c>
      <c r="T419" s="75"/>
      <c r="U419" s="113">
        <v>517.28</v>
      </c>
      <c r="V419" s="113">
        <v>610.59</v>
      </c>
      <c r="W419" s="111">
        <v>97.81</v>
      </c>
      <c r="X419" s="111" t="s">
        <v>393</v>
      </c>
      <c r="Y419" s="111">
        <v>100.38</v>
      </c>
      <c r="Z419" s="111" t="s">
        <v>393</v>
      </c>
      <c r="AA419" s="111">
        <v>100.38</v>
      </c>
      <c r="AB419" s="111" t="s">
        <v>393</v>
      </c>
      <c r="AC419" s="111">
        <v>100.38</v>
      </c>
      <c r="AD419" s="111" t="s">
        <v>393</v>
      </c>
      <c r="AE419" s="111">
        <v>100.38</v>
      </c>
      <c r="AF419" s="111" t="s">
        <v>393</v>
      </c>
      <c r="AG419" s="111">
        <v>0.25</v>
      </c>
      <c r="AH419" s="111" t="s">
        <v>393</v>
      </c>
      <c r="AI419" s="111">
        <v>0</v>
      </c>
      <c r="AJ419" s="111" t="s">
        <v>393</v>
      </c>
      <c r="AK419" s="111">
        <v>0</v>
      </c>
      <c r="AL419" s="111" t="s">
        <v>393</v>
      </c>
      <c r="AM419" s="111">
        <v>0</v>
      </c>
      <c r="AN419" s="111" t="s">
        <v>393</v>
      </c>
      <c r="AO419" s="111">
        <v>80.58</v>
      </c>
      <c r="AP419" s="111" t="s">
        <v>393</v>
      </c>
      <c r="AQ419" s="111">
        <v>80.58</v>
      </c>
      <c r="AR419" s="111" t="s">
        <v>393</v>
      </c>
      <c r="AS419" s="111">
        <v>79.069999999999993</v>
      </c>
      <c r="AT419" s="111" t="s">
        <v>393</v>
      </c>
      <c r="AU419" s="111">
        <f t="shared" si="6"/>
        <v>739.81</v>
      </c>
      <c r="AV419" s="112">
        <v>0.32307000000000002</v>
      </c>
      <c r="AW419" s="112" t="s">
        <v>407</v>
      </c>
      <c r="AX419" s="112" t="s">
        <v>396</v>
      </c>
      <c r="AY419" s="116">
        <v>1</v>
      </c>
      <c r="AZ419" s="112" t="s">
        <v>409</v>
      </c>
    </row>
    <row r="420" spans="1:52" ht="35.25" customHeight="1" x14ac:dyDescent="0.25">
      <c r="A420" s="4">
        <v>410</v>
      </c>
      <c r="B420" s="23">
        <v>342320</v>
      </c>
      <c r="C420" s="89" t="s">
        <v>382</v>
      </c>
      <c r="D420" s="110" t="s">
        <v>383</v>
      </c>
      <c r="E420" s="111" t="s">
        <v>384</v>
      </c>
      <c r="F420" s="89" t="s">
        <v>403</v>
      </c>
      <c r="G420" s="90" t="s">
        <v>386</v>
      </c>
      <c r="H420" s="31" t="s">
        <v>387</v>
      </c>
      <c r="I420" s="112">
        <v>1</v>
      </c>
      <c r="J420" s="110" t="s">
        <v>404</v>
      </c>
      <c r="K420" s="75">
        <v>80</v>
      </c>
      <c r="L420" s="50" t="s">
        <v>405</v>
      </c>
      <c r="M420" s="50" t="s">
        <v>406</v>
      </c>
      <c r="N420" s="52" t="s">
        <v>102</v>
      </c>
      <c r="O420" s="94" t="s">
        <v>102</v>
      </c>
      <c r="P420" s="50" t="s">
        <v>101</v>
      </c>
      <c r="Q420" s="94" t="s">
        <v>102</v>
      </c>
      <c r="R420" s="110" t="s">
        <v>390</v>
      </c>
      <c r="S420" s="61" t="s">
        <v>102</v>
      </c>
      <c r="T420" s="75"/>
      <c r="U420" s="113">
        <v>776.98</v>
      </c>
      <c r="V420" s="113">
        <v>938.47</v>
      </c>
      <c r="W420" s="111">
        <v>137.55000000000001</v>
      </c>
      <c r="X420" s="111" t="s">
        <v>393</v>
      </c>
      <c r="Y420" s="111">
        <v>137.16</v>
      </c>
      <c r="Z420" s="111" t="s">
        <v>393</v>
      </c>
      <c r="AA420" s="111">
        <v>137.49</v>
      </c>
      <c r="AB420" s="111" t="s">
        <v>393</v>
      </c>
      <c r="AC420" s="111">
        <v>136.72999999999999</v>
      </c>
      <c r="AD420" s="111" t="s">
        <v>393</v>
      </c>
      <c r="AE420" s="111">
        <v>136.02000000000001</v>
      </c>
      <c r="AF420" s="111" t="s">
        <v>393</v>
      </c>
      <c r="AG420" s="111">
        <v>0</v>
      </c>
      <c r="AH420" s="111" t="s">
        <v>393</v>
      </c>
      <c r="AI420" s="111">
        <v>0</v>
      </c>
      <c r="AJ420" s="111" t="s">
        <v>393</v>
      </c>
      <c r="AK420" s="111">
        <v>0</v>
      </c>
      <c r="AL420" s="111" t="s">
        <v>393</v>
      </c>
      <c r="AM420" s="111">
        <v>0</v>
      </c>
      <c r="AN420" s="111" t="s">
        <v>393</v>
      </c>
      <c r="AO420" s="111">
        <v>125.16</v>
      </c>
      <c r="AP420" s="111" t="s">
        <v>393</v>
      </c>
      <c r="AQ420" s="111">
        <v>125.14</v>
      </c>
      <c r="AR420" s="111" t="s">
        <v>393</v>
      </c>
      <c r="AS420" s="111">
        <v>121.26</v>
      </c>
      <c r="AT420" s="111" t="s">
        <v>393</v>
      </c>
      <c r="AU420" s="111">
        <f t="shared" si="6"/>
        <v>1056.51</v>
      </c>
      <c r="AV420" s="112">
        <v>0.13428000000000001</v>
      </c>
      <c r="AW420" s="112" t="s">
        <v>407</v>
      </c>
      <c r="AX420" s="112" t="s">
        <v>396</v>
      </c>
      <c r="AY420" s="116">
        <v>1</v>
      </c>
      <c r="AZ420" s="112" t="s">
        <v>409</v>
      </c>
    </row>
    <row r="421" spans="1:52" ht="35.25" customHeight="1" x14ac:dyDescent="0.25">
      <c r="A421" s="4">
        <v>411</v>
      </c>
      <c r="B421" s="23">
        <v>342321</v>
      </c>
      <c r="C421" s="89" t="s">
        <v>382</v>
      </c>
      <c r="D421" s="110" t="s">
        <v>383</v>
      </c>
      <c r="E421" s="111" t="s">
        <v>384</v>
      </c>
      <c r="F421" s="89" t="s">
        <v>403</v>
      </c>
      <c r="G421" s="90" t="s">
        <v>386</v>
      </c>
      <c r="H421" s="31" t="s">
        <v>387</v>
      </c>
      <c r="I421" s="112">
        <v>2</v>
      </c>
      <c r="J421" s="110" t="s">
        <v>404</v>
      </c>
      <c r="K421" s="75">
        <v>50</v>
      </c>
      <c r="L421" s="50" t="s">
        <v>405</v>
      </c>
      <c r="M421" s="50" t="s">
        <v>406</v>
      </c>
      <c r="N421" s="52" t="s">
        <v>102</v>
      </c>
      <c r="O421" s="94" t="s">
        <v>102</v>
      </c>
      <c r="P421" s="50" t="s">
        <v>101</v>
      </c>
      <c r="Q421" s="94" t="s">
        <v>102</v>
      </c>
      <c r="R421" s="110" t="s">
        <v>390</v>
      </c>
      <c r="S421" s="61" t="s">
        <v>102</v>
      </c>
      <c r="T421" s="75"/>
      <c r="U421" s="113">
        <v>763.57</v>
      </c>
      <c r="V421" s="113">
        <v>875.64</v>
      </c>
      <c r="W421" s="111">
        <v>122.67</v>
      </c>
      <c r="X421" s="111" t="s">
        <v>393</v>
      </c>
      <c r="Y421" s="111">
        <v>121.2</v>
      </c>
      <c r="Z421" s="111" t="s">
        <v>393</v>
      </c>
      <c r="AA421" s="111">
        <v>121.18</v>
      </c>
      <c r="AB421" s="111" t="s">
        <v>393</v>
      </c>
      <c r="AC421" s="111">
        <v>122.67</v>
      </c>
      <c r="AD421" s="111" t="s">
        <v>393</v>
      </c>
      <c r="AE421" s="111">
        <v>122.67</v>
      </c>
      <c r="AF421" s="111" t="s">
        <v>393</v>
      </c>
      <c r="AG421" s="111">
        <v>0</v>
      </c>
      <c r="AH421" s="111" t="s">
        <v>393</v>
      </c>
      <c r="AI421" s="111">
        <v>0</v>
      </c>
      <c r="AJ421" s="111" t="s">
        <v>393</v>
      </c>
      <c r="AK421" s="111">
        <v>0</v>
      </c>
      <c r="AL421" s="111" t="s">
        <v>393</v>
      </c>
      <c r="AM421" s="111">
        <v>0</v>
      </c>
      <c r="AN421" s="111" t="s">
        <v>393</v>
      </c>
      <c r="AO421" s="111">
        <v>113.27</v>
      </c>
      <c r="AP421" s="111" t="s">
        <v>393</v>
      </c>
      <c r="AQ421" s="111">
        <v>113.27</v>
      </c>
      <c r="AR421" s="111" t="s">
        <v>393</v>
      </c>
      <c r="AS421" s="111">
        <v>109.47</v>
      </c>
      <c r="AT421" s="111" t="s">
        <v>393</v>
      </c>
      <c r="AU421" s="111">
        <f t="shared" si="6"/>
        <v>946.4</v>
      </c>
      <c r="AV421" s="112">
        <v>0.34611999999999998</v>
      </c>
      <c r="AW421" s="112" t="s">
        <v>407</v>
      </c>
      <c r="AX421" s="112" t="s">
        <v>396</v>
      </c>
      <c r="AY421" s="116">
        <v>2</v>
      </c>
      <c r="AZ421" s="112" t="s">
        <v>409</v>
      </c>
    </row>
    <row r="422" spans="1:52" ht="35.25" customHeight="1" x14ac:dyDescent="0.25">
      <c r="A422" s="4">
        <v>412</v>
      </c>
      <c r="B422" s="23">
        <v>342322</v>
      </c>
      <c r="C422" s="89" t="s">
        <v>382</v>
      </c>
      <c r="D422" s="110" t="s">
        <v>383</v>
      </c>
      <c r="E422" s="111" t="s">
        <v>384</v>
      </c>
      <c r="F422" s="89" t="s">
        <v>403</v>
      </c>
      <c r="G422" s="90" t="s">
        <v>386</v>
      </c>
      <c r="H422" s="31" t="s">
        <v>387</v>
      </c>
      <c r="I422" s="112">
        <v>1</v>
      </c>
      <c r="J422" s="110" t="s">
        <v>404</v>
      </c>
      <c r="K422" s="75">
        <v>80</v>
      </c>
      <c r="L422" s="50" t="s">
        <v>405</v>
      </c>
      <c r="M422" s="50" t="s">
        <v>406</v>
      </c>
      <c r="N422" s="52" t="s">
        <v>102</v>
      </c>
      <c r="O422" s="94" t="s">
        <v>102</v>
      </c>
      <c r="P422" s="50" t="s">
        <v>101</v>
      </c>
      <c r="Q422" s="94" t="s">
        <v>102</v>
      </c>
      <c r="R422" s="110" t="s">
        <v>390</v>
      </c>
      <c r="S422" s="61" t="s">
        <v>102</v>
      </c>
      <c r="T422" s="75"/>
      <c r="U422" s="113">
        <v>742.55</v>
      </c>
      <c r="V422" s="113">
        <v>915.03</v>
      </c>
      <c r="W422" s="111">
        <v>164.32</v>
      </c>
      <c r="X422" s="111" t="s">
        <v>393</v>
      </c>
      <c r="Y422" s="111">
        <v>149.82</v>
      </c>
      <c r="Z422" s="111" t="s">
        <v>393</v>
      </c>
      <c r="AA422" s="111">
        <v>144.35</v>
      </c>
      <c r="AB422" s="111" t="s">
        <v>398</v>
      </c>
      <c r="AC422" s="111">
        <v>102.82</v>
      </c>
      <c r="AD422" s="111" t="s">
        <v>398</v>
      </c>
      <c r="AE422" s="111">
        <v>43.98</v>
      </c>
      <c r="AF422" s="111" t="s">
        <v>398</v>
      </c>
      <c r="AG422" s="111">
        <v>0</v>
      </c>
      <c r="AH422" s="111" t="s">
        <v>398</v>
      </c>
      <c r="AI422" s="111">
        <v>0</v>
      </c>
      <c r="AJ422" s="111" t="s">
        <v>398</v>
      </c>
      <c r="AK422" s="111">
        <v>0</v>
      </c>
      <c r="AL422" s="111" t="s">
        <v>398</v>
      </c>
      <c r="AM422" s="111">
        <v>0</v>
      </c>
      <c r="AN422" s="111" t="s">
        <v>398</v>
      </c>
      <c r="AO422" s="111">
        <v>68.09</v>
      </c>
      <c r="AP422" s="111" t="s">
        <v>398</v>
      </c>
      <c r="AQ422" s="111">
        <v>83.27</v>
      </c>
      <c r="AR422" s="111" t="s">
        <v>398</v>
      </c>
      <c r="AS422" s="111">
        <v>112.27</v>
      </c>
      <c r="AT422" s="111" t="s">
        <v>398</v>
      </c>
      <c r="AU422" s="111">
        <f t="shared" ref="AU422:AU452" si="7">W422+Y422+AA422+AC422+AE422+AG422+AI422+AK422+AM422+AO422+AQ422+AS422</f>
        <v>868.92</v>
      </c>
      <c r="AV422" s="112">
        <v>0.43797999999999998</v>
      </c>
      <c r="AW422" s="112" t="s">
        <v>407</v>
      </c>
      <c r="AX422" s="112" t="s">
        <v>396</v>
      </c>
      <c r="AY422" s="112">
        <v>1</v>
      </c>
      <c r="AZ422" s="112" t="s">
        <v>409</v>
      </c>
    </row>
    <row r="423" spans="1:52" ht="35.25" customHeight="1" x14ac:dyDescent="0.25">
      <c r="A423" s="4">
        <v>413</v>
      </c>
      <c r="B423" s="23">
        <v>342323</v>
      </c>
      <c r="C423" s="89" t="s">
        <v>382</v>
      </c>
      <c r="D423" s="110" t="s">
        <v>383</v>
      </c>
      <c r="E423" s="111" t="s">
        <v>384</v>
      </c>
      <c r="F423" s="89" t="s">
        <v>403</v>
      </c>
      <c r="G423" s="90" t="s">
        <v>386</v>
      </c>
      <c r="H423" s="31" t="s">
        <v>387</v>
      </c>
      <c r="I423" s="112">
        <v>1</v>
      </c>
      <c r="J423" s="110" t="s">
        <v>404</v>
      </c>
      <c r="K423" s="75">
        <v>80</v>
      </c>
      <c r="L423" s="50" t="s">
        <v>405</v>
      </c>
      <c r="M423" s="50" t="s">
        <v>406</v>
      </c>
      <c r="N423" s="52" t="s">
        <v>101</v>
      </c>
      <c r="O423" s="94" t="s">
        <v>102</v>
      </c>
      <c r="P423" s="50" t="s">
        <v>101</v>
      </c>
      <c r="Q423" s="94" t="s">
        <v>102</v>
      </c>
      <c r="R423" s="110" t="s">
        <v>390</v>
      </c>
      <c r="S423" s="61" t="s">
        <v>102</v>
      </c>
      <c r="T423" s="75"/>
      <c r="U423" s="113">
        <v>283.89</v>
      </c>
      <c r="V423" s="113">
        <v>273.83</v>
      </c>
      <c r="W423" s="111">
        <v>18.059999999999999</v>
      </c>
      <c r="X423" s="111" t="s">
        <v>398</v>
      </c>
      <c r="Y423" s="111">
        <v>17.239999999999998</v>
      </c>
      <c r="Z423" s="111" t="s">
        <v>398</v>
      </c>
      <c r="AA423" s="111">
        <v>15.57</v>
      </c>
      <c r="AB423" s="111" t="s">
        <v>398</v>
      </c>
      <c r="AC423" s="111">
        <v>13.46</v>
      </c>
      <c r="AD423" s="111" t="s">
        <v>398</v>
      </c>
      <c r="AE423" s="111">
        <v>15.04</v>
      </c>
      <c r="AF423" s="111" t="s">
        <v>398</v>
      </c>
      <c r="AG423" s="111">
        <v>2.98</v>
      </c>
      <c r="AH423" s="111" t="s">
        <v>398</v>
      </c>
      <c r="AI423" s="111">
        <v>3.04</v>
      </c>
      <c r="AJ423" s="111" t="s">
        <v>398</v>
      </c>
      <c r="AK423" s="111">
        <v>3.67</v>
      </c>
      <c r="AL423" s="111" t="s">
        <v>398</v>
      </c>
      <c r="AM423" s="111">
        <v>4.0599999999999996</v>
      </c>
      <c r="AN423" s="111" t="s">
        <v>398</v>
      </c>
      <c r="AO423" s="111">
        <v>8.89</v>
      </c>
      <c r="AP423" s="111" t="s">
        <v>398</v>
      </c>
      <c r="AQ423" s="111">
        <v>13.58</v>
      </c>
      <c r="AR423" s="111" t="s">
        <v>398</v>
      </c>
      <c r="AS423" s="111">
        <v>29.42</v>
      </c>
      <c r="AT423" s="111" t="s">
        <v>398</v>
      </c>
      <c r="AU423" s="111">
        <f t="shared" si="7"/>
        <v>145.01000000000002</v>
      </c>
      <c r="AV423" s="112">
        <v>0.16114999999999999</v>
      </c>
      <c r="AW423" s="112" t="s">
        <v>407</v>
      </c>
      <c r="AX423" s="112" t="s">
        <v>396</v>
      </c>
      <c r="AY423" s="112">
        <v>1</v>
      </c>
      <c r="AZ423" s="112" t="s">
        <v>408</v>
      </c>
    </row>
    <row r="424" spans="1:52" ht="35.25" customHeight="1" x14ac:dyDescent="0.25">
      <c r="A424" s="4">
        <v>414</v>
      </c>
      <c r="B424" s="23">
        <v>342324</v>
      </c>
      <c r="C424" s="89" t="s">
        <v>382</v>
      </c>
      <c r="D424" s="110" t="s">
        <v>383</v>
      </c>
      <c r="E424" s="111" t="s">
        <v>384</v>
      </c>
      <c r="F424" s="89" t="s">
        <v>403</v>
      </c>
      <c r="G424" s="90" t="s">
        <v>386</v>
      </c>
      <c r="H424" s="31" t="s">
        <v>387</v>
      </c>
      <c r="I424" s="112">
        <v>0</v>
      </c>
      <c r="J424" s="110" t="s">
        <v>404</v>
      </c>
      <c r="K424" s="75">
        <v>50</v>
      </c>
      <c r="L424" s="50" t="s">
        <v>405</v>
      </c>
      <c r="M424" s="50" t="s">
        <v>406</v>
      </c>
      <c r="N424" s="52" t="s">
        <v>101</v>
      </c>
      <c r="O424" s="94" t="s">
        <v>102</v>
      </c>
      <c r="P424" s="50" t="s">
        <v>102</v>
      </c>
      <c r="Q424" s="94" t="s">
        <v>102</v>
      </c>
      <c r="R424" s="110" t="s">
        <v>390</v>
      </c>
      <c r="S424" s="61" t="s">
        <v>102</v>
      </c>
      <c r="T424" s="75"/>
      <c r="U424" s="113">
        <v>281.81</v>
      </c>
      <c r="V424" s="113">
        <v>302.89999999999998</v>
      </c>
      <c r="W424" s="111">
        <v>23.36</v>
      </c>
      <c r="X424" s="111" t="s">
        <v>398</v>
      </c>
      <c r="Y424" s="111">
        <v>19.39</v>
      </c>
      <c r="Z424" s="111" t="s">
        <v>398</v>
      </c>
      <c r="AA424" s="111">
        <v>17.52</v>
      </c>
      <c r="AB424" s="111" t="s">
        <v>398</v>
      </c>
      <c r="AC424" s="111">
        <v>14.82</v>
      </c>
      <c r="AD424" s="111" t="s">
        <v>398</v>
      </c>
      <c r="AE424" s="111">
        <v>6.61</v>
      </c>
      <c r="AF424" s="111" t="s">
        <v>398</v>
      </c>
      <c r="AG424" s="111">
        <v>3.24</v>
      </c>
      <c r="AH424" s="111" t="s">
        <v>398</v>
      </c>
      <c r="AI424" s="111">
        <v>3.41</v>
      </c>
      <c r="AJ424" s="111" t="s">
        <v>398</v>
      </c>
      <c r="AK424" s="111">
        <v>4.03</v>
      </c>
      <c r="AL424" s="111" t="s">
        <v>398</v>
      </c>
      <c r="AM424" s="111">
        <v>4.3099999999999996</v>
      </c>
      <c r="AN424" s="111" t="s">
        <v>398</v>
      </c>
      <c r="AO424" s="111">
        <v>9.85</v>
      </c>
      <c r="AP424" s="111" t="s">
        <v>398</v>
      </c>
      <c r="AQ424" s="111">
        <v>14.97</v>
      </c>
      <c r="AR424" s="111" t="s">
        <v>398</v>
      </c>
      <c r="AS424" s="111">
        <v>31.39</v>
      </c>
      <c r="AT424" s="111" t="s">
        <v>398</v>
      </c>
      <c r="AU424" s="111">
        <f t="shared" si="7"/>
        <v>152.89999999999998</v>
      </c>
      <c r="AV424" s="112">
        <v>0.16144</v>
      </c>
      <c r="AW424" s="112" t="s">
        <v>407</v>
      </c>
      <c r="AX424" s="112" t="s">
        <v>396</v>
      </c>
      <c r="AY424" s="112">
        <v>0</v>
      </c>
      <c r="AZ424" s="112" t="s">
        <v>408</v>
      </c>
    </row>
    <row r="425" spans="1:52" ht="35.25" customHeight="1" x14ac:dyDescent="0.25">
      <c r="A425" s="4">
        <v>415</v>
      </c>
      <c r="B425" s="23">
        <v>342325</v>
      </c>
      <c r="C425" s="89" t="s">
        <v>382</v>
      </c>
      <c r="D425" s="110" t="s">
        <v>383</v>
      </c>
      <c r="E425" s="111" t="s">
        <v>384</v>
      </c>
      <c r="F425" s="89" t="s">
        <v>403</v>
      </c>
      <c r="G425" s="90" t="s">
        <v>386</v>
      </c>
      <c r="H425" s="31" t="s">
        <v>387</v>
      </c>
      <c r="I425" s="112">
        <v>0</v>
      </c>
      <c r="J425" s="110" t="s">
        <v>404</v>
      </c>
      <c r="K425" s="75">
        <v>50</v>
      </c>
      <c r="L425" s="50" t="s">
        <v>405</v>
      </c>
      <c r="M425" s="50" t="s">
        <v>406</v>
      </c>
      <c r="N425" s="52" t="s">
        <v>101</v>
      </c>
      <c r="O425" s="94" t="s">
        <v>102</v>
      </c>
      <c r="P425" s="50" t="s">
        <v>102</v>
      </c>
      <c r="Q425" s="94" t="s">
        <v>102</v>
      </c>
      <c r="R425" s="110" t="s">
        <v>390</v>
      </c>
      <c r="S425" s="61" t="s">
        <v>102</v>
      </c>
      <c r="T425" s="75"/>
      <c r="U425" s="113">
        <v>403.36</v>
      </c>
      <c r="V425" s="113">
        <v>216.24</v>
      </c>
      <c r="W425" s="111">
        <v>24.21</v>
      </c>
      <c r="X425" s="111" t="s">
        <v>393</v>
      </c>
      <c r="Y425" s="111">
        <v>24</v>
      </c>
      <c r="Z425" s="111" t="s">
        <v>393</v>
      </c>
      <c r="AA425" s="111">
        <v>24.21</v>
      </c>
      <c r="AB425" s="111" t="s">
        <v>393</v>
      </c>
      <c r="AC425" s="111">
        <v>24.21</v>
      </c>
      <c r="AD425" s="111" t="s">
        <v>393</v>
      </c>
      <c r="AE425" s="111">
        <v>24.21</v>
      </c>
      <c r="AF425" s="111" t="s">
        <v>393</v>
      </c>
      <c r="AG425" s="111">
        <v>42.34</v>
      </c>
      <c r="AH425" s="111" t="s">
        <v>393</v>
      </c>
      <c r="AI425" s="111">
        <v>5.36</v>
      </c>
      <c r="AJ425" s="111" t="s">
        <v>393</v>
      </c>
      <c r="AK425" s="111">
        <v>6.04</v>
      </c>
      <c r="AL425" s="111" t="s">
        <v>393</v>
      </c>
      <c r="AM425" s="111">
        <v>6.04</v>
      </c>
      <c r="AN425" s="111" t="s">
        <v>393</v>
      </c>
      <c r="AO425" s="111">
        <v>19.510000000000002</v>
      </c>
      <c r="AP425" s="111" t="s">
        <v>393</v>
      </c>
      <c r="AQ425" s="111">
        <v>18.829999999999998</v>
      </c>
      <c r="AR425" s="111" t="s">
        <v>393</v>
      </c>
      <c r="AS425" s="111">
        <v>18.61</v>
      </c>
      <c r="AT425" s="111" t="s">
        <v>393</v>
      </c>
      <c r="AU425" s="111">
        <f t="shared" si="7"/>
        <v>237.57</v>
      </c>
      <c r="AV425" s="112">
        <v>0.57408000000000003</v>
      </c>
      <c r="AW425" s="112" t="s">
        <v>407</v>
      </c>
      <c r="AX425" s="112" t="s">
        <v>396</v>
      </c>
      <c r="AY425" s="112">
        <v>1</v>
      </c>
      <c r="AZ425" s="112" t="s">
        <v>408</v>
      </c>
    </row>
    <row r="426" spans="1:52" ht="35.25" customHeight="1" x14ac:dyDescent="0.25">
      <c r="A426" s="4">
        <v>416</v>
      </c>
      <c r="B426" s="23">
        <v>342326</v>
      </c>
      <c r="C426" s="89" t="s">
        <v>382</v>
      </c>
      <c r="D426" s="110" t="s">
        <v>383</v>
      </c>
      <c r="E426" s="111" t="s">
        <v>384</v>
      </c>
      <c r="F426" s="89" t="s">
        <v>403</v>
      </c>
      <c r="G426" s="90" t="s">
        <v>386</v>
      </c>
      <c r="H426" s="31" t="s">
        <v>387</v>
      </c>
      <c r="I426" s="112">
        <v>0</v>
      </c>
      <c r="J426" s="110" t="s">
        <v>404</v>
      </c>
      <c r="K426" s="75">
        <v>50</v>
      </c>
      <c r="L426" s="50" t="s">
        <v>405</v>
      </c>
      <c r="M426" s="50" t="s">
        <v>406</v>
      </c>
      <c r="N426" s="52" t="s">
        <v>101</v>
      </c>
      <c r="O426" s="94" t="s">
        <v>102</v>
      </c>
      <c r="P426" s="50" t="s">
        <v>102</v>
      </c>
      <c r="Q426" s="94" t="s">
        <v>102</v>
      </c>
      <c r="R426" s="110" t="s">
        <v>390</v>
      </c>
      <c r="S426" s="61" t="s">
        <v>102</v>
      </c>
      <c r="T426" s="75"/>
      <c r="U426" s="113">
        <v>331.43</v>
      </c>
      <c r="V426" s="113">
        <v>268.16000000000003</v>
      </c>
      <c r="W426" s="111">
        <v>26.9</v>
      </c>
      <c r="X426" s="111" t="s">
        <v>393</v>
      </c>
      <c r="Y426" s="111">
        <v>26.4</v>
      </c>
      <c r="Z426" s="111" t="s">
        <v>393</v>
      </c>
      <c r="AA426" s="111">
        <v>26.96</v>
      </c>
      <c r="AB426" s="111" t="s">
        <v>393</v>
      </c>
      <c r="AC426" s="111">
        <v>26.35</v>
      </c>
      <c r="AD426" s="111" t="s">
        <v>393</v>
      </c>
      <c r="AE426" s="111">
        <v>25.2</v>
      </c>
      <c r="AF426" s="111" t="s">
        <v>393</v>
      </c>
      <c r="AG426" s="111">
        <v>6.68</v>
      </c>
      <c r="AH426" s="111" t="s">
        <v>393</v>
      </c>
      <c r="AI426" s="111">
        <v>6.57</v>
      </c>
      <c r="AJ426" s="111" t="s">
        <v>393</v>
      </c>
      <c r="AK426" s="111">
        <v>6.31</v>
      </c>
      <c r="AL426" s="111" t="s">
        <v>393</v>
      </c>
      <c r="AM426" s="111">
        <v>6.33</v>
      </c>
      <c r="AN426" s="111" t="s">
        <v>393</v>
      </c>
      <c r="AO426" s="111">
        <v>27.17</v>
      </c>
      <c r="AP426" s="111" t="s">
        <v>393</v>
      </c>
      <c r="AQ426" s="111">
        <v>27.43</v>
      </c>
      <c r="AR426" s="111" t="s">
        <v>393</v>
      </c>
      <c r="AS426" s="111">
        <v>18.8</v>
      </c>
      <c r="AT426" s="111" t="s">
        <v>393</v>
      </c>
      <c r="AU426" s="111">
        <f t="shared" si="7"/>
        <v>231.10000000000002</v>
      </c>
      <c r="AV426" s="112">
        <v>0.77707999999999999</v>
      </c>
      <c r="AW426" s="112" t="s">
        <v>407</v>
      </c>
      <c r="AX426" s="112" t="s">
        <v>396</v>
      </c>
      <c r="AY426" s="112">
        <v>0</v>
      </c>
      <c r="AZ426" s="112" t="s">
        <v>408</v>
      </c>
    </row>
    <row r="427" spans="1:52" ht="35.25" customHeight="1" x14ac:dyDescent="0.25">
      <c r="A427" s="4">
        <v>417</v>
      </c>
      <c r="B427" s="23">
        <v>342327</v>
      </c>
      <c r="C427" s="89" t="s">
        <v>382</v>
      </c>
      <c r="D427" s="110" t="s">
        <v>383</v>
      </c>
      <c r="E427" s="111" t="s">
        <v>384</v>
      </c>
      <c r="F427" s="89" t="s">
        <v>403</v>
      </c>
      <c r="G427" s="90" t="s">
        <v>386</v>
      </c>
      <c r="H427" s="31" t="s">
        <v>387</v>
      </c>
      <c r="I427" s="112">
        <v>0</v>
      </c>
      <c r="J427" s="110" t="s">
        <v>404</v>
      </c>
      <c r="K427" s="75">
        <v>80</v>
      </c>
      <c r="L427" s="50" t="s">
        <v>405</v>
      </c>
      <c r="M427" s="50" t="s">
        <v>406</v>
      </c>
      <c r="N427" s="52" t="s">
        <v>101</v>
      </c>
      <c r="O427" s="94" t="s">
        <v>102</v>
      </c>
      <c r="P427" s="50" t="s">
        <v>102</v>
      </c>
      <c r="Q427" s="94" t="s">
        <v>102</v>
      </c>
      <c r="R427" s="110" t="s">
        <v>390</v>
      </c>
      <c r="S427" s="61" t="s">
        <v>102</v>
      </c>
      <c r="T427" s="75"/>
      <c r="U427" s="113">
        <v>227.03</v>
      </c>
      <c r="V427" s="113">
        <v>288.70999999999998</v>
      </c>
      <c r="W427" s="111">
        <v>27.44</v>
      </c>
      <c r="X427" s="111" t="s">
        <v>393</v>
      </c>
      <c r="Y427" s="111">
        <v>27.22</v>
      </c>
      <c r="Z427" s="111" t="s">
        <v>393</v>
      </c>
      <c r="AA427" s="111">
        <v>27.44</v>
      </c>
      <c r="AB427" s="111" t="s">
        <v>393</v>
      </c>
      <c r="AC427" s="111">
        <v>27.44</v>
      </c>
      <c r="AD427" s="111" t="s">
        <v>393</v>
      </c>
      <c r="AE427" s="111">
        <v>27.44</v>
      </c>
      <c r="AF427" s="111" t="s">
        <v>393</v>
      </c>
      <c r="AG427" s="111">
        <v>9.14</v>
      </c>
      <c r="AH427" s="111" t="s">
        <v>393</v>
      </c>
      <c r="AI427" s="111">
        <v>9.14</v>
      </c>
      <c r="AJ427" s="111" t="s">
        <v>393</v>
      </c>
      <c r="AK427" s="111">
        <v>8</v>
      </c>
      <c r="AL427" s="111" t="s">
        <v>393</v>
      </c>
      <c r="AM427" s="111">
        <v>8</v>
      </c>
      <c r="AN427" s="111" t="s">
        <v>393</v>
      </c>
      <c r="AO427" s="111">
        <v>27.52</v>
      </c>
      <c r="AP427" s="111" t="s">
        <v>393</v>
      </c>
      <c r="AQ427" s="111">
        <v>28.66</v>
      </c>
      <c r="AR427" s="111" t="s">
        <v>393</v>
      </c>
      <c r="AS427" s="111">
        <v>28.52</v>
      </c>
      <c r="AT427" s="111" t="s">
        <v>393</v>
      </c>
      <c r="AU427" s="111">
        <f t="shared" si="7"/>
        <v>255.96</v>
      </c>
      <c r="AV427" s="112">
        <v>0</v>
      </c>
      <c r="AW427" s="112" t="s">
        <v>407</v>
      </c>
      <c r="AX427" s="112" t="s">
        <v>396</v>
      </c>
      <c r="AY427" s="112">
        <v>1</v>
      </c>
      <c r="AZ427" s="112" t="s">
        <v>408</v>
      </c>
    </row>
    <row r="428" spans="1:52" ht="35.25" customHeight="1" x14ac:dyDescent="0.25">
      <c r="A428" s="4">
        <v>418</v>
      </c>
      <c r="B428" s="23">
        <v>342328</v>
      </c>
      <c r="C428" s="89" t="s">
        <v>382</v>
      </c>
      <c r="D428" s="110" t="s">
        <v>383</v>
      </c>
      <c r="E428" s="111" t="s">
        <v>384</v>
      </c>
      <c r="F428" s="89" t="s">
        <v>403</v>
      </c>
      <c r="G428" s="90" t="s">
        <v>386</v>
      </c>
      <c r="H428" s="31" t="s">
        <v>387</v>
      </c>
      <c r="I428" s="112">
        <v>1</v>
      </c>
      <c r="J428" s="110" t="s">
        <v>404</v>
      </c>
      <c r="K428" s="75">
        <v>50</v>
      </c>
      <c r="L428" s="50" t="s">
        <v>405</v>
      </c>
      <c r="M428" s="50" t="s">
        <v>406</v>
      </c>
      <c r="N428" s="52" t="s">
        <v>102</v>
      </c>
      <c r="O428" s="94" t="s">
        <v>102</v>
      </c>
      <c r="P428" s="50" t="s">
        <v>101</v>
      </c>
      <c r="Q428" s="94" t="s">
        <v>102</v>
      </c>
      <c r="R428" s="110" t="s">
        <v>390</v>
      </c>
      <c r="S428" s="61" t="s">
        <v>102</v>
      </c>
      <c r="T428" s="75"/>
      <c r="U428" s="113">
        <v>497.59</v>
      </c>
      <c r="V428" s="113">
        <v>738.4</v>
      </c>
      <c r="W428" s="111">
        <v>126.78</v>
      </c>
      <c r="X428" s="111" t="s">
        <v>393</v>
      </c>
      <c r="Y428" s="111">
        <v>126.78</v>
      </c>
      <c r="Z428" s="111" t="s">
        <v>393</v>
      </c>
      <c r="AA428" s="111">
        <v>126.78</v>
      </c>
      <c r="AB428" s="111" t="s">
        <v>393</v>
      </c>
      <c r="AC428" s="111">
        <v>126.78</v>
      </c>
      <c r="AD428" s="111" t="s">
        <v>393</v>
      </c>
      <c r="AE428" s="111">
        <v>126.78</v>
      </c>
      <c r="AF428" s="111" t="s">
        <v>393</v>
      </c>
      <c r="AG428" s="111">
        <v>0</v>
      </c>
      <c r="AH428" s="111" t="s">
        <v>393</v>
      </c>
      <c r="AI428" s="111">
        <v>0</v>
      </c>
      <c r="AJ428" s="111" t="s">
        <v>393</v>
      </c>
      <c r="AK428" s="111">
        <v>0</v>
      </c>
      <c r="AL428" s="111" t="s">
        <v>393</v>
      </c>
      <c r="AM428" s="111">
        <v>0</v>
      </c>
      <c r="AN428" s="111" t="s">
        <v>393</v>
      </c>
      <c r="AO428" s="111">
        <v>107.3</v>
      </c>
      <c r="AP428" s="111" t="s">
        <v>393</v>
      </c>
      <c r="AQ428" s="111">
        <v>107.3</v>
      </c>
      <c r="AR428" s="111" t="s">
        <v>393</v>
      </c>
      <c r="AS428" s="111">
        <v>107.3</v>
      </c>
      <c r="AT428" s="111" t="s">
        <v>393</v>
      </c>
      <c r="AU428" s="111">
        <f t="shared" si="7"/>
        <v>955.79999999999984</v>
      </c>
      <c r="AV428" s="112">
        <v>0</v>
      </c>
      <c r="AW428" s="112" t="s">
        <v>407</v>
      </c>
      <c r="AX428" s="112" t="s">
        <v>396</v>
      </c>
      <c r="AY428" s="112">
        <v>1</v>
      </c>
      <c r="AZ428" s="112" t="s">
        <v>409</v>
      </c>
    </row>
    <row r="429" spans="1:52" ht="35.25" customHeight="1" x14ac:dyDescent="0.25">
      <c r="A429" s="4">
        <v>419</v>
      </c>
      <c r="B429" s="23">
        <v>342329</v>
      </c>
      <c r="C429" s="89" t="s">
        <v>382</v>
      </c>
      <c r="D429" s="110" t="s">
        <v>383</v>
      </c>
      <c r="E429" s="111" t="s">
        <v>384</v>
      </c>
      <c r="F429" s="89" t="s">
        <v>403</v>
      </c>
      <c r="G429" s="90" t="s">
        <v>386</v>
      </c>
      <c r="H429" s="31" t="s">
        <v>387</v>
      </c>
      <c r="I429" s="112">
        <v>0</v>
      </c>
      <c r="J429" s="110" t="s">
        <v>404</v>
      </c>
      <c r="K429" s="75">
        <v>50</v>
      </c>
      <c r="L429" s="50" t="s">
        <v>405</v>
      </c>
      <c r="M429" s="50" t="s">
        <v>406</v>
      </c>
      <c r="N429" s="52" t="s">
        <v>101</v>
      </c>
      <c r="O429" s="94" t="s">
        <v>102</v>
      </c>
      <c r="P429" s="50" t="s">
        <v>102</v>
      </c>
      <c r="Q429" s="94" t="s">
        <v>102</v>
      </c>
      <c r="R429" s="110" t="s">
        <v>390</v>
      </c>
      <c r="S429" s="61" t="s">
        <v>102</v>
      </c>
      <c r="T429" s="75"/>
      <c r="U429" s="113">
        <v>256.02</v>
      </c>
      <c r="V429" s="113">
        <v>292.43</v>
      </c>
      <c r="W429" s="111">
        <v>29.77</v>
      </c>
      <c r="X429" s="111" t="s">
        <v>393</v>
      </c>
      <c r="Y429" s="111">
        <v>28.88</v>
      </c>
      <c r="Z429" s="111" t="s">
        <v>393</v>
      </c>
      <c r="AA429" s="111">
        <v>29.86</v>
      </c>
      <c r="AB429" s="111" t="s">
        <v>393</v>
      </c>
      <c r="AC429" s="111">
        <v>28.45</v>
      </c>
      <c r="AD429" s="111" t="s">
        <v>393</v>
      </c>
      <c r="AE429" s="111">
        <v>25.71</v>
      </c>
      <c r="AF429" s="111" t="s">
        <v>393</v>
      </c>
      <c r="AG429" s="111">
        <v>9.31</v>
      </c>
      <c r="AH429" s="111" t="s">
        <v>393</v>
      </c>
      <c r="AI429" s="111">
        <v>9.17</v>
      </c>
      <c r="AJ429" s="111" t="s">
        <v>393</v>
      </c>
      <c r="AK429" s="111">
        <v>9.3699999999999992</v>
      </c>
      <c r="AL429" s="111" t="s">
        <v>393</v>
      </c>
      <c r="AM429" s="111">
        <v>9.36</v>
      </c>
      <c r="AN429" s="111" t="s">
        <v>393</v>
      </c>
      <c r="AO429" s="111">
        <v>29.63</v>
      </c>
      <c r="AP429" s="111" t="s">
        <v>393</v>
      </c>
      <c r="AQ429" s="111">
        <v>29.42</v>
      </c>
      <c r="AR429" s="111" t="s">
        <v>393</v>
      </c>
      <c r="AS429" s="111">
        <v>29.36</v>
      </c>
      <c r="AT429" s="111" t="s">
        <v>393</v>
      </c>
      <c r="AU429" s="111">
        <f t="shared" si="7"/>
        <v>268.29000000000002</v>
      </c>
      <c r="AV429" s="112">
        <v>0</v>
      </c>
      <c r="AW429" s="112" t="s">
        <v>407</v>
      </c>
      <c r="AX429" s="112" t="s">
        <v>396</v>
      </c>
      <c r="AY429" s="112">
        <v>0</v>
      </c>
      <c r="AZ429" s="112" t="s">
        <v>408</v>
      </c>
    </row>
    <row r="430" spans="1:52" ht="35.25" customHeight="1" x14ac:dyDescent="0.25">
      <c r="A430" s="4">
        <v>420</v>
      </c>
      <c r="B430" s="23">
        <v>342330</v>
      </c>
      <c r="C430" s="89" t="s">
        <v>382</v>
      </c>
      <c r="D430" s="110" t="s">
        <v>383</v>
      </c>
      <c r="E430" s="111" t="s">
        <v>384</v>
      </c>
      <c r="F430" s="89" t="s">
        <v>403</v>
      </c>
      <c r="G430" s="90" t="s">
        <v>386</v>
      </c>
      <c r="H430" s="31" t="s">
        <v>387</v>
      </c>
      <c r="I430" s="112">
        <v>0</v>
      </c>
      <c r="J430" s="110" t="s">
        <v>404</v>
      </c>
      <c r="K430" s="75">
        <v>80</v>
      </c>
      <c r="L430" s="50" t="s">
        <v>405</v>
      </c>
      <c r="M430" s="50" t="s">
        <v>406</v>
      </c>
      <c r="N430" s="52" t="s">
        <v>101</v>
      </c>
      <c r="O430" s="94" t="s">
        <v>102</v>
      </c>
      <c r="P430" s="50" t="s">
        <v>102</v>
      </c>
      <c r="Q430" s="94" t="s">
        <v>102</v>
      </c>
      <c r="R430" s="110" t="s">
        <v>390</v>
      </c>
      <c r="S430" s="61" t="s">
        <v>102</v>
      </c>
      <c r="T430" s="75"/>
      <c r="U430" s="113">
        <v>675.86</v>
      </c>
      <c r="V430" s="113">
        <v>330.56</v>
      </c>
      <c r="W430" s="111">
        <v>33.07</v>
      </c>
      <c r="X430" s="111" t="s">
        <v>393</v>
      </c>
      <c r="Y430" s="111">
        <v>32.79</v>
      </c>
      <c r="Z430" s="111" t="s">
        <v>393</v>
      </c>
      <c r="AA430" s="111">
        <v>33.07</v>
      </c>
      <c r="AB430" s="111" t="s">
        <v>393</v>
      </c>
      <c r="AC430" s="111">
        <v>33.07</v>
      </c>
      <c r="AD430" s="111" t="s">
        <v>393</v>
      </c>
      <c r="AE430" s="111">
        <v>33.07</v>
      </c>
      <c r="AF430" s="111" t="s">
        <v>393</v>
      </c>
      <c r="AG430" s="111">
        <v>7.9</v>
      </c>
      <c r="AH430" s="111" t="s">
        <v>393</v>
      </c>
      <c r="AI430" s="111">
        <v>7.9</v>
      </c>
      <c r="AJ430" s="111" t="s">
        <v>393</v>
      </c>
      <c r="AK430" s="111">
        <v>7.45</v>
      </c>
      <c r="AL430" s="111" t="s">
        <v>393</v>
      </c>
      <c r="AM430" s="111">
        <v>7.45</v>
      </c>
      <c r="AN430" s="111" t="s">
        <v>393</v>
      </c>
      <c r="AO430" s="111">
        <v>31.26</v>
      </c>
      <c r="AP430" s="111" t="s">
        <v>393</v>
      </c>
      <c r="AQ430" s="111">
        <v>31.71</v>
      </c>
      <c r="AR430" s="111" t="s">
        <v>393</v>
      </c>
      <c r="AS430" s="111">
        <v>31.26</v>
      </c>
      <c r="AT430" s="111" t="s">
        <v>393</v>
      </c>
      <c r="AU430" s="111">
        <f t="shared" si="7"/>
        <v>289.99999999999994</v>
      </c>
      <c r="AV430" s="112">
        <v>0</v>
      </c>
      <c r="AW430" s="112" t="s">
        <v>407</v>
      </c>
      <c r="AX430" s="112" t="s">
        <v>396</v>
      </c>
      <c r="AY430" s="112">
        <v>1</v>
      </c>
      <c r="AZ430" s="112" t="s">
        <v>408</v>
      </c>
    </row>
    <row r="431" spans="1:52" ht="35.25" customHeight="1" x14ac:dyDescent="0.25">
      <c r="A431" s="4">
        <v>421</v>
      </c>
      <c r="B431" s="23">
        <v>342331</v>
      </c>
      <c r="C431" s="89" t="s">
        <v>382</v>
      </c>
      <c r="D431" s="110" t="s">
        <v>383</v>
      </c>
      <c r="E431" s="111" t="s">
        <v>384</v>
      </c>
      <c r="F431" s="89" t="s">
        <v>403</v>
      </c>
      <c r="G431" s="90" t="s">
        <v>386</v>
      </c>
      <c r="H431" s="31" t="s">
        <v>387</v>
      </c>
      <c r="I431" s="112">
        <v>0</v>
      </c>
      <c r="J431" s="110" t="s">
        <v>404</v>
      </c>
      <c r="K431" s="75">
        <v>50</v>
      </c>
      <c r="L431" s="50" t="s">
        <v>405</v>
      </c>
      <c r="M431" s="50" t="s">
        <v>406</v>
      </c>
      <c r="N431" s="52" t="s">
        <v>101</v>
      </c>
      <c r="O431" s="94" t="s">
        <v>102</v>
      </c>
      <c r="P431" s="50" t="s">
        <v>102</v>
      </c>
      <c r="Q431" s="94" t="s">
        <v>102</v>
      </c>
      <c r="R431" s="110" t="s">
        <v>390</v>
      </c>
      <c r="S431" s="61" t="s">
        <v>102</v>
      </c>
      <c r="T431" s="75"/>
      <c r="U431" s="113">
        <v>529.72</v>
      </c>
      <c r="V431" s="113">
        <v>228.78</v>
      </c>
      <c r="W431" s="111">
        <v>20.350000000000001</v>
      </c>
      <c r="X431" s="111" t="s">
        <v>393</v>
      </c>
      <c r="Y431" s="111">
        <v>19.95</v>
      </c>
      <c r="Z431" s="111" t="s">
        <v>393</v>
      </c>
      <c r="AA431" s="111">
        <v>20.39</v>
      </c>
      <c r="AB431" s="111" t="s">
        <v>393</v>
      </c>
      <c r="AC431" s="111">
        <v>19.82</v>
      </c>
      <c r="AD431" s="111" t="s">
        <v>393</v>
      </c>
      <c r="AE431" s="111">
        <v>18.71</v>
      </c>
      <c r="AF431" s="111" t="s">
        <v>393</v>
      </c>
      <c r="AG431" s="111">
        <v>6.02</v>
      </c>
      <c r="AH431" s="111" t="s">
        <v>393</v>
      </c>
      <c r="AI431" s="111">
        <v>5.98</v>
      </c>
      <c r="AJ431" s="111" t="s">
        <v>393</v>
      </c>
      <c r="AK431" s="111">
        <v>4.37</v>
      </c>
      <c r="AL431" s="111" t="s">
        <v>393</v>
      </c>
      <c r="AM431" s="111">
        <v>4.54</v>
      </c>
      <c r="AN431" s="111" t="s">
        <v>393</v>
      </c>
      <c r="AO431" s="111">
        <v>17.89</v>
      </c>
      <c r="AP431" s="111" t="s">
        <v>393</v>
      </c>
      <c r="AQ431" s="111">
        <v>19.5</v>
      </c>
      <c r="AR431" s="111" t="s">
        <v>393</v>
      </c>
      <c r="AS431" s="111">
        <v>19.11</v>
      </c>
      <c r="AT431" s="111" t="s">
        <v>393</v>
      </c>
      <c r="AU431" s="111">
        <f t="shared" si="7"/>
        <v>176.63</v>
      </c>
      <c r="AV431" s="112">
        <v>6.0609999999999997E-2</v>
      </c>
      <c r="AW431" s="112" t="s">
        <v>407</v>
      </c>
      <c r="AX431" s="112" t="s">
        <v>396</v>
      </c>
      <c r="AY431" s="112">
        <v>0</v>
      </c>
      <c r="AZ431" s="112" t="s">
        <v>408</v>
      </c>
    </row>
    <row r="432" spans="1:52" ht="35.25" customHeight="1" x14ac:dyDescent="0.25">
      <c r="A432" s="4">
        <v>422</v>
      </c>
      <c r="B432" s="23">
        <v>342332</v>
      </c>
      <c r="C432" s="89" t="s">
        <v>382</v>
      </c>
      <c r="D432" s="110" t="s">
        <v>383</v>
      </c>
      <c r="E432" s="111" t="s">
        <v>384</v>
      </c>
      <c r="F432" s="89" t="s">
        <v>403</v>
      </c>
      <c r="G432" s="90" t="s">
        <v>386</v>
      </c>
      <c r="H432" s="31" t="s">
        <v>387</v>
      </c>
      <c r="I432" s="112">
        <v>1</v>
      </c>
      <c r="J432" s="110" t="s">
        <v>404</v>
      </c>
      <c r="K432" s="75">
        <v>50</v>
      </c>
      <c r="L432" s="50" t="s">
        <v>405</v>
      </c>
      <c r="M432" s="50" t="s">
        <v>406</v>
      </c>
      <c r="N432" s="52" t="s">
        <v>102</v>
      </c>
      <c r="O432" s="94" t="s">
        <v>102</v>
      </c>
      <c r="P432" s="50" t="s">
        <v>101</v>
      </c>
      <c r="Q432" s="94" t="s">
        <v>102</v>
      </c>
      <c r="R432" s="110" t="s">
        <v>390</v>
      </c>
      <c r="S432" s="61" t="s">
        <v>102</v>
      </c>
      <c r="T432" s="75"/>
      <c r="U432" s="113">
        <v>492.89</v>
      </c>
      <c r="V432" s="113">
        <v>459.01</v>
      </c>
      <c r="W432" s="111">
        <v>58.97</v>
      </c>
      <c r="X432" s="111" t="s">
        <v>393</v>
      </c>
      <c r="Y432" s="111">
        <v>59</v>
      </c>
      <c r="Z432" s="111" t="s">
        <v>393</v>
      </c>
      <c r="AA432" s="111">
        <v>59.79</v>
      </c>
      <c r="AB432" s="111" t="s">
        <v>393</v>
      </c>
      <c r="AC432" s="111">
        <v>58.76</v>
      </c>
      <c r="AD432" s="111" t="s">
        <v>393</v>
      </c>
      <c r="AE432" s="111">
        <v>58.28</v>
      </c>
      <c r="AF432" s="111" t="s">
        <v>393</v>
      </c>
      <c r="AG432" s="111">
        <v>0</v>
      </c>
      <c r="AH432" s="111" t="s">
        <v>393</v>
      </c>
      <c r="AI432" s="111">
        <v>0</v>
      </c>
      <c r="AJ432" s="111" t="s">
        <v>393</v>
      </c>
      <c r="AK432" s="111">
        <v>0</v>
      </c>
      <c r="AL432" s="111" t="s">
        <v>393</v>
      </c>
      <c r="AM432" s="111">
        <v>0</v>
      </c>
      <c r="AN432" s="111" t="s">
        <v>393</v>
      </c>
      <c r="AO432" s="111">
        <v>56.95</v>
      </c>
      <c r="AP432" s="111" t="s">
        <v>393</v>
      </c>
      <c r="AQ432" s="111">
        <v>56.95</v>
      </c>
      <c r="AR432" s="111" t="s">
        <v>393</v>
      </c>
      <c r="AS432" s="111">
        <v>56.95</v>
      </c>
      <c r="AT432" s="111" t="s">
        <v>393</v>
      </c>
      <c r="AU432" s="111">
        <f t="shared" si="7"/>
        <v>465.64999999999992</v>
      </c>
      <c r="AV432" s="112">
        <v>0.30109000000000002</v>
      </c>
      <c r="AW432" s="112" t="s">
        <v>407</v>
      </c>
      <c r="AX432" s="112" t="s">
        <v>396</v>
      </c>
      <c r="AY432" s="112">
        <v>1</v>
      </c>
      <c r="AZ432" s="112" t="s">
        <v>409</v>
      </c>
    </row>
    <row r="433" spans="1:52" ht="35.25" customHeight="1" x14ac:dyDescent="0.25">
      <c r="A433" s="4">
        <v>423</v>
      </c>
      <c r="B433" s="23">
        <v>342333</v>
      </c>
      <c r="C433" s="89" t="s">
        <v>382</v>
      </c>
      <c r="D433" s="110" t="s">
        <v>383</v>
      </c>
      <c r="E433" s="111" t="s">
        <v>384</v>
      </c>
      <c r="F433" s="89" t="s">
        <v>403</v>
      </c>
      <c r="G433" s="90" t="s">
        <v>386</v>
      </c>
      <c r="H433" s="31" t="s">
        <v>387</v>
      </c>
      <c r="I433" s="112">
        <v>0</v>
      </c>
      <c r="J433" s="110" t="s">
        <v>404</v>
      </c>
      <c r="K433" s="75">
        <v>80</v>
      </c>
      <c r="L433" s="50" t="s">
        <v>405</v>
      </c>
      <c r="M433" s="50" t="s">
        <v>406</v>
      </c>
      <c r="N433" s="52" t="s">
        <v>102</v>
      </c>
      <c r="O433" s="94" t="s">
        <v>102</v>
      </c>
      <c r="P433" s="50" t="s">
        <v>102</v>
      </c>
      <c r="Q433" s="94" t="s">
        <v>102</v>
      </c>
      <c r="R433" s="110" t="s">
        <v>390</v>
      </c>
      <c r="S433" s="61" t="s">
        <v>102</v>
      </c>
      <c r="T433" s="75"/>
      <c r="U433" s="113">
        <v>313.48</v>
      </c>
      <c r="V433" s="113">
        <v>355.13</v>
      </c>
      <c r="W433" s="111">
        <v>48.56</v>
      </c>
      <c r="X433" s="111" t="s">
        <v>393</v>
      </c>
      <c r="Y433" s="111">
        <v>47.98</v>
      </c>
      <c r="Z433" s="111" t="s">
        <v>393</v>
      </c>
      <c r="AA433" s="111">
        <v>48.56</v>
      </c>
      <c r="AB433" s="111" t="s">
        <v>393</v>
      </c>
      <c r="AC433" s="111">
        <v>48.56</v>
      </c>
      <c r="AD433" s="111" t="s">
        <v>393</v>
      </c>
      <c r="AE433" s="111">
        <v>48.56</v>
      </c>
      <c r="AF433" s="111" t="s">
        <v>393</v>
      </c>
      <c r="AG433" s="111">
        <v>0</v>
      </c>
      <c r="AH433" s="111" t="s">
        <v>393</v>
      </c>
      <c r="AI433" s="111">
        <v>0</v>
      </c>
      <c r="AJ433" s="111" t="s">
        <v>393</v>
      </c>
      <c r="AK433" s="111">
        <v>0</v>
      </c>
      <c r="AL433" s="111" t="s">
        <v>393</v>
      </c>
      <c r="AM433" s="111">
        <v>0</v>
      </c>
      <c r="AN433" s="111" t="s">
        <v>393</v>
      </c>
      <c r="AO433" s="111">
        <v>45.74</v>
      </c>
      <c r="AP433" s="111" t="s">
        <v>393</v>
      </c>
      <c r="AQ433" s="111">
        <v>45.74</v>
      </c>
      <c r="AR433" s="111" t="s">
        <v>393</v>
      </c>
      <c r="AS433" s="111">
        <v>45.37</v>
      </c>
      <c r="AT433" s="111" t="s">
        <v>393</v>
      </c>
      <c r="AU433" s="111">
        <f t="shared" si="7"/>
        <v>379.07</v>
      </c>
      <c r="AV433" s="112">
        <v>0.12884000000000001</v>
      </c>
      <c r="AW433" s="112" t="s">
        <v>407</v>
      </c>
      <c r="AX433" s="112" t="s">
        <v>396</v>
      </c>
      <c r="AY433" s="112">
        <v>1</v>
      </c>
      <c r="AZ433" s="112" t="s">
        <v>409</v>
      </c>
    </row>
    <row r="434" spans="1:52" ht="35.25" customHeight="1" x14ac:dyDescent="0.25">
      <c r="A434" s="4">
        <v>424</v>
      </c>
      <c r="B434" s="23">
        <v>342334</v>
      </c>
      <c r="C434" s="89" t="s">
        <v>382</v>
      </c>
      <c r="D434" s="110" t="s">
        <v>383</v>
      </c>
      <c r="E434" s="111" t="s">
        <v>384</v>
      </c>
      <c r="F434" s="89" t="s">
        <v>403</v>
      </c>
      <c r="G434" s="90" t="s">
        <v>386</v>
      </c>
      <c r="H434" s="31" t="s">
        <v>387</v>
      </c>
      <c r="I434" s="112">
        <v>1</v>
      </c>
      <c r="J434" s="110" t="s">
        <v>404</v>
      </c>
      <c r="K434" s="75">
        <v>50</v>
      </c>
      <c r="L434" s="50" t="s">
        <v>405</v>
      </c>
      <c r="M434" s="50" t="s">
        <v>406</v>
      </c>
      <c r="N434" s="52" t="s">
        <v>101</v>
      </c>
      <c r="O434" s="94" t="s">
        <v>102</v>
      </c>
      <c r="P434" s="50" t="s">
        <v>101</v>
      </c>
      <c r="Q434" s="94" t="s">
        <v>102</v>
      </c>
      <c r="R434" s="110" t="s">
        <v>390</v>
      </c>
      <c r="S434" s="61" t="s">
        <v>102</v>
      </c>
      <c r="T434" s="75"/>
      <c r="U434" s="113">
        <v>1305.95</v>
      </c>
      <c r="V434" s="113">
        <v>3543.33</v>
      </c>
      <c r="W434" s="111">
        <v>1226.6300000000001</v>
      </c>
      <c r="X434" s="111" t="s">
        <v>393</v>
      </c>
      <c r="Y434" s="111">
        <v>1213.68</v>
      </c>
      <c r="Z434" s="111" t="s">
        <v>393</v>
      </c>
      <c r="AA434" s="111">
        <v>1226.52</v>
      </c>
      <c r="AB434" s="111" t="s">
        <v>393</v>
      </c>
      <c r="AC434" s="111">
        <v>180.6</v>
      </c>
      <c r="AD434" s="111" t="s">
        <v>393</v>
      </c>
      <c r="AE434" s="111">
        <v>179.36</v>
      </c>
      <c r="AF434" s="111" t="s">
        <v>393</v>
      </c>
      <c r="AG434" s="111">
        <v>53.16</v>
      </c>
      <c r="AH434" s="111" t="s">
        <v>393</v>
      </c>
      <c r="AI434" s="111">
        <v>52.48</v>
      </c>
      <c r="AJ434" s="111" t="s">
        <v>393</v>
      </c>
      <c r="AK434" s="111">
        <v>51.94</v>
      </c>
      <c r="AL434" s="111" t="s">
        <v>393</v>
      </c>
      <c r="AM434" s="111">
        <v>52.32</v>
      </c>
      <c r="AN434" s="111" t="s">
        <v>393</v>
      </c>
      <c r="AO434" s="111">
        <v>157.91</v>
      </c>
      <c r="AP434" s="111" t="s">
        <v>393</v>
      </c>
      <c r="AQ434" s="111">
        <v>158.83000000000001</v>
      </c>
      <c r="AR434" s="111" t="s">
        <v>393</v>
      </c>
      <c r="AS434" s="111">
        <v>158.29</v>
      </c>
      <c r="AT434" s="111" t="s">
        <v>393</v>
      </c>
      <c r="AU434" s="111">
        <f t="shared" si="7"/>
        <v>4711.7199999999993</v>
      </c>
      <c r="AV434" s="112">
        <v>0.1656</v>
      </c>
      <c r="AW434" s="112" t="s">
        <v>407</v>
      </c>
      <c r="AX434" s="112" t="s">
        <v>396</v>
      </c>
      <c r="AY434" s="112">
        <v>1</v>
      </c>
      <c r="AZ434" s="112" t="s">
        <v>409</v>
      </c>
    </row>
    <row r="435" spans="1:52" ht="35.25" customHeight="1" x14ac:dyDescent="0.25">
      <c r="A435" s="4">
        <v>425</v>
      </c>
      <c r="B435" s="23">
        <v>342335</v>
      </c>
      <c r="C435" s="89" t="s">
        <v>382</v>
      </c>
      <c r="D435" s="110" t="s">
        <v>383</v>
      </c>
      <c r="E435" s="111" t="s">
        <v>384</v>
      </c>
      <c r="F435" s="89" t="s">
        <v>403</v>
      </c>
      <c r="G435" s="90" t="s">
        <v>386</v>
      </c>
      <c r="H435" s="31" t="s">
        <v>387</v>
      </c>
      <c r="I435" s="112">
        <v>0</v>
      </c>
      <c r="J435" s="110" t="s">
        <v>404</v>
      </c>
      <c r="K435" s="75">
        <v>50</v>
      </c>
      <c r="L435" s="50" t="s">
        <v>405</v>
      </c>
      <c r="M435" s="50" t="s">
        <v>406</v>
      </c>
      <c r="N435" s="52" t="s">
        <v>101</v>
      </c>
      <c r="O435" s="94" t="s">
        <v>102</v>
      </c>
      <c r="P435" s="50" t="s">
        <v>102</v>
      </c>
      <c r="Q435" s="94" t="s">
        <v>102</v>
      </c>
      <c r="R435" s="110" t="s">
        <v>390</v>
      </c>
      <c r="S435" s="61" t="s">
        <v>102</v>
      </c>
      <c r="T435" s="75"/>
      <c r="U435" s="113">
        <v>396.76</v>
      </c>
      <c r="V435" s="113">
        <v>258.23</v>
      </c>
      <c r="W435" s="111">
        <v>24.31</v>
      </c>
      <c r="X435" s="111" t="s">
        <v>393</v>
      </c>
      <c r="Y435" s="111">
        <v>23.72</v>
      </c>
      <c r="Z435" s="111" t="s">
        <v>393</v>
      </c>
      <c r="AA435" s="111">
        <v>24.38</v>
      </c>
      <c r="AB435" s="111" t="s">
        <v>393</v>
      </c>
      <c r="AC435" s="111">
        <v>23.48</v>
      </c>
      <c r="AD435" s="111" t="s">
        <v>393</v>
      </c>
      <c r="AE435" s="111">
        <v>21.86</v>
      </c>
      <c r="AF435" s="111" t="s">
        <v>393</v>
      </c>
      <c r="AG435" s="111">
        <v>6.17</v>
      </c>
      <c r="AH435" s="111" t="s">
        <v>393</v>
      </c>
      <c r="AI435" s="111">
        <v>6.01</v>
      </c>
      <c r="AJ435" s="111" t="s">
        <v>393</v>
      </c>
      <c r="AK435" s="111">
        <v>5.45</v>
      </c>
      <c r="AL435" s="111" t="s">
        <v>393</v>
      </c>
      <c r="AM435" s="111">
        <v>5.93</v>
      </c>
      <c r="AN435" s="111" t="s">
        <v>393</v>
      </c>
      <c r="AO435" s="111">
        <v>23.58</v>
      </c>
      <c r="AP435" s="111" t="s">
        <v>393</v>
      </c>
      <c r="AQ435" s="111">
        <v>24.13</v>
      </c>
      <c r="AR435" s="111" t="s">
        <v>393</v>
      </c>
      <c r="AS435" s="111">
        <v>37.67</v>
      </c>
      <c r="AT435" s="111" t="s">
        <v>393</v>
      </c>
      <c r="AU435" s="111">
        <f t="shared" si="7"/>
        <v>226.69</v>
      </c>
      <c r="AV435" s="112">
        <v>0.11974</v>
      </c>
      <c r="AW435" s="112" t="s">
        <v>407</v>
      </c>
      <c r="AX435" s="112" t="s">
        <v>396</v>
      </c>
      <c r="AY435" s="112">
        <v>0</v>
      </c>
      <c r="AZ435" s="112" t="s">
        <v>408</v>
      </c>
    </row>
    <row r="436" spans="1:52" ht="35.25" customHeight="1" x14ac:dyDescent="0.25">
      <c r="A436" s="4">
        <v>426</v>
      </c>
      <c r="B436" s="23">
        <v>342336</v>
      </c>
      <c r="C436" s="89" t="s">
        <v>382</v>
      </c>
      <c r="D436" s="110" t="s">
        <v>383</v>
      </c>
      <c r="E436" s="111" t="s">
        <v>384</v>
      </c>
      <c r="F436" s="89" t="s">
        <v>403</v>
      </c>
      <c r="G436" s="90" t="s">
        <v>386</v>
      </c>
      <c r="H436" s="31" t="s">
        <v>387</v>
      </c>
      <c r="I436" s="112">
        <v>0</v>
      </c>
      <c r="J436" s="110" t="s">
        <v>404</v>
      </c>
      <c r="K436" s="75">
        <v>80</v>
      </c>
      <c r="L436" s="50" t="s">
        <v>405</v>
      </c>
      <c r="M436" s="50" t="s">
        <v>406</v>
      </c>
      <c r="N436" s="52" t="s">
        <v>101</v>
      </c>
      <c r="O436" s="94" t="s">
        <v>102</v>
      </c>
      <c r="P436" s="50" t="s">
        <v>102</v>
      </c>
      <c r="Q436" s="94" t="s">
        <v>102</v>
      </c>
      <c r="R436" s="110" t="s">
        <v>390</v>
      </c>
      <c r="S436" s="61" t="s">
        <v>102</v>
      </c>
      <c r="T436" s="75"/>
      <c r="U436" s="113">
        <v>492.16</v>
      </c>
      <c r="V436" s="113">
        <v>342.85</v>
      </c>
      <c r="W436" s="111">
        <v>37.51</v>
      </c>
      <c r="X436" s="111" t="s">
        <v>393</v>
      </c>
      <c r="Y436" s="111">
        <v>36.81</v>
      </c>
      <c r="Z436" s="111" t="s">
        <v>393</v>
      </c>
      <c r="AA436" s="111">
        <v>37.479999999999997</v>
      </c>
      <c r="AB436" s="111" t="s">
        <v>393</v>
      </c>
      <c r="AC436" s="111">
        <v>36.729999999999997</v>
      </c>
      <c r="AD436" s="111" t="s">
        <v>393</v>
      </c>
      <c r="AE436" s="111">
        <v>34.6</v>
      </c>
      <c r="AF436" s="111" t="s">
        <v>393</v>
      </c>
      <c r="AG436" s="111">
        <v>9.15</v>
      </c>
      <c r="AH436" s="111" t="s">
        <v>393</v>
      </c>
      <c r="AI436" s="111">
        <v>8.91</v>
      </c>
      <c r="AJ436" s="111" t="s">
        <v>393</v>
      </c>
      <c r="AK436" s="111">
        <v>4.32</v>
      </c>
      <c r="AL436" s="111" t="s">
        <v>393</v>
      </c>
      <c r="AM436" s="111">
        <v>5.0199999999999996</v>
      </c>
      <c r="AN436" s="111" t="s">
        <v>393</v>
      </c>
      <c r="AO436" s="111">
        <v>29.93</v>
      </c>
      <c r="AP436" s="111" t="s">
        <v>393</v>
      </c>
      <c r="AQ436" s="111">
        <v>34.56</v>
      </c>
      <c r="AR436" s="111" t="s">
        <v>393</v>
      </c>
      <c r="AS436" s="111">
        <v>35.51</v>
      </c>
      <c r="AT436" s="111" t="s">
        <v>393</v>
      </c>
      <c r="AU436" s="111">
        <f t="shared" si="7"/>
        <v>310.52999999999997</v>
      </c>
      <c r="AV436" s="112">
        <v>0.53115000000000001</v>
      </c>
      <c r="AW436" s="112" t="s">
        <v>407</v>
      </c>
      <c r="AX436" s="112" t="s">
        <v>396</v>
      </c>
      <c r="AY436" s="112">
        <v>1</v>
      </c>
      <c r="AZ436" s="112" t="s">
        <v>408</v>
      </c>
    </row>
    <row r="437" spans="1:52" ht="35.25" customHeight="1" x14ac:dyDescent="0.25">
      <c r="A437" s="4">
        <v>427</v>
      </c>
      <c r="B437" s="23">
        <v>342337</v>
      </c>
      <c r="C437" s="89" t="s">
        <v>382</v>
      </c>
      <c r="D437" s="110" t="s">
        <v>383</v>
      </c>
      <c r="E437" s="111" t="s">
        <v>384</v>
      </c>
      <c r="F437" s="89" t="s">
        <v>403</v>
      </c>
      <c r="G437" s="90" t="s">
        <v>386</v>
      </c>
      <c r="H437" s="31" t="s">
        <v>387</v>
      </c>
      <c r="I437" s="112">
        <v>0</v>
      </c>
      <c r="J437" s="110" t="s">
        <v>404</v>
      </c>
      <c r="K437" s="75">
        <v>50</v>
      </c>
      <c r="L437" s="50" t="s">
        <v>405</v>
      </c>
      <c r="M437" s="50" t="s">
        <v>406</v>
      </c>
      <c r="N437" s="52" t="s">
        <v>101</v>
      </c>
      <c r="O437" s="94" t="s">
        <v>102</v>
      </c>
      <c r="P437" s="50" t="s">
        <v>102</v>
      </c>
      <c r="Q437" s="94" t="s">
        <v>102</v>
      </c>
      <c r="R437" s="110" t="s">
        <v>390</v>
      </c>
      <c r="S437" s="61" t="s">
        <v>102</v>
      </c>
      <c r="T437" s="75"/>
      <c r="U437" s="113">
        <v>395.54</v>
      </c>
      <c r="V437" s="113">
        <v>279.43</v>
      </c>
      <c r="W437" s="111">
        <v>30.06</v>
      </c>
      <c r="X437" s="111" t="s">
        <v>393</v>
      </c>
      <c r="Y437" s="111">
        <v>29.43</v>
      </c>
      <c r="Z437" s="111" t="s">
        <v>393</v>
      </c>
      <c r="AA437" s="111">
        <v>30.26</v>
      </c>
      <c r="AB437" s="111" t="s">
        <v>393</v>
      </c>
      <c r="AC437" s="111">
        <v>29.23</v>
      </c>
      <c r="AD437" s="111" t="s">
        <v>393</v>
      </c>
      <c r="AE437" s="111">
        <v>27.61</v>
      </c>
      <c r="AF437" s="111" t="s">
        <v>393</v>
      </c>
      <c r="AG437" s="111">
        <v>6.68</v>
      </c>
      <c r="AH437" s="111" t="s">
        <v>393</v>
      </c>
      <c r="AI437" s="111">
        <v>6.5</v>
      </c>
      <c r="AJ437" s="111" t="s">
        <v>393</v>
      </c>
      <c r="AK437" s="111">
        <v>5.05</v>
      </c>
      <c r="AL437" s="111" t="s">
        <v>393</v>
      </c>
      <c r="AM437" s="111">
        <v>5.52</v>
      </c>
      <c r="AN437" s="111" t="s">
        <v>393</v>
      </c>
      <c r="AO437" s="111">
        <v>23.13</v>
      </c>
      <c r="AP437" s="111" t="s">
        <v>393</v>
      </c>
      <c r="AQ437" s="111">
        <v>24.59</v>
      </c>
      <c r="AR437" s="111" t="s">
        <v>393</v>
      </c>
      <c r="AS437" s="111">
        <v>38.369999999999997</v>
      </c>
      <c r="AT437" s="111" t="s">
        <v>393</v>
      </c>
      <c r="AU437" s="111">
        <f t="shared" si="7"/>
        <v>256.43</v>
      </c>
      <c r="AV437" s="112">
        <v>0.74209999999999998</v>
      </c>
      <c r="AW437" s="112" t="s">
        <v>407</v>
      </c>
      <c r="AX437" s="112" t="s">
        <v>396</v>
      </c>
      <c r="AY437" s="112">
        <v>0</v>
      </c>
      <c r="AZ437" s="112" t="s">
        <v>408</v>
      </c>
    </row>
    <row r="438" spans="1:52" ht="35.25" customHeight="1" x14ac:dyDescent="0.25">
      <c r="A438" s="4">
        <v>428</v>
      </c>
      <c r="B438" s="23">
        <v>342338</v>
      </c>
      <c r="C438" s="89" t="s">
        <v>382</v>
      </c>
      <c r="D438" s="110" t="s">
        <v>383</v>
      </c>
      <c r="E438" s="111" t="s">
        <v>384</v>
      </c>
      <c r="F438" s="89" t="s">
        <v>403</v>
      </c>
      <c r="G438" s="90" t="s">
        <v>386</v>
      </c>
      <c r="H438" s="31" t="s">
        <v>387</v>
      </c>
      <c r="I438" s="112">
        <v>1</v>
      </c>
      <c r="J438" s="110" t="s">
        <v>404</v>
      </c>
      <c r="K438" s="75">
        <v>50</v>
      </c>
      <c r="L438" s="50" t="s">
        <v>405</v>
      </c>
      <c r="M438" s="50" t="s">
        <v>406</v>
      </c>
      <c r="N438" s="52" t="s">
        <v>102</v>
      </c>
      <c r="O438" s="94" t="s">
        <v>102</v>
      </c>
      <c r="P438" s="50" t="s">
        <v>101</v>
      </c>
      <c r="Q438" s="94" t="s">
        <v>102</v>
      </c>
      <c r="R438" s="110" t="s">
        <v>390</v>
      </c>
      <c r="S438" s="61" t="s">
        <v>102</v>
      </c>
      <c r="T438" s="75"/>
      <c r="U438" s="113">
        <v>517.37</v>
      </c>
      <c r="V438" s="113">
        <v>767.68</v>
      </c>
      <c r="W438" s="111">
        <v>130.49</v>
      </c>
      <c r="X438" s="111" t="s">
        <v>393</v>
      </c>
      <c r="Y438" s="111">
        <v>129.33000000000001</v>
      </c>
      <c r="Z438" s="111" t="s">
        <v>393</v>
      </c>
      <c r="AA438" s="111">
        <v>130.31</v>
      </c>
      <c r="AB438" s="111" t="s">
        <v>393</v>
      </c>
      <c r="AC438" s="111">
        <v>128.05000000000001</v>
      </c>
      <c r="AD438" s="111" t="s">
        <v>393</v>
      </c>
      <c r="AE438" s="111">
        <v>125.9</v>
      </c>
      <c r="AF438" s="111" t="s">
        <v>393</v>
      </c>
      <c r="AG438" s="111">
        <v>0</v>
      </c>
      <c r="AH438" s="111" t="s">
        <v>393</v>
      </c>
      <c r="AI438" s="111">
        <v>0</v>
      </c>
      <c r="AJ438" s="111" t="s">
        <v>393</v>
      </c>
      <c r="AK438" s="111">
        <v>0</v>
      </c>
      <c r="AL438" s="111" t="s">
        <v>393</v>
      </c>
      <c r="AM438" s="111">
        <v>0</v>
      </c>
      <c r="AN438" s="111" t="s">
        <v>393</v>
      </c>
      <c r="AO438" s="111">
        <v>111.34</v>
      </c>
      <c r="AP438" s="111" t="s">
        <v>393</v>
      </c>
      <c r="AQ438" s="111">
        <v>111.3</v>
      </c>
      <c r="AR438" s="111" t="s">
        <v>393</v>
      </c>
      <c r="AS438" s="111">
        <v>112.28</v>
      </c>
      <c r="AT438" s="111" t="s">
        <v>393</v>
      </c>
      <c r="AU438" s="111">
        <f t="shared" si="7"/>
        <v>979</v>
      </c>
      <c r="AV438" s="112">
        <v>0</v>
      </c>
      <c r="AW438" s="112" t="s">
        <v>407</v>
      </c>
      <c r="AX438" s="112" t="s">
        <v>396</v>
      </c>
      <c r="AY438" s="112">
        <v>1</v>
      </c>
      <c r="AZ438" s="112" t="s">
        <v>409</v>
      </c>
    </row>
    <row r="439" spans="1:52" ht="35.25" customHeight="1" x14ac:dyDescent="0.25">
      <c r="A439" s="4">
        <v>429</v>
      </c>
      <c r="B439" s="23">
        <v>342339</v>
      </c>
      <c r="C439" s="89" t="s">
        <v>382</v>
      </c>
      <c r="D439" s="110" t="s">
        <v>383</v>
      </c>
      <c r="E439" s="111" t="s">
        <v>384</v>
      </c>
      <c r="F439" s="89" t="s">
        <v>403</v>
      </c>
      <c r="G439" s="90" t="s">
        <v>386</v>
      </c>
      <c r="H439" s="31" t="s">
        <v>387</v>
      </c>
      <c r="I439" s="112">
        <v>0</v>
      </c>
      <c r="J439" s="110" t="s">
        <v>404</v>
      </c>
      <c r="K439" s="75">
        <v>50</v>
      </c>
      <c r="L439" s="50" t="s">
        <v>405</v>
      </c>
      <c r="M439" s="50" t="s">
        <v>406</v>
      </c>
      <c r="N439" s="52" t="s">
        <v>101</v>
      </c>
      <c r="O439" s="94" t="s">
        <v>102</v>
      </c>
      <c r="P439" s="50" t="s">
        <v>102</v>
      </c>
      <c r="Q439" s="94" t="s">
        <v>102</v>
      </c>
      <c r="R439" s="110" t="s">
        <v>390</v>
      </c>
      <c r="S439" s="61" t="s">
        <v>102</v>
      </c>
      <c r="T439" s="75"/>
      <c r="U439" s="113">
        <v>451.68</v>
      </c>
      <c r="V439" s="113">
        <v>241.82</v>
      </c>
      <c r="W439" s="111">
        <v>23.78</v>
      </c>
      <c r="X439" s="111" t="s">
        <v>393</v>
      </c>
      <c r="Y439" s="111">
        <v>23.56</v>
      </c>
      <c r="Z439" s="111" t="s">
        <v>393</v>
      </c>
      <c r="AA439" s="111">
        <v>23.78</v>
      </c>
      <c r="AB439" s="111" t="s">
        <v>393</v>
      </c>
      <c r="AC439" s="111">
        <v>23.78</v>
      </c>
      <c r="AD439" s="111" t="s">
        <v>393</v>
      </c>
      <c r="AE439" s="111">
        <v>23.78</v>
      </c>
      <c r="AF439" s="111" t="s">
        <v>393</v>
      </c>
      <c r="AG439" s="111">
        <v>5.49</v>
      </c>
      <c r="AH439" s="111" t="s">
        <v>393</v>
      </c>
      <c r="AI439" s="111">
        <v>5.34</v>
      </c>
      <c r="AJ439" s="111" t="s">
        <v>393</v>
      </c>
      <c r="AK439" s="111">
        <v>5.45</v>
      </c>
      <c r="AL439" s="111" t="s">
        <v>393</v>
      </c>
      <c r="AM439" s="111">
        <v>5.49</v>
      </c>
      <c r="AN439" s="111" t="s">
        <v>393</v>
      </c>
      <c r="AO439" s="111">
        <v>22.3</v>
      </c>
      <c r="AP439" s="111" t="s">
        <v>393</v>
      </c>
      <c r="AQ439" s="111">
        <v>22.49</v>
      </c>
      <c r="AR439" s="111" t="s">
        <v>393</v>
      </c>
      <c r="AS439" s="111">
        <v>22.35</v>
      </c>
      <c r="AT439" s="111" t="s">
        <v>393</v>
      </c>
      <c r="AU439" s="111">
        <f t="shared" si="7"/>
        <v>207.59</v>
      </c>
      <c r="AV439" s="112">
        <v>0.44807999999999998</v>
      </c>
      <c r="AW439" s="112" t="s">
        <v>407</v>
      </c>
      <c r="AX439" s="112" t="s">
        <v>396</v>
      </c>
      <c r="AY439" s="112">
        <v>1</v>
      </c>
      <c r="AZ439" s="112" t="s">
        <v>408</v>
      </c>
    </row>
    <row r="440" spans="1:52" ht="35.25" customHeight="1" x14ac:dyDescent="0.25">
      <c r="A440" s="4">
        <v>430</v>
      </c>
      <c r="B440" s="23">
        <v>342340</v>
      </c>
      <c r="C440" s="89" t="s">
        <v>382</v>
      </c>
      <c r="D440" s="110" t="s">
        <v>383</v>
      </c>
      <c r="E440" s="111" t="s">
        <v>384</v>
      </c>
      <c r="F440" s="89" t="s">
        <v>403</v>
      </c>
      <c r="G440" s="90" t="s">
        <v>386</v>
      </c>
      <c r="H440" s="31" t="s">
        <v>387</v>
      </c>
      <c r="I440" s="112">
        <v>1</v>
      </c>
      <c r="J440" s="110" t="s">
        <v>404</v>
      </c>
      <c r="K440" s="75">
        <v>50</v>
      </c>
      <c r="L440" s="50" t="s">
        <v>405</v>
      </c>
      <c r="M440" s="50" t="s">
        <v>406</v>
      </c>
      <c r="N440" s="52" t="s">
        <v>102</v>
      </c>
      <c r="O440" s="94" t="s">
        <v>102</v>
      </c>
      <c r="P440" s="50" t="s">
        <v>101</v>
      </c>
      <c r="Q440" s="94" t="s">
        <v>102</v>
      </c>
      <c r="R440" s="110" t="s">
        <v>390</v>
      </c>
      <c r="S440" s="61" t="s">
        <v>102</v>
      </c>
      <c r="T440" s="75"/>
      <c r="U440" s="113">
        <v>499.1</v>
      </c>
      <c r="V440" s="113">
        <v>573.99</v>
      </c>
      <c r="W440" s="111">
        <v>104.11</v>
      </c>
      <c r="X440" s="111" t="s">
        <v>398</v>
      </c>
      <c r="Y440" s="111">
        <v>112.1</v>
      </c>
      <c r="Z440" s="111" t="s">
        <v>398</v>
      </c>
      <c r="AA440" s="111">
        <v>105.48</v>
      </c>
      <c r="AB440" s="111" t="s">
        <v>398</v>
      </c>
      <c r="AC440" s="111">
        <v>76.010000000000005</v>
      </c>
      <c r="AD440" s="111" t="s">
        <v>398</v>
      </c>
      <c r="AE440" s="111">
        <v>27.06</v>
      </c>
      <c r="AF440" s="111" t="s">
        <v>398</v>
      </c>
      <c r="AG440" s="111">
        <v>0.24</v>
      </c>
      <c r="AH440" s="111" t="s">
        <v>398</v>
      </c>
      <c r="AI440" s="111">
        <v>0</v>
      </c>
      <c r="AJ440" s="111" t="s">
        <v>398</v>
      </c>
      <c r="AK440" s="111">
        <v>0</v>
      </c>
      <c r="AL440" s="111" t="s">
        <v>398</v>
      </c>
      <c r="AM440" s="111">
        <v>0</v>
      </c>
      <c r="AN440" s="111" t="s">
        <v>398</v>
      </c>
      <c r="AO440" s="111">
        <v>45.11</v>
      </c>
      <c r="AP440" s="111" t="s">
        <v>398</v>
      </c>
      <c r="AQ440" s="111">
        <v>65.7</v>
      </c>
      <c r="AR440" s="111" t="s">
        <v>398</v>
      </c>
      <c r="AS440" s="111">
        <v>98.22</v>
      </c>
      <c r="AT440" s="111" t="s">
        <v>398</v>
      </c>
      <c r="AU440" s="111">
        <f t="shared" si="7"/>
        <v>634.03000000000009</v>
      </c>
      <c r="AV440" s="112">
        <v>0.34336</v>
      </c>
      <c r="AW440" s="112" t="s">
        <v>407</v>
      </c>
      <c r="AX440" s="112" t="s">
        <v>396</v>
      </c>
      <c r="AY440" s="112">
        <v>1</v>
      </c>
      <c r="AZ440" s="112" t="s">
        <v>409</v>
      </c>
    </row>
    <row r="441" spans="1:52" ht="35.25" customHeight="1" x14ac:dyDescent="0.25">
      <c r="A441" s="4">
        <v>431</v>
      </c>
      <c r="B441" s="23">
        <v>342341</v>
      </c>
      <c r="C441" s="89" t="s">
        <v>382</v>
      </c>
      <c r="D441" s="110" t="s">
        <v>383</v>
      </c>
      <c r="E441" s="111" t="s">
        <v>384</v>
      </c>
      <c r="F441" s="89" t="s">
        <v>403</v>
      </c>
      <c r="G441" s="90" t="s">
        <v>386</v>
      </c>
      <c r="H441" s="31" t="s">
        <v>387</v>
      </c>
      <c r="I441" s="112">
        <v>1</v>
      </c>
      <c r="J441" s="110" t="s">
        <v>404</v>
      </c>
      <c r="K441" s="75">
        <v>80</v>
      </c>
      <c r="L441" s="50" t="s">
        <v>405</v>
      </c>
      <c r="M441" s="50" t="s">
        <v>406</v>
      </c>
      <c r="N441" s="52" t="s">
        <v>102</v>
      </c>
      <c r="O441" s="94" t="s">
        <v>102</v>
      </c>
      <c r="P441" s="50" t="s">
        <v>101</v>
      </c>
      <c r="Q441" s="94" t="s">
        <v>102</v>
      </c>
      <c r="R441" s="110" t="s">
        <v>390</v>
      </c>
      <c r="S441" s="61" t="s">
        <v>102</v>
      </c>
      <c r="T441" s="75"/>
      <c r="U441" s="113">
        <v>516.80999999999995</v>
      </c>
      <c r="V441" s="113">
        <v>617.48</v>
      </c>
      <c r="W441" s="111">
        <v>113.71</v>
      </c>
      <c r="X441" s="111" t="s">
        <v>398</v>
      </c>
      <c r="Y441" s="111">
        <v>97.72</v>
      </c>
      <c r="Z441" s="111" t="s">
        <v>398</v>
      </c>
      <c r="AA441" s="111">
        <v>97.64</v>
      </c>
      <c r="AB441" s="111" t="s">
        <v>398</v>
      </c>
      <c r="AC441" s="111">
        <v>71.959999999999994</v>
      </c>
      <c r="AD441" s="111" t="s">
        <v>398</v>
      </c>
      <c r="AE441" s="111">
        <v>25.34</v>
      </c>
      <c r="AF441" s="111" t="s">
        <v>398</v>
      </c>
      <c r="AG441" s="111">
        <v>0.25</v>
      </c>
      <c r="AH441" s="111" t="s">
        <v>398</v>
      </c>
      <c r="AI441" s="111">
        <v>0</v>
      </c>
      <c r="AJ441" s="111" t="s">
        <v>398</v>
      </c>
      <c r="AK441" s="111">
        <v>0</v>
      </c>
      <c r="AL441" s="111" t="s">
        <v>398</v>
      </c>
      <c r="AM441" s="111">
        <v>0</v>
      </c>
      <c r="AN441" s="111" t="s">
        <v>398</v>
      </c>
      <c r="AO441" s="111">
        <v>51.69</v>
      </c>
      <c r="AP441" s="111" t="s">
        <v>398</v>
      </c>
      <c r="AQ441" s="111">
        <v>59.8</v>
      </c>
      <c r="AR441" s="111" t="s">
        <v>398</v>
      </c>
      <c r="AS441" s="111">
        <v>85.12</v>
      </c>
      <c r="AT441" s="111" t="s">
        <v>398</v>
      </c>
      <c r="AU441" s="111">
        <f t="shared" si="7"/>
        <v>603.2299999999999</v>
      </c>
      <c r="AV441" s="112">
        <v>0.41905999999999999</v>
      </c>
      <c r="AW441" s="112" t="s">
        <v>407</v>
      </c>
      <c r="AX441" s="112" t="s">
        <v>396</v>
      </c>
      <c r="AY441" s="112">
        <v>1</v>
      </c>
      <c r="AZ441" s="112" t="s">
        <v>409</v>
      </c>
    </row>
    <row r="442" spans="1:52" ht="35.25" customHeight="1" x14ac:dyDescent="0.25">
      <c r="A442" s="4">
        <v>432</v>
      </c>
      <c r="B442" s="23">
        <v>342342</v>
      </c>
      <c r="C442" s="89" t="s">
        <v>382</v>
      </c>
      <c r="D442" s="110" t="s">
        <v>383</v>
      </c>
      <c r="E442" s="111" t="s">
        <v>384</v>
      </c>
      <c r="F442" s="89" t="s">
        <v>403</v>
      </c>
      <c r="G442" s="90" t="s">
        <v>386</v>
      </c>
      <c r="H442" s="31" t="s">
        <v>387</v>
      </c>
      <c r="I442" s="112">
        <v>2</v>
      </c>
      <c r="J442" s="110" t="s">
        <v>404</v>
      </c>
      <c r="K442" s="75" t="s">
        <v>410</v>
      </c>
      <c r="L442" s="50" t="s">
        <v>405</v>
      </c>
      <c r="M442" s="50" t="s">
        <v>406</v>
      </c>
      <c r="N442" s="52" t="s">
        <v>102</v>
      </c>
      <c r="O442" s="94" t="s">
        <v>102</v>
      </c>
      <c r="P442" s="50" t="s">
        <v>101</v>
      </c>
      <c r="Q442" s="94" t="s">
        <v>102</v>
      </c>
      <c r="R442" s="110" t="s">
        <v>390</v>
      </c>
      <c r="S442" s="61" t="s">
        <v>102</v>
      </c>
      <c r="T442" s="75"/>
      <c r="U442" s="113">
        <f>624.7+618.51</f>
        <v>1243.21</v>
      </c>
      <c r="V442" s="113">
        <f>637.78+572.3</f>
        <v>1210.08</v>
      </c>
      <c r="W442" s="111">
        <v>166.63</v>
      </c>
      <c r="X442" s="111" t="s">
        <v>393</v>
      </c>
      <c r="Y442" s="111">
        <v>167.46</v>
      </c>
      <c r="Z442" s="111" t="s">
        <v>393</v>
      </c>
      <c r="AA442" s="111">
        <v>170.45</v>
      </c>
      <c r="AB442" s="111" t="s">
        <v>393</v>
      </c>
      <c r="AC442" s="111">
        <f>90.18+73.39</f>
        <v>163.57</v>
      </c>
      <c r="AD442" s="111" t="s">
        <v>393</v>
      </c>
      <c r="AE442" s="111">
        <f>83.61+73.39</f>
        <v>157</v>
      </c>
      <c r="AF442" s="111" t="s">
        <v>393</v>
      </c>
      <c r="AG442" s="111">
        <v>0</v>
      </c>
      <c r="AH442" s="111" t="s">
        <v>393</v>
      </c>
      <c r="AI442" s="111">
        <v>0</v>
      </c>
      <c r="AJ442" s="111" t="s">
        <v>393</v>
      </c>
      <c r="AK442" s="111">
        <v>0</v>
      </c>
      <c r="AL442" s="111" t="s">
        <v>393</v>
      </c>
      <c r="AM442" s="111">
        <v>0</v>
      </c>
      <c r="AN442" s="111" t="s">
        <v>393</v>
      </c>
      <c r="AO442" s="111">
        <f>87.56+71.03</f>
        <v>158.59</v>
      </c>
      <c r="AP442" s="111" t="s">
        <v>393</v>
      </c>
      <c r="AQ442" s="111">
        <f>78.75+79.07</f>
        <v>157.82</v>
      </c>
      <c r="AR442" s="111" t="s">
        <v>393</v>
      </c>
      <c r="AS442" s="111">
        <f>78.75+79.07</f>
        <v>157.82</v>
      </c>
      <c r="AT442" s="111" t="s">
        <v>393</v>
      </c>
      <c r="AU442" s="111">
        <f t="shared" si="7"/>
        <v>1299.3399999999999</v>
      </c>
      <c r="AV442" s="112">
        <v>0</v>
      </c>
      <c r="AW442" s="112" t="s">
        <v>407</v>
      </c>
      <c r="AX442" s="112" t="s">
        <v>396</v>
      </c>
      <c r="AY442" s="112">
        <v>2</v>
      </c>
      <c r="AZ442" s="112" t="s">
        <v>409</v>
      </c>
    </row>
    <row r="443" spans="1:52" ht="35.25" customHeight="1" x14ac:dyDescent="0.25">
      <c r="A443" s="4">
        <v>433</v>
      </c>
      <c r="B443" s="23">
        <v>342343</v>
      </c>
      <c r="C443" s="89" t="s">
        <v>382</v>
      </c>
      <c r="D443" s="110" t="s">
        <v>383</v>
      </c>
      <c r="E443" s="111" t="s">
        <v>384</v>
      </c>
      <c r="F443" s="89" t="s">
        <v>403</v>
      </c>
      <c r="G443" s="90" t="s">
        <v>386</v>
      </c>
      <c r="H443" s="31" t="s">
        <v>387</v>
      </c>
      <c r="I443" s="112">
        <v>1</v>
      </c>
      <c r="J443" s="110" t="s">
        <v>404</v>
      </c>
      <c r="K443" s="75">
        <v>80</v>
      </c>
      <c r="L443" s="50" t="s">
        <v>405</v>
      </c>
      <c r="M443" s="50" t="s">
        <v>406</v>
      </c>
      <c r="N443" s="52" t="s">
        <v>101</v>
      </c>
      <c r="O443" s="94" t="s">
        <v>102</v>
      </c>
      <c r="P443" s="50" t="s">
        <v>101</v>
      </c>
      <c r="Q443" s="94" t="s">
        <v>102</v>
      </c>
      <c r="R443" s="110" t="s">
        <v>390</v>
      </c>
      <c r="S443" s="61" t="s">
        <v>102</v>
      </c>
      <c r="T443" s="75"/>
      <c r="U443" s="113">
        <v>1218.6400000000001</v>
      </c>
      <c r="V443" s="113">
        <v>1064.82</v>
      </c>
      <c r="W443" s="111">
        <v>209.8</v>
      </c>
      <c r="X443" s="111" t="s">
        <v>398</v>
      </c>
      <c r="Y443" s="111">
        <v>190.56</v>
      </c>
      <c r="Z443" s="111" t="s">
        <v>398</v>
      </c>
      <c r="AA443" s="111">
        <v>182.4</v>
      </c>
      <c r="AB443" s="111" t="s">
        <v>398</v>
      </c>
      <c r="AC443" s="111">
        <v>151.4</v>
      </c>
      <c r="AD443" s="111" t="s">
        <v>398</v>
      </c>
      <c r="AE443" s="111">
        <v>76.52</v>
      </c>
      <c r="AF443" s="111" t="s">
        <v>398</v>
      </c>
      <c r="AG443" s="111">
        <v>26.68</v>
      </c>
      <c r="AH443" s="111" t="s">
        <v>398</v>
      </c>
      <c r="AI443" s="111">
        <v>38.18</v>
      </c>
      <c r="AJ443" s="111" t="s">
        <v>398</v>
      </c>
      <c r="AK443" s="111">
        <v>38.020000000000003</v>
      </c>
      <c r="AL443" s="111" t="s">
        <v>398</v>
      </c>
      <c r="AM443" s="111">
        <v>37.270000000000003</v>
      </c>
      <c r="AN443" s="111" t="s">
        <v>398</v>
      </c>
      <c r="AO443" s="111">
        <v>90.8</v>
      </c>
      <c r="AP443" s="111" t="s">
        <v>398</v>
      </c>
      <c r="AQ443" s="111">
        <v>124.11</v>
      </c>
      <c r="AR443" s="111" t="s">
        <v>398</v>
      </c>
      <c r="AS443" s="111">
        <v>160.06</v>
      </c>
      <c r="AT443" s="111" t="s">
        <v>398</v>
      </c>
      <c r="AU443" s="111">
        <f t="shared" si="7"/>
        <v>1325.7999999999997</v>
      </c>
      <c r="AV443" s="112">
        <v>0.46718999999999999</v>
      </c>
      <c r="AW443" s="112" t="s">
        <v>407</v>
      </c>
      <c r="AX443" s="112" t="s">
        <v>396</v>
      </c>
      <c r="AY443" s="112">
        <v>1</v>
      </c>
      <c r="AZ443" s="112" t="s">
        <v>409</v>
      </c>
    </row>
    <row r="444" spans="1:52" ht="35.25" customHeight="1" x14ac:dyDescent="0.25">
      <c r="A444" s="4">
        <v>434</v>
      </c>
      <c r="B444" s="23">
        <v>342344</v>
      </c>
      <c r="C444" s="89" t="s">
        <v>382</v>
      </c>
      <c r="D444" s="110" t="s">
        <v>383</v>
      </c>
      <c r="E444" s="111" t="s">
        <v>384</v>
      </c>
      <c r="F444" s="89" t="s">
        <v>403</v>
      </c>
      <c r="G444" s="90" t="s">
        <v>386</v>
      </c>
      <c r="H444" s="31" t="s">
        <v>387</v>
      </c>
      <c r="I444" s="112">
        <v>1</v>
      </c>
      <c r="J444" s="110" t="s">
        <v>404</v>
      </c>
      <c r="K444" s="75">
        <v>50</v>
      </c>
      <c r="L444" s="50" t="s">
        <v>405</v>
      </c>
      <c r="M444" s="50" t="s">
        <v>406</v>
      </c>
      <c r="N444" s="52" t="s">
        <v>102</v>
      </c>
      <c r="O444" s="94" t="s">
        <v>102</v>
      </c>
      <c r="P444" s="50" t="s">
        <v>101</v>
      </c>
      <c r="Q444" s="94" t="s">
        <v>102</v>
      </c>
      <c r="R444" s="110" t="s">
        <v>390</v>
      </c>
      <c r="S444" s="61" t="s">
        <v>102</v>
      </c>
      <c r="T444" s="75"/>
      <c r="U444" s="113">
        <v>488.98</v>
      </c>
      <c r="V444" s="113">
        <v>592.65</v>
      </c>
      <c r="W444" s="111">
        <v>80.39</v>
      </c>
      <c r="X444" s="111" t="s">
        <v>393</v>
      </c>
      <c r="Y444" s="111">
        <v>78.61</v>
      </c>
      <c r="Z444" s="111" t="s">
        <v>393</v>
      </c>
      <c r="AA444" s="111">
        <v>81.28</v>
      </c>
      <c r="AB444" s="111" t="s">
        <v>393</v>
      </c>
      <c r="AC444" s="111">
        <v>80.37</v>
      </c>
      <c r="AD444" s="111" t="s">
        <v>393</v>
      </c>
      <c r="AE444" s="111">
        <v>81.28</v>
      </c>
      <c r="AF444" s="111" t="s">
        <v>393</v>
      </c>
      <c r="AG444" s="111">
        <v>0.24</v>
      </c>
      <c r="AH444" s="111" t="s">
        <v>393</v>
      </c>
      <c r="AI444" s="111">
        <v>0</v>
      </c>
      <c r="AJ444" s="111" t="s">
        <v>393</v>
      </c>
      <c r="AK444" s="111">
        <v>0</v>
      </c>
      <c r="AL444" s="111" t="s">
        <v>393</v>
      </c>
      <c r="AM444" s="111">
        <v>0</v>
      </c>
      <c r="AN444" s="111" t="s">
        <v>393</v>
      </c>
      <c r="AO444" s="111">
        <v>77.39</v>
      </c>
      <c r="AP444" s="111" t="s">
        <v>393</v>
      </c>
      <c r="AQ444" s="111">
        <v>76.75</v>
      </c>
      <c r="AR444" s="111" t="s">
        <v>393</v>
      </c>
      <c r="AS444" s="111">
        <v>77.39</v>
      </c>
      <c r="AT444" s="111" t="s">
        <v>393</v>
      </c>
      <c r="AU444" s="111">
        <f t="shared" si="7"/>
        <v>633.69999999999993</v>
      </c>
      <c r="AV444" s="112">
        <v>0.1215</v>
      </c>
      <c r="AW444" s="112" t="s">
        <v>407</v>
      </c>
      <c r="AX444" s="112" t="s">
        <v>396</v>
      </c>
      <c r="AY444" s="112">
        <v>1</v>
      </c>
      <c r="AZ444" s="112" t="s">
        <v>409</v>
      </c>
    </row>
    <row r="445" spans="1:52" ht="35.25" customHeight="1" x14ac:dyDescent="0.25">
      <c r="A445" s="4">
        <v>435</v>
      </c>
      <c r="B445" s="23">
        <v>342345</v>
      </c>
      <c r="C445" s="89" t="s">
        <v>382</v>
      </c>
      <c r="D445" s="110" t="s">
        <v>383</v>
      </c>
      <c r="E445" s="111" t="s">
        <v>384</v>
      </c>
      <c r="F445" s="89" t="s">
        <v>403</v>
      </c>
      <c r="G445" s="90" t="s">
        <v>386</v>
      </c>
      <c r="H445" s="31" t="s">
        <v>387</v>
      </c>
      <c r="I445" s="112">
        <v>1</v>
      </c>
      <c r="J445" s="110" t="s">
        <v>404</v>
      </c>
      <c r="K445" s="75">
        <v>50</v>
      </c>
      <c r="L445" s="50" t="s">
        <v>405</v>
      </c>
      <c r="M445" s="50" t="s">
        <v>406</v>
      </c>
      <c r="N445" s="52" t="s">
        <v>102</v>
      </c>
      <c r="O445" s="94" t="s">
        <v>102</v>
      </c>
      <c r="P445" s="50" t="s">
        <v>101</v>
      </c>
      <c r="Q445" s="94" t="s">
        <v>102</v>
      </c>
      <c r="R445" s="110" t="s">
        <v>390</v>
      </c>
      <c r="S445" s="61" t="s">
        <v>102</v>
      </c>
      <c r="T445" s="75"/>
      <c r="U445" s="113">
        <v>474.58</v>
      </c>
      <c r="V445" s="113">
        <v>420.15</v>
      </c>
      <c r="W445" s="111">
        <v>121.24</v>
      </c>
      <c r="X445" s="111" t="s">
        <v>398</v>
      </c>
      <c r="Y445" s="111">
        <v>112.24</v>
      </c>
      <c r="Z445" s="111" t="s">
        <v>398</v>
      </c>
      <c r="AA445" s="111">
        <v>105.63</v>
      </c>
      <c r="AB445" s="111" t="s">
        <v>398</v>
      </c>
      <c r="AC445" s="111">
        <v>71.150000000000006</v>
      </c>
      <c r="AD445" s="111" t="s">
        <v>398</v>
      </c>
      <c r="AE445" s="111">
        <v>31.38</v>
      </c>
      <c r="AF445" s="111" t="s">
        <v>398</v>
      </c>
      <c r="AG445" s="111">
        <v>0.24</v>
      </c>
      <c r="AH445" s="111" t="s">
        <v>398</v>
      </c>
      <c r="AI445" s="111">
        <v>0</v>
      </c>
      <c r="AJ445" s="111" t="s">
        <v>398</v>
      </c>
      <c r="AK445" s="111">
        <v>0</v>
      </c>
      <c r="AL445" s="111" t="s">
        <v>398</v>
      </c>
      <c r="AM445" s="111">
        <v>0</v>
      </c>
      <c r="AN445" s="111" t="s">
        <v>398</v>
      </c>
      <c r="AO445" s="111">
        <v>60.37</v>
      </c>
      <c r="AP445" s="111" t="s">
        <v>398</v>
      </c>
      <c r="AQ445" s="111">
        <v>72.36</v>
      </c>
      <c r="AR445" s="111" t="s">
        <v>398</v>
      </c>
      <c r="AS445" s="111">
        <v>97.48</v>
      </c>
      <c r="AT445" s="111" t="s">
        <v>398</v>
      </c>
      <c r="AU445" s="111">
        <f t="shared" si="7"/>
        <v>672.09</v>
      </c>
      <c r="AV445" s="112">
        <v>0.77658000000000005</v>
      </c>
      <c r="AW445" s="112" t="s">
        <v>407</v>
      </c>
      <c r="AX445" s="112" t="s">
        <v>396</v>
      </c>
      <c r="AY445" s="112">
        <v>1</v>
      </c>
      <c r="AZ445" s="112" t="s">
        <v>409</v>
      </c>
    </row>
    <row r="446" spans="1:52" ht="35.25" customHeight="1" x14ac:dyDescent="0.25">
      <c r="A446" s="4">
        <v>436</v>
      </c>
      <c r="B446" s="23">
        <v>342346</v>
      </c>
      <c r="C446" s="89" t="s">
        <v>382</v>
      </c>
      <c r="D446" s="110" t="s">
        <v>383</v>
      </c>
      <c r="E446" s="111" t="s">
        <v>384</v>
      </c>
      <c r="F446" s="89" t="s">
        <v>403</v>
      </c>
      <c r="G446" s="90" t="s">
        <v>386</v>
      </c>
      <c r="H446" s="31" t="s">
        <v>387</v>
      </c>
      <c r="I446" s="112">
        <v>1</v>
      </c>
      <c r="J446" s="110" t="s">
        <v>404</v>
      </c>
      <c r="K446" s="75">
        <v>80</v>
      </c>
      <c r="L446" s="50" t="s">
        <v>405</v>
      </c>
      <c r="M446" s="50" t="s">
        <v>406</v>
      </c>
      <c r="N446" s="52" t="s">
        <v>102</v>
      </c>
      <c r="O446" s="94" t="s">
        <v>102</v>
      </c>
      <c r="P446" s="50" t="s">
        <v>101</v>
      </c>
      <c r="Q446" s="94" t="s">
        <v>102</v>
      </c>
      <c r="R446" s="110" t="s">
        <v>390</v>
      </c>
      <c r="S446" s="61" t="s">
        <v>102</v>
      </c>
      <c r="T446" s="75"/>
      <c r="U446" s="113">
        <v>533.44000000000005</v>
      </c>
      <c r="V446" s="113">
        <v>621.80999999999995</v>
      </c>
      <c r="W446" s="111">
        <v>117.36</v>
      </c>
      <c r="X446" s="111" t="s">
        <v>398</v>
      </c>
      <c r="Y446" s="111">
        <v>108.18</v>
      </c>
      <c r="Z446" s="111" t="s">
        <v>398</v>
      </c>
      <c r="AA446" s="111">
        <v>119.18</v>
      </c>
      <c r="AB446" s="111" t="s">
        <v>398</v>
      </c>
      <c r="AC446" s="111">
        <v>81.09</v>
      </c>
      <c r="AD446" s="111" t="s">
        <v>398</v>
      </c>
      <c r="AE446" s="111">
        <v>29.76</v>
      </c>
      <c r="AF446" s="111" t="s">
        <v>398</v>
      </c>
      <c r="AG446" s="111">
        <v>0.24</v>
      </c>
      <c r="AH446" s="111" t="s">
        <v>398</v>
      </c>
      <c r="AI446" s="111">
        <v>0</v>
      </c>
      <c r="AJ446" s="111" t="s">
        <v>398</v>
      </c>
      <c r="AK446" s="111">
        <v>0</v>
      </c>
      <c r="AL446" s="111" t="s">
        <v>398</v>
      </c>
      <c r="AM446" s="111">
        <v>0</v>
      </c>
      <c r="AN446" s="111" t="s">
        <v>398</v>
      </c>
      <c r="AO446" s="111">
        <v>61.86</v>
      </c>
      <c r="AP446" s="111" t="s">
        <v>398</v>
      </c>
      <c r="AQ446" s="111">
        <v>68.52</v>
      </c>
      <c r="AR446" s="111" t="s">
        <v>398</v>
      </c>
      <c r="AS446" s="111">
        <v>92.24</v>
      </c>
      <c r="AT446" s="111" t="s">
        <v>398</v>
      </c>
      <c r="AU446" s="111">
        <f t="shared" si="7"/>
        <v>678.43000000000006</v>
      </c>
      <c r="AV446" s="112">
        <v>0.44949</v>
      </c>
      <c r="AW446" s="112" t="s">
        <v>407</v>
      </c>
      <c r="AX446" s="112" t="s">
        <v>396</v>
      </c>
      <c r="AY446" s="112">
        <v>1</v>
      </c>
      <c r="AZ446" s="112" t="s">
        <v>408</v>
      </c>
    </row>
    <row r="447" spans="1:52" ht="35.25" customHeight="1" x14ac:dyDescent="0.25">
      <c r="A447" s="4">
        <v>437</v>
      </c>
      <c r="B447" s="23">
        <v>342347</v>
      </c>
      <c r="C447" s="89" t="s">
        <v>382</v>
      </c>
      <c r="D447" s="110" t="s">
        <v>383</v>
      </c>
      <c r="E447" s="111" t="s">
        <v>384</v>
      </c>
      <c r="F447" s="89" t="s">
        <v>403</v>
      </c>
      <c r="G447" s="90" t="s">
        <v>386</v>
      </c>
      <c r="H447" s="31" t="s">
        <v>387</v>
      </c>
      <c r="I447" s="112">
        <v>1</v>
      </c>
      <c r="J447" s="110" t="s">
        <v>404</v>
      </c>
      <c r="K447" s="75">
        <v>80</v>
      </c>
      <c r="L447" s="50" t="s">
        <v>405</v>
      </c>
      <c r="M447" s="50" t="s">
        <v>406</v>
      </c>
      <c r="N447" s="52" t="s">
        <v>102</v>
      </c>
      <c r="O447" s="94" t="s">
        <v>102</v>
      </c>
      <c r="P447" s="50" t="s">
        <v>101</v>
      </c>
      <c r="Q447" s="94" t="s">
        <v>102</v>
      </c>
      <c r="R447" s="110" t="s">
        <v>390</v>
      </c>
      <c r="S447" s="61" t="s">
        <v>102</v>
      </c>
      <c r="T447" s="75"/>
      <c r="U447" s="113">
        <v>822.12</v>
      </c>
      <c r="V447" s="113">
        <v>1053.8499999999999</v>
      </c>
      <c r="W447" s="111">
        <v>191.28</v>
      </c>
      <c r="X447" s="111" t="s">
        <v>393</v>
      </c>
      <c r="Y447" s="111">
        <v>186.55</v>
      </c>
      <c r="Z447" s="111" t="s">
        <v>393</v>
      </c>
      <c r="AA447" s="111">
        <v>190.54</v>
      </c>
      <c r="AB447" s="111" t="s">
        <v>393</v>
      </c>
      <c r="AC447" s="111">
        <v>181.36</v>
      </c>
      <c r="AD447" s="111" t="s">
        <v>393</v>
      </c>
      <c r="AE447" s="111">
        <v>172.62</v>
      </c>
      <c r="AF447" s="111" t="s">
        <v>393</v>
      </c>
      <c r="AG447" s="111">
        <v>0</v>
      </c>
      <c r="AH447" s="111" t="s">
        <v>393</v>
      </c>
      <c r="AI447" s="111">
        <v>0</v>
      </c>
      <c r="AJ447" s="111" t="s">
        <v>393</v>
      </c>
      <c r="AK447" s="111">
        <v>0</v>
      </c>
      <c r="AL447" s="111" t="s">
        <v>393</v>
      </c>
      <c r="AM447" s="111">
        <v>0</v>
      </c>
      <c r="AN447" s="111" t="s">
        <v>393</v>
      </c>
      <c r="AO447" s="111">
        <v>159.05000000000001</v>
      </c>
      <c r="AP447" s="111" t="s">
        <v>393</v>
      </c>
      <c r="AQ447" s="111">
        <v>158.87</v>
      </c>
      <c r="AR447" s="111" t="s">
        <v>393</v>
      </c>
      <c r="AS447" s="111">
        <v>162.9</v>
      </c>
      <c r="AT447" s="111" t="s">
        <v>393</v>
      </c>
      <c r="AU447" s="111">
        <f t="shared" si="7"/>
        <v>1403.17</v>
      </c>
      <c r="AV447" s="112">
        <v>0.38486999999999999</v>
      </c>
      <c r="AW447" s="112" t="s">
        <v>407</v>
      </c>
      <c r="AX447" s="112" t="s">
        <v>396</v>
      </c>
      <c r="AY447" s="112">
        <v>1</v>
      </c>
      <c r="AZ447" s="112" t="s">
        <v>409</v>
      </c>
    </row>
    <row r="448" spans="1:52" ht="35.25" customHeight="1" x14ac:dyDescent="0.25">
      <c r="A448" s="4">
        <v>438</v>
      </c>
      <c r="B448" s="23">
        <v>342348</v>
      </c>
      <c r="C448" s="89" t="s">
        <v>382</v>
      </c>
      <c r="D448" s="110" t="s">
        <v>383</v>
      </c>
      <c r="E448" s="111" t="s">
        <v>384</v>
      </c>
      <c r="F448" s="89" t="s">
        <v>403</v>
      </c>
      <c r="G448" s="90" t="s">
        <v>386</v>
      </c>
      <c r="H448" s="31" t="s">
        <v>387</v>
      </c>
      <c r="I448" s="112">
        <v>1</v>
      </c>
      <c r="J448" s="110" t="s">
        <v>404</v>
      </c>
      <c r="K448" s="75">
        <v>80</v>
      </c>
      <c r="L448" s="50" t="s">
        <v>405</v>
      </c>
      <c r="M448" s="50" t="s">
        <v>406</v>
      </c>
      <c r="N448" s="52" t="s">
        <v>102</v>
      </c>
      <c r="O448" s="94" t="s">
        <v>102</v>
      </c>
      <c r="P448" s="50" t="s">
        <v>101</v>
      </c>
      <c r="Q448" s="94" t="s">
        <v>102</v>
      </c>
      <c r="R448" s="110" t="s">
        <v>390</v>
      </c>
      <c r="S448" s="61" t="s">
        <v>102</v>
      </c>
      <c r="T448" s="75"/>
      <c r="U448" s="113">
        <v>489.09</v>
      </c>
      <c r="V448" s="113">
        <v>408.03</v>
      </c>
      <c r="W448" s="111">
        <v>109.23</v>
      </c>
      <c r="X448" s="111" t="s">
        <v>398</v>
      </c>
      <c r="Y448" s="111">
        <v>82.27</v>
      </c>
      <c r="Z448" s="111" t="s">
        <v>398</v>
      </c>
      <c r="AA448" s="111">
        <v>106.46</v>
      </c>
      <c r="AB448" s="111" t="s">
        <v>398</v>
      </c>
      <c r="AC448" s="111">
        <v>73.39</v>
      </c>
      <c r="AD448" s="111" t="s">
        <v>398</v>
      </c>
      <c r="AE448" s="111">
        <v>27.44</v>
      </c>
      <c r="AF448" s="111" t="s">
        <v>398</v>
      </c>
      <c r="AG448" s="111">
        <v>0.24</v>
      </c>
      <c r="AH448" s="111" t="s">
        <v>398</v>
      </c>
      <c r="AI448" s="111">
        <v>0</v>
      </c>
      <c r="AJ448" s="111" t="s">
        <v>398</v>
      </c>
      <c r="AK448" s="111">
        <v>0</v>
      </c>
      <c r="AL448" s="111" t="s">
        <v>398</v>
      </c>
      <c r="AM448" s="111">
        <v>0</v>
      </c>
      <c r="AN448" s="111" t="s">
        <v>398</v>
      </c>
      <c r="AO448" s="111">
        <v>34.42</v>
      </c>
      <c r="AP448" s="111" t="s">
        <v>398</v>
      </c>
      <c r="AQ448" s="111">
        <v>63.31</v>
      </c>
      <c r="AR448" s="111" t="s">
        <v>398</v>
      </c>
      <c r="AS448" s="111">
        <v>85.34</v>
      </c>
      <c r="AT448" s="111" t="s">
        <v>398</v>
      </c>
      <c r="AU448" s="111">
        <f t="shared" si="7"/>
        <v>582.1</v>
      </c>
      <c r="AV448" s="112">
        <v>0.16500000000000001</v>
      </c>
      <c r="AW448" s="112" t="s">
        <v>407</v>
      </c>
      <c r="AX448" s="112" t="s">
        <v>396</v>
      </c>
      <c r="AY448" s="112">
        <v>1</v>
      </c>
      <c r="AZ448" s="112" t="s">
        <v>408</v>
      </c>
    </row>
    <row r="449" spans="1:52" ht="35.25" customHeight="1" x14ac:dyDescent="0.25">
      <c r="A449" s="4">
        <v>439</v>
      </c>
      <c r="B449" s="23">
        <v>342349</v>
      </c>
      <c r="C449" s="89" t="s">
        <v>382</v>
      </c>
      <c r="D449" s="110" t="s">
        <v>383</v>
      </c>
      <c r="E449" s="111" t="s">
        <v>384</v>
      </c>
      <c r="F449" s="89" t="s">
        <v>403</v>
      </c>
      <c r="G449" s="90" t="s">
        <v>386</v>
      </c>
      <c r="H449" s="31" t="s">
        <v>387</v>
      </c>
      <c r="I449" s="112">
        <v>1</v>
      </c>
      <c r="J449" s="110" t="s">
        <v>404</v>
      </c>
      <c r="K449" s="75">
        <v>80</v>
      </c>
      <c r="L449" s="50" t="s">
        <v>405</v>
      </c>
      <c r="M449" s="50" t="s">
        <v>406</v>
      </c>
      <c r="N449" s="52" t="s">
        <v>101</v>
      </c>
      <c r="O449" s="94" t="s">
        <v>102</v>
      </c>
      <c r="P449" s="50" t="s">
        <v>101</v>
      </c>
      <c r="Q449" s="94" t="s">
        <v>102</v>
      </c>
      <c r="R449" s="110" t="s">
        <v>390</v>
      </c>
      <c r="S449" s="61" t="s">
        <v>102</v>
      </c>
      <c r="T449" s="75"/>
      <c r="U449" s="113">
        <v>1442.44</v>
      </c>
      <c r="V449" s="113">
        <v>1391.82</v>
      </c>
      <c r="W449" s="111">
        <v>209.23</v>
      </c>
      <c r="X449" s="111" t="s">
        <v>398</v>
      </c>
      <c r="Y449" s="111">
        <v>191.11</v>
      </c>
      <c r="Z449" s="111" t="s">
        <v>398</v>
      </c>
      <c r="AA449" s="111">
        <v>191.21</v>
      </c>
      <c r="AB449" s="111" t="s">
        <v>398</v>
      </c>
      <c r="AC449" s="111">
        <v>145.06</v>
      </c>
      <c r="AD449" s="111" t="s">
        <v>398</v>
      </c>
      <c r="AE449" s="111">
        <v>69.739999999999995</v>
      </c>
      <c r="AF449" s="111" t="s">
        <v>398</v>
      </c>
      <c r="AG449" s="111">
        <v>22.35</v>
      </c>
      <c r="AH449" s="111" t="s">
        <v>398</v>
      </c>
      <c r="AI449" s="111">
        <v>37.72</v>
      </c>
      <c r="AJ449" s="111" t="s">
        <v>398</v>
      </c>
      <c r="AK449" s="111">
        <v>35.57</v>
      </c>
      <c r="AL449" s="111" t="s">
        <v>398</v>
      </c>
      <c r="AM449" s="111">
        <v>36.72</v>
      </c>
      <c r="AN449" s="111" t="s">
        <v>398</v>
      </c>
      <c r="AO449" s="111">
        <v>119.08</v>
      </c>
      <c r="AP449" s="111" t="s">
        <v>398</v>
      </c>
      <c r="AQ449" s="111">
        <v>119.08</v>
      </c>
      <c r="AR449" s="111" t="s">
        <v>398</v>
      </c>
      <c r="AS449" s="111">
        <v>119.08</v>
      </c>
      <c r="AT449" s="111" t="s">
        <v>398</v>
      </c>
      <c r="AU449" s="111">
        <f t="shared" si="7"/>
        <v>1295.95</v>
      </c>
      <c r="AV449" s="112">
        <v>0.11464000000000001</v>
      </c>
      <c r="AW449" s="112" t="s">
        <v>407</v>
      </c>
      <c r="AX449" s="112" t="s">
        <v>396</v>
      </c>
      <c r="AY449" s="112">
        <v>1</v>
      </c>
      <c r="AZ449" s="112" t="s">
        <v>409</v>
      </c>
    </row>
    <row r="450" spans="1:52" ht="35.25" customHeight="1" x14ac:dyDescent="0.25">
      <c r="A450" s="4">
        <v>440</v>
      </c>
      <c r="B450" s="23">
        <v>342350</v>
      </c>
      <c r="C450" s="89" t="s">
        <v>382</v>
      </c>
      <c r="D450" s="110" t="s">
        <v>383</v>
      </c>
      <c r="E450" s="111" t="s">
        <v>384</v>
      </c>
      <c r="F450" s="89" t="s">
        <v>403</v>
      </c>
      <c r="G450" s="90" t="s">
        <v>386</v>
      </c>
      <c r="H450" s="31" t="s">
        <v>387</v>
      </c>
      <c r="I450" s="112">
        <v>1</v>
      </c>
      <c r="J450" s="110" t="s">
        <v>404</v>
      </c>
      <c r="K450" s="75">
        <v>50</v>
      </c>
      <c r="L450" s="50" t="s">
        <v>405</v>
      </c>
      <c r="M450" s="50" t="s">
        <v>406</v>
      </c>
      <c r="N450" s="52" t="s">
        <v>102</v>
      </c>
      <c r="O450" s="94" t="s">
        <v>102</v>
      </c>
      <c r="P450" s="50" t="s">
        <v>101</v>
      </c>
      <c r="Q450" s="94" t="s">
        <v>102</v>
      </c>
      <c r="R450" s="110" t="s">
        <v>390</v>
      </c>
      <c r="S450" s="61" t="s">
        <v>102</v>
      </c>
      <c r="T450" s="75"/>
      <c r="U450" s="113">
        <v>535.11</v>
      </c>
      <c r="V450" s="113">
        <v>317.24</v>
      </c>
      <c r="W450" s="111">
        <v>54.72</v>
      </c>
      <c r="X450" s="111" t="s">
        <v>398</v>
      </c>
      <c r="Y450" s="111">
        <v>105.95</v>
      </c>
      <c r="Z450" s="111" t="s">
        <v>398</v>
      </c>
      <c r="AA450" s="111">
        <v>103.54</v>
      </c>
      <c r="AB450" s="111" t="s">
        <v>398</v>
      </c>
      <c r="AC450" s="111">
        <v>71.959999999999994</v>
      </c>
      <c r="AD450" s="111" t="s">
        <v>398</v>
      </c>
      <c r="AE450" s="111">
        <v>29.84</v>
      </c>
      <c r="AF450" s="111" t="s">
        <v>398</v>
      </c>
      <c r="AG450" s="111">
        <v>0.24</v>
      </c>
      <c r="AH450" s="111" t="s">
        <v>398</v>
      </c>
      <c r="AI450" s="111">
        <v>0</v>
      </c>
      <c r="AJ450" s="111" t="s">
        <v>398</v>
      </c>
      <c r="AK450" s="111">
        <v>0</v>
      </c>
      <c r="AL450" s="111" t="s">
        <v>398</v>
      </c>
      <c r="AM450" s="111">
        <v>0</v>
      </c>
      <c r="AN450" s="111" t="s">
        <v>398</v>
      </c>
      <c r="AO450" s="111">
        <v>83.96</v>
      </c>
      <c r="AP450" s="111" t="s">
        <v>398</v>
      </c>
      <c r="AQ450" s="111">
        <v>94.19</v>
      </c>
      <c r="AR450" s="111" t="s">
        <v>398</v>
      </c>
      <c r="AS450" s="111">
        <v>58.12</v>
      </c>
      <c r="AT450" s="111" t="s">
        <v>398</v>
      </c>
      <c r="AU450" s="111">
        <f t="shared" si="7"/>
        <v>602.52</v>
      </c>
      <c r="AV450" s="112">
        <v>0.14530999999999999</v>
      </c>
      <c r="AW450" s="112" t="s">
        <v>407</v>
      </c>
      <c r="AX450" s="112" t="s">
        <v>396</v>
      </c>
      <c r="AY450" s="112">
        <v>1</v>
      </c>
      <c r="AZ450" s="112" t="s">
        <v>409</v>
      </c>
    </row>
    <row r="451" spans="1:52" ht="35.25" customHeight="1" x14ac:dyDescent="0.25">
      <c r="A451" s="4">
        <v>441</v>
      </c>
      <c r="B451" s="23">
        <v>342351</v>
      </c>
      <c r="C451" s="89" t="s">
        <v>382</v>
      </c>
      <c r="D451" s="110" t="s">
        <v>383</v>
      </c>
      <c r="E451" s="111" t="s">
        <v>384</v>
      </c>
      <c r="F451" s="89" t="s">
        <v>403</v>
      </c>
      <c r="G451" s="90" t="s">
        <v>386</v>
      </c>
      <c r="H451" s="31" t="s">
        <v>387</v>
      </c>
      <c r="I451" s="112">
        <v>1</v>
      </c>
      <c r="J451" s="110" t="s">
        <v>404</v>
      </c>
      <c r="K451" s="75">
        <v>80</v>
      </c>
      <c r="L451" s="50" t="s">
        <v>405</v>
      </c>
      <c r="M451" s="50" t="s">
        <v>406</v>
      </c>
      <c r="N451" s="52" t="s">
        <v>102</v>
      </c>
      <c r="O451" s="94" t="s">
        <v>102</v>
      </c>
      <c r="P451" s="50" t="s">
        <v>101</v>
      </c>
      <c r="Q451" s="94" t="s">
        <v>102</v>
      </c>
      <c r="R451" s="110" t="s">
        <v>390</v>
      </c>
      <c r="S451" s="61" t="s">
        <v>102</v>
      </c>
      <c r="T451" s="75"/>
      <c r="U451" s="113">
        <v>701.36</v>
      </c>
      <c r="V451" s="113">
        <v>953.73</v>
      </c>
      <c r="W451" s="111">
        <v>163.82</v>
      </c>
      <c r="X451" s="111" t="s">
        <v>393</v>
      </c>
      <c r="Y451" s="111">
        <v>168.11</v>
      </c>
      <c r="Z451" s="111" t="s">
        <v>393</v>
      </c>
      <c r="AA451" s="111">
        <v>168.11</v>
      </c>
      <c r="AB451" s="111" t="s">
        <v>393</v>
      </c>
      <c r="AC451" s="111">
        <v>168.11</v>
      </c>
      <c r="AD451" s="111" t="s">
        <v>393</v>
      </c>
      <c r="AE451" s="111">
        <v>168.11</v>
      </c>
      <c r="AF451" s="111" t="s">
        <v>393</v>
      </c>
      <c r="AG451" s="111">
        <v>0</v>
      </c>
      <c r="AH451" s="111" t="s">
        <v>393</v>
      </c>
      <c r="AI451" s="111">
        <v>0</v>
      </c>
      <c r="AJ451" s="111" t="s">
        <v>393</v>
      </c>
      <c r="AK451" s="111">
        <v>0</v>
      </c>
      <c r="AL451" s="111" t="s">
        <v>393</v>
      </c>
      <c r="AM451" s="111">
        <v>0</v>
      </c>
      <c r="AN451" s="111" t="s">
        <v>393</v>
      </c>
      <c r="AO451" s="111">
        <v>139.54</v>
      </c>
      <c r="AP451" s="111" t="s">
        <v>393</v>
      </c>
      <c r="AQ451" s="111">
        <v>139.54</v>
      </c>
      <c r="AR451" s="111" t="s">
        <v>393</v>
      </c>
      <c r="AS451" s="111">
        <v>136.91999999999999</v>
      </c>
      <c r="AT451" s="111" t="s">
        <v>393</v>
      </c>
      <c r="AU451" s="111">
        <f t="shared" si="7"/>
        <v>1252.2600000000002</v>
      </c>
      <c r="AV451" s="112">
        <v>0.10579</v>
      </c>
      <c r="AW451" s="112" t="s">
        <v>407</v>
      </c>
      <c r="AX451" s="112" t="s">
        <v>396</v>
      </c>
      <c r="AY451" s="112">
        <v>1</v>
      </c>
      <c r="AZ451" s="112" t="s">
        <v>409</v>
      </c>
    </row>
    <row r="452" spans="1:52" ht="35.25" customHeight="1" x14ac:dyDescent="0.25">
      <c r="A452" s="4">
        <v>442</v>
      </c>
      <c r="B452" s="23">
        <v>342352</v>
      </c>
      <c r="C452" s="89" t="s">
        <v>382</v>
      </c>
      <c r="D452" s="110" t="s">
        <v>383</v>
      </c>
      <c r="E452" s="111" t="s">
        <v>384</v>
      </c>
      <c r="F452" s="89" t="s">
        <v>403</v>
      </c>
      <c r="G452" s="90" t="s">
        <v>386</v>
      </c>
      <c r="H452" s="31" t="s">
        <v>387</v>
      </c>
      <c r="I452" s="112">
        <v>1</v>
      </c>
      <c r="J452" s="110" t="s">
        <v>404</v>
      </c>
      <c r="K452" s="75">
        <v>80</v>
      </c>
      <c r="L452" s="50" t="s">
        <v>405</v>
      </c>
      <c r="M452" s="50" t="s">
        <v>406</v>
      </c>
      <c r="N452" s="52" t="s">
        <v>102</v>
      </c>
      <c r="O452" s="94" t="s">
        <v>102</v>
      </c>
      <c r="P452" s="50" t="s">
        <v>101</v>
      </c>
      <c r="Q452" s="94" t="s">
        <v>102</v>
      </c>
      <c r="R452" s="110" t="s">
        <v>390</v>
      </c>
      <c r="S452" s="61" t="s">
        <v>102</v>
      </c>
      <c r="T452" s="75"/>
      <c r="U452" s="113">
        <v>727.5</v>
      </c>
      <c r="V452" s="113">
        <v>926.5</v>
      </c>
      <c r="W452" s="111">
        <v>138.61000000000001</v>
      </c>
      <c r="X452" s="111" t="s">
        <v>393</v>
      </c>
      <c r="Y452" s="111">
        <v>135.82</v>
      </c>
      <c r="Z452" s="111" t="s">
        <v>393</v>
      </c>
      <c r="AA452" s="111">
        <v>138.16999999999999</v>
      </c>
      <c r="AB452" s="111" t="s">
        <v>393</v>
      </c>
      <c r="AC452" s="111">
        <v>132.77000000000001</v>
      </c>
      <c r="AD452" s="111" t="s">
        <v>393</v>
      </c>
      <c r="AE452" s="111">
        <v>127.62</v>
      </c>
      <c r="AF452" s="111" t="s">
        <v>393</v>
      </c>
      <c r="AG452" s="111">
        <v>0</v>
      </c>
      <c r="AH452" s="111" t="s">
        <v>393</v>
      </c>
      <c r="AI452" s="111">
        <v>0</v>
      </c>
      <c r="AJ452" s="111" t="s">
        <v>393</v>
      </c>
      <c r="AK452" s="111">
        <v>0</v>
      </c>
      <c r="AL452" s="111" t="s">
        <v>393</v>
      </c>
      <c r="AM452" s="111">
        <v>0</v>
      </c>
      <c r="AN452" s="111" t="s">
        <v>393</v>
      </c>
      <c r="AO452" s="111">
        <v>121.61</v>
      </c>
      <c r="AP452" s="111" t="s">
        <v>393</v>
      </c>
      <c r="AQ452" s="111">
        <v>121.51</v>
      </c>
      <c r="AR452" s="111" t="s">
        <v>393</v>
      </c>
      <c r="AS452" s="111">
        <v>136.24</v>
      </c>
      <c r="AT452" s="111" t="s">
        <v>393</v>
      </c>
      <c r="AU452" s="111">
        <f t="shared" si="7"/>
        <v>1052.3499999999999</v>
      </c>
      <c r="AV452" s="112">
        <v>0.11035</v>
      </c>
      <c r="AW452" s="112" t="s">
        <v>407</v>
      </c>
      <c r="AX452" s="112" t="s">
        <v>396</v>
      </c>
      <c r="AY452" s="112">
        <v>1</v>
      </c>
      <c r="AZ452" s="112" t="s">
        <v>409</v>
      </c>
    </row>
    <row r="453" spans="1:52" ht="35.25" customHeight="1" x14ac:dyDescent="0.25">
      <c r="A453" s="4">
        <v>443</v>
      </c>
      <c r="B453" s="4">
        <v>3431</v>
      </c>
      <c r="C453" s="89" t="s">
        <v>382</v>
      </c>
      <c r="D453" s="58" t="s">
        <v>383</v>
      </c>
      <c r="E453" s="58" t="s">
        <v>384</v>
      </c>
      <c r="F453" s="89" t="s">
        <v>416</v>
      </c>
      <c r="G453" s="90" t="s">
        <v>386</v>
      </c>
      <c r="H453" s="91" t="s">
        <v>387</v>
      </c>
      <c r="I453" s="4">
        <v>2</v>
      </c>
      <c r="J453" s="93" t="s">
        <v>388</v>
      </c>
      <c r="K453" s="4">
        <v>80</v>
      </c>
      <c r="L453" s="117">
        <v>6.5</v>
      </c>
      <c r="M453" s="4" t="s">
        <v>417</v>
      </c>
      <c r="N453" s="4" t="s">
        <v>101</v>
      </c>
      <c r="O453" s="4" t="s">
        <v>102</v>
      </c>
      <c r="P453" s="4" t="s">
        <v>101</v>
      </c>
      <c r="Q453" s="94" t="s">
        <v>102</v>
      </c>
      <c r="R453" s="58" t="s">
        <v>390</v>
      </c>
      <c r="S453" s="28" t="s">
        <v>102</v>
      </c>
      <c r="T453" s="28"/>
      <c r="U453" s="118">
        <v>1850.6095466999998</v>
      </c>
      <c r="V453" s="118">
        <v>1876.8859499999999</v>
      </c>
      <c r="W453" s="93">
        <v>365.11</v>
      </c>
      <c r="X453" s="93" t="s">
        <v>398</v>
      </c>
      <c r="Y453" s="93">
        <v>310.95</v>
      </c>
      <c r="Z453" s="93" t="s">
        <v>398</v>
      </c>
      <c r="AA453" s="93">
        <v>263.82</v>
      </c>
      <c r="AB453" s="93" t="s">
        <v>398</v>
      </c>
      <c r="AC453" s="93">
        <v>205</v>
      </c>
      <c r="AD453" s="93" t="s">
        <v>398</v>
      </c>
      <c r="AE453" s="119">
        <v>65.319999999999993</v>
      </c>
      <c r="AF453" s="119" t="s">
        <v>398</v>
      </c>
      <c r="AG453" s="119"/>
      <c r="AH453" s="119"/>
      <c r="AI453" s="119"/>
      <c r="AJ453" s="119"/>
      <c r="AK453" s="119"/>
      <c r="AL453" s="119"/>
      <c r="AM453" s="119"/>
      <c r="AN453" s="119"/>
      <c r="AO453" s="93">
        <v>160.31</v>
      </c>
      <c r="AP453" s="93" t="s">
        <v>398</v>
      </c>
      <c r="AQ453" s="93">
        <v>171.74</v>
      </c>
      <c r="AR453" s="93" t="s">
        <v>398</v>
      </c>
      <c r="AS453" s="93">
        <v>223.4</v>
      </c>
      <c r="AT453" s="93" t="s">
        <v>398</v>
      </c>
      <c r="AU453" s="120">
        <f>W453+Y453+AA453+AC453+AE453+AO453+AQ453+AS453</f>
        <v>1765.6499999999999</v>
      </c>
      <c r="AV453" s="93">
        <v>0.89058000000000004</v>
      </c>
      <c r="AW453" s="93" t="s">
        <v>418</v>
      </c>
      <c r="AX453" s="93" t="s">
        <v>396</v>
      </c>
      <c r="AY453" s="93">
        <v>1</v>
      </c>
      <c r="AZ453" s="93" t="s">
        <v>408</v>
      </c>
    </row>
    <row r="454" spans="1:52" ht="35.25" customHeight="1" x14ac:dyDescent="0.25">
      <c r="A454" s="4">
        <v>444</v>
      </c>
      <c r="B454" s="4">
        <v>3432</v>
      </c>
      <c r="C454" s="89" t="s">
        <v>382</v>
      </c>
      <c r="D454" s="58" t="s">
        <v>400</v>
      </c>
      <c r="E454" s="58" t="s">
        <v>384</v>
      </c>
      <c r="F454" s="89" t="s">
        <v>416</v>
      </c>
      <c r="G454" s="90" t="s">
        <v>386</v>
      </c>
      <c r="H454" s="91" t="s">
        <v>387</v>
      </c>
      <c r="I454" s="4">
        <v>3</v>
      </c>
      <c r="J454" s="4" t="s">
        <v>419</v>
      </c>
      <c r="K454" s="4">
        <v>80</v>
      </c>
      <c r="L454" s="117">
        <v>5.5</v>
      </c>
      <c r="M454" s="4" t="s">
        <v>417</v>
      </c>
      <c r="N454" s="4" t="s">
        <v>101</v>
      </c>
      <c r="O454" s="4" t="s">
        <v>102</v>
      </c>
      <c r="P454" s="4" t="s">
        <v>102</v>
      </c>
      <c r="Q454" s="94" t="s">
        <v>101</v>
      </c>
      <c r="R454" s="58" t="s">
        <v>390</v>
      </c>
      <c r="S454" s="28" t="s">
        <v>102</v>
      </c>
      <c r="T454" s="28"/>
      <c r="U454" s="118">
        <v>4135.1609077599996</v>
      </c>
      <c r="V454" s="118">
        <v>4193.8751599999996</v>
      </c>
      <c r="W454" s="93">
        <v>686.56</v>
      </c>
      <c r="X454" s="93" t="s">
        <v>398</v>
      </c>
      <c r="Y454" s="93">
        <v>625.61</v>
      </c>
      <c r="Z454" s="93" t="s">
        <v>398</v>
      </c>
      <c r="AA454" s="93">
        <v>632.15</v>
      </c>
      <c r="AB454" s="93" t="s">
        <v>398</v>
      </c>
      <c r="AC454" s="93">
        <v>425.45</v>
      </c>
      <c r="AD454" s="93" t="s">
        <v>398</v>
      </c>
      <c r="AE454" s="119">
        <v>175.36</v>
      </c>
      <c r="AF454" s="119" t="s">
        <v>398</v>
      </c>
      <c r="AG454" s="119"/>
      <c r="AH454" s="119"/>
      <c r="AI454" s="119"/>
      <c r="AJ454" s="119"/>
      <c r="AK454" s="119"/>
      <c r="AL454" s="119"/>
      <c r="AM454" s="119"/>
      <c r="AN454" s="119"/>
      <c r="AO454" s="93">
        <v>399.45</v>
      </c>
      <c r="AP454" s="93" t="s">
        <v>398</v>
      </c>
      <c r="AQ454" s="93">
        <v>436.34</v>
      </c>
      <c r="AR454" s="93" t="s">
        <v>398</v>
      </c>
      <c r="AS454" s="93">
        <v>564.4</v>
      </c>
      <c r="AT454" s="93" t="s">
        <v>398</v>
      </c>
      <c r="AU454" s="120">
        <f t="shared" ref="AU454:AU517" si="8">W454+Y454+AA454+AC454+AE454+AO454+AQ454+AS454</f>
        <v>3945.32</v>
      </c>
      <c r="AV454" s="93">
        <v>2.4105699999999999</v>
      </c>
      <c r="AW454" s="93" t="s">
        <v>418</v>
      </c>
      <c r="AX454" s="93" t="s">
        <v>396</v>
      </c>
      <c r="AY454" s="93">
        <v>3</v>
      </c>
      <c r="AZ454" s="93" t="s">
        <v>409</v>
      </c>
    </row>
    <row r="455" spans="1:52" ht="35.25" customHeight="1" x14ac:dyDescent="0.25">
      <c r="A455" s="4">
        <v>445</v>
      </c>
      <c r="B455" s="4">
        <v>3433</v>
      </c>
      <c r="C455" s="89" t="s">
        <v>382</v>
      </c>
      <c r="D455" s="58" t="s">
        <v>400</v>
      </c>
      <c r="E455" s="58" t="s">
        <v>384</v>
      </c>
      <c r="F455" s="89" t="s">
        <v>416</v>
      </c>
      <c r="G455" s="90" t="s">
        <v>386</v>
      </c>
      <c r="H455" s="91" t="s">
        <v>387</v>
      </c>
      <c r="I455" s="4">
        <v>1</v>
      </c>
      <c r="J455" s="4" t="s">
        <v>419</v>
      </c>
      <c r="K455" s="4">
        <v>80</v>
      </c>
      <c r="L455" s="117">
        <v>5.5</v>
      </c>
      <c r="M455" s="4" t="s">
        <v>417</v>
      </c>
      <c r="N455" s="4" t="s">
        <v>101</v>
      </c>
      <c r="O455" s="4" t="s">
        <v>102</v>
      </c>
      <c r="P455" s="4" t="s">
        <v>102</v>
      </c>
      <c r="Q455" s="94" t="s">
        <v>101</v>
      </c>
      <c r="R455" s="58" t="s">
        <v>390</v>
      </c>
      <c r="S455" s="28" t="s">
        <v>102</v>
      </c>
      <c r="T455" s="28"/>
      <c r="U455" s="118">
        <v>474.23839200000003</v>
      </c>
      <c r="V455" s="118">
        <v>480.97200000000004</v>
      </c>
      <c r="W455" s="93">
        <v>64.56</v>
      </c>
      <c r="X455" s="93" t="s">
        <v>393</v>
      </c>
      <c r="Y455" s="93">
        <v>64.56</v>
      </c>
      <c r="Z455" s="93" t="s">
        <v>393</v>
      </c>
      <c r="AA455" s="93">
        <v>64.56</v>
      </c>
      <c r="AB455" s="93" t="s">
        <v>393</v>
      </c>
      <c r="AC455" s="93">
        <v>64.56</v>
      </c>
      <c r="AD455" s="93" t="s">
        <v>393</v>
      </c>
      <c r="AE455" s="93">
        <v>64.56</v>
      </c>
      <c r="AF455" s="93" t="s">
        <v>393</v>
      </c>
      <c r="AG455" s="119"/>
      <c r="AH455" s="119"/>
      <c r="AI455" s="119"/>
      <c r="AJ455" s="119"/>
      <c r="AK455" s="119"/>
      <c r="AL455" s="119"/>
      <c r="AM455" s="119"/>
      <c r="AN455" s="119"/>
      <c r="AO455" s="93">
        <v>59.25</v>
      </c>
      <c r="AP455" s="93" t="s">
        <v>393</v>
      </c>
      <c r="AQ455" s="93">
        <v>59.25</v>
      </c>
      <c r="AR455" s="93" t="s">
        <v>393</v>
      </c>
      <c r="AS455" s="93">
        <v>59.25</v>
      </c>
      <c r="AT455" s="93" t="s">
        <v>393</v>
      </c>
      <c r="AU455" s="120">
        <f t="shared" si="8"/>
        <v>500.55</v>
      </c>
      <c r="AV455" s="93">
        <v>0.38333</v>
      </c>
      <c r="AW455" s="93" t="s">
        <v>418</v>
      </c>
      <c r="AX455" s="93" t="s">
        <v>396</v>
      </c>
      <c r="AY455" s="93">
        <v>1</v>
      </c>
      <c r="AZ455" s="93" t="s">
        <v>409</v>
      </c>
    </row>
    <row r="456" spans="1:52" ht="35.25" customHeight="1" x14ac:dyDescent="0.25">
      <c r="A456" s="4">
        <v>446</v>
      </c>
      <c r="B456" s="4">
        <v>3434</v>
      </c>
      <c r="C456" s="89" t="s">
        <v>382</v>
      </c>
      <c r="D456" s="58" t="s">
        <v>400</v>
      </c>
      <c r="E456" s="58" t="s">
        <v>384</v>
      </c>
      <c r="F456" s="89" t="s">
        <v>416</v>
      </c>
      <c r="G456" s="90" t="s">
        <v>386</v>
      </c>
      <c r="H456" s="91" t="s">
        <v>387</v>
      </c>
      <c r="I456" s="4">
        <v>1</v>
      </c>
      <c r="J456" s="4" t="s">
        <v>419</v>
      </c>
      <c r="K456" s="4">
        <v>80</v>
      </c>
      <c r="L456" s="117">
        <v>5.5</v>
      </c>
      <c r="M456" s="4" t="s">
        <v>417</v>
      </c>
      <c r="N456" s="4" t="s">
        <v>101</v>
      </c>
      <c r="O456" s="4" t="s">
        <v>102</v>
      </c>
      <c r="P456" s="4" t="s">
        <v>102</v>
      </c>
      <c r="Q456" s="94" t="s">
        <v>101</v>
      </c>
      <c r="R456" s="58" t="s">
        <v>390</v>
      </c>
      <c r="S456" s="28" t="s">
        <v>102</v>
      </c>
      <c r="T456" s="28"/>
      <c r="U456" s="118">
        <v>1508.4394950000001</v>
      </c>
      <c r="V456" s="118">
        <v>1529.8575000000001</v>
      </c>
      <c r="W456" s="93">
        <v>205.35</v>
      </c>
      <c r="X456" s="93" t="s">
        <v>393</v>
      </c>
      <c r="Y456" s="93">
        <v>205.35</v>
      </c>
      <c r="Z456" s="93" t="s">
        <v>393</v>
      </c>
      <c r="AA456" s="93">
        <v>205.35</v>
      </c>
      <c r="AB456" s="93" t="s">
        <v>393</v>
      </c>
      <c r="AC456" s="93">
        <v>205.35</v>
      </c>
      <c r="AD456" s="93" t="s">
        <v>393</v>
      </c>
      <c r="AE456" s="93">
        <v>205.35</v>
      </c>
      <c r="AF456" s="93" t="s">
        <v>393</v>
      </c>
      <c r="AG456" s="119"/>
      <c r="AH456" s="119"/>
      <c r="AI456" s="119"/>
      <c r="AJ456" s="119"/>
      <c r="AK456" s="119"/>
      <c r="AL456" s="119"/>
      <c r="AM456" s="119"/>
      <c r="AN456" s="119"/>
      <c r="AO456" s="93">
        <v>200.83</v>
      </c>
      <c r="AP456" s="93" t="s">
        <v>393</v>
      </c>
      <c r="AQ456" s="93">
        <v>200.83</v>
      </c>
      <c r="AR456" s="93" t="s">
        <v>393</v>
      </c>
      <c r="AS456" s="93">
        <v>200.83</v>
      </c>
      <c r="AT456" s="93" t="s">
        <v>393</v>
      </c>
      <c r="AU456" s="120">
        <f t="shared" si="8"/>
        <v>1629.2399999999998</v>
      </c>
      <c r="AV456" s="93">
        <v>1.16124</v>
      </c>
      <c r="AW456" s="93" t="s">
        <v>418</v>
      </c>
      <c r="AX456" s="93" t="s">
        <v>396</v>
      </c>
      <c r="AY456" s="93">
        <v>1</v>
      </c>
      <c r="AZ456" s="93" t="s">
        <v>409</v>
      </c>
    </row>
    <row r="457" spans="1:52" ht="35.25" customHeight="1" x14ac:dyDescent="0.25">
      <c r="A457" s="4">
        <v>447</v>
      </c>
      <c r="B457" s="4">
        <v>3435</v>
      </c>
      <c r="C457" s="89" t="s">
        <v>382</v>
      </c>
      <c r="D457" s="58" t="s">
        <v>400</v>
      </c>
      <c r="E457" s="58" t="s">
        <v>384</v>
      </c>
      <c r="F457" s="89" t="s">
        <v>416</v>
      </c>
      <c r="G457" s="90" t="s">
        <v>386</v>
      </c>
      <c r="H457" s="91" t="s">
        <v>387</v>
      </c>
      <c r="I457" s="4">
        <v>0</v>
      </c>
      <c r="J457" s="4" t="s">
        <v>419</v>
      </c>
      <c r="K457" s="4">
        <v>80</v>
      </c>
      <c r="L457" s="117">
        <v>6.5</v>
      </c>
      <c r="M457" s="4" t="s">
        <v>417</v>
      </c>
      <c r="N457" s="4" t="s">
        <v>101</v>
      </c>
      <c r="O457" s="4" t="s">
        <v>102</v>
      </c>
      <c r="P457" s="4" t="s">
        <v>102</v>
      </c>
      <c r="Q457" s="94" t="s">
        <v>101</v>
      </c>
      <c r="R457" s="58" t="s">
        <v>390</v>
      </c>
      <c r="S457" s="28" t="s">
        <v>102</v>
      </c>
      <c r="T457" s="28"/>
      <c r="U457" s="121">
        <v>1003.1287920000001</v>
      </c>
      <c r="V457" s="121">
        <v>1017.3720000000001</v>
      </c>
      <c r="W457" s="93">
        <v>136.56</v>
      </c>
      <c r="X457" s="93" t="s">
        <v>393</v>
      </c>
      <c r="Y457" s="93">
        <v>136.56</v>
      </c>
      <c r="Z457" s="93" t="s">
        <v>393</v>
      </c>
      <c r="AA457" s="93">
        <v>136.56</v>
      </c>
      <c r="AB457" s="93" t="s">
        <v>393</v>
      </c>
      <c r="AC457" s="93">
        <v>136.56</v>
      </c>
      <c r="AD457" s="93" t="s">
        <v>393</v>
      </c>
      <c r="AE457" s="93">
        <v>136.56</v>
      </c>
      <c r="AF457" s="93" t="s">
        <v>393</v>
      </c>
      <c r="AG457" s="119"/>
      <c r="AH457" s="119"/>
      <c r="AI457" s="119"/>
      <c r="AJ457" s="119"/>
      <c r="AK457" s="119"/>
      <c r="AL457" s="119"/>
      <c r="AM457" s="119"/>
      <c r="AN457" s="119"/>
      <c r="AO457" s="93">
        <v>123.86</v>
      </c>
      <c r="AP457" s="93" t="s">
        <v>393</v>
      </c>
      <c r="AQ457" s="93">
        <v>123.86</v>
      </c>
      <c r="AR457" s="93" t="s">
        <v>393</v>
      </c>
      <c r="AS457" s="93">
        <v>123.86</v>
      </c>
      <c r="AT457" s="93" t="s">
        <v>393</v>
      </c>
      <c r="AU457" s="120">
        <f t="shared" si="8"/>
        <v>1054.3799999999999</v>
      </c>
      <c r="AV457" s="93">
        <v>1.0498000000000001</v>
      </c>
      <c r="AW457" s="93" t="s">
        <v>399</v>
      </c>
      <c r="AX457" s="93" t="s">
        <v>396</v>
      </c>
      <c r="AY457" s="93">
        <v>1</v>
      </c>
      <c r="AZ457" s="93" t="s">
        <v>409</v>
      </c>
    </row>
    <row r="458" spans="1:52" ht="35.25" customHeight="1" x14ac:dyDescent="0.25">
      <c r="A458" s="4">
        <v>448</v>
      </c>
      <c r="B458" s="4">
        <v>3436</v>
      </c>
      <c r="C458" s="89" t="s">
        <v>382</v>
      </c>
      <c r="D458" s="58" t="s">
        <v>400</v>
      </c>
      <c r="E458" s="58" t="s">
        <v>384</v>
      </c>
      <c r="F458" s="89" t="s">
        <v>416</v>
      </c>
      <c r="G458" s="90" t="s">
        <v>386</v>
      </c>
      <c r="H458" s="91" t="s">
        <v>387</v>
      </c>
      <c r="I458" s="4">
        <v>1</v>
      </c>
      <c r="J458" s="4" t="s">
        <v>419</v>
      </c>
      <c r="K458" s="4">
        <v>80</v>
      </c>
      <c r="L458" s="122">
        <v>6.5</v>
      </c>
      <c r="M458" s="4" t="s">
        <v>417</v>
      </c>
      <c r="N458" s="4" t="s">
        <v>101</v>
      </c>
      <c r="O458" s="4" t="s">
        <v>102</v>
      </c>
      <c r="P458" s="4" t="s">
        <v>102</v>
      </c>
      <c r="Q458" s="94" t="s">
        <v>101</v>
      </c>
      <c r="R458" s="58" t="s">
        <v>390</v>
      </c>
      <c r="S458" s="28" t="s">
        <v>102</v>
      </c>
      <c r="T458" s="58"/>
      <c r="U458" s="68">
        <v>1430.3771157800002</v>
      </c>
      <c r="V458" s="68">
        <v>1450.6867300000001</v>
      </c>
      <c r="W458" s="107">
        <v>224.08</v>
      </c>
      <c r="X458" s="93" t="s">
        <v>398</v>
      </c>
      <c r="Y458" s="93">
        <v>199.69</v>
      </c>
      <c r="Z458" s="93" t="s">
        <v>398</v>
      </c>
      <c r="AA458" s="93">
        <v>206.35</v>
      </c>
      <c r="AB458" s="93" t="s">
        <v>398</v>
      </c>
      <c r="AC458" s="93">
        <v>126.08</v>
      </c>
      <c r="AD458" s="93" t="s">
        <v>398</v>
      </c>
      <c r="AE458" s="119">
        <v>37.47</v>
      </c>
      <c r="AF458" s="119" t="s">
        <v>398</v>
      </c>
      <c r="AG458" s="119"/>
      <c r="AH458" s="119"/>
      <c r="AI458" s="119"/>
      <c r="AJ458" s="119"/>
      <c r="AK458" s="119"/>
      <c r="AL458" s="119"/>
      <c r="AM458" s="119"/>
      <c r="AN458" s="119"/>
      <c r="AO458" s="93">
        <v>155.72</v>
      </c>
      <c r="AP458" s="93" t="s">
        <v>398</v>
      </c>
      <c r="AQ458" s="93">
        <v>186.4</v>
      </c>
      <c r="AR458" s="93" t="s">
        <v>398</v>
      </c>
      <c r="AS458" s="93">
        <v>228.92</v>
      </c>
      <c r="AT458" s="93" t="s">
        <v>398</v>
      </c>
      <c r="AU458" s="120">
        <f t="shared" si="8"/>
        <v>1364.7100000000003</v>
      </c>
      <c r="AV458" s="93">
        <v>0.83884999999999998</v>
      </c>
      <c r="AW458" s="93" t="s">
        <v>399</v>
      </c>
      <c r="AX458" s="93" t="s">
        <v>396</v>
      </c>
      <c r="AY458" s="93">
        <v>1</v>
      </c>
      <c r="AZ458" s="93" t="s">
        <v>409</v>
      </c>
    </row>
    <row r="459" spans="1:52" ht="35.25" customHeight="1" x14ac:dyDescent="0.25">
      <c r="A459" s="4">
        <v>449</v>
      </c>
      <c r="B459" s="4">
        <v>3437</v>
      </c>
      <c r="C459" s="89" t="s">
        <v>382</v>
      </c>
      <c r="D459" s="58" t="s">
        <v>400</v>
      </c>
      <c r="E459" s="58" t="s">
        <v>384</v>
      </c>
      <c r="F459" s="89" t="s">
        <v>416</v>
      </c>
      <c r="G459" s="90" t="s">
        <v>386</v>
      </c>
      <c r="H459" s="91" t="s">
        <v>387</v>
      </c>
      <c r="I459" s="4">
        <v>1</v>
      </c>
      <c r="J459" s="4" t="s">
        <v>419</v>
      </c>
      <c r="K459" s="4">
        <v>80</v>
      </c>
      <c r="L459" s="122">
        <v>5.5</v>
      </c>
      <c r="M459" s="4" t="s">
        <v>417</v>
      </c>
      <c r="N459" s="4" t="s">
        <v>101</v>
      </c>
      <c r="O459" s="4" t="s">
        <v>102</v>
      </c>
      <c r="P459" s="4" t="s">
        <v>102</v>
      </c>
      <c r="Q459" s="94" t="s">
        <v>101</v>
      </c>
      <c r="R459" s="58" t="s">
        <v>390</v>
      </c>
      <c r="S459" s="28" t="s">
        <v>102</v>
      </c>
      <c r="T459" s="58"/>
      <c r="U459" s="68">
        <v>1496.612918</v>
      </c>
      <c r="V459" s="68">
        <v>1517.8630000000001</v>
      </c>
      <c r="W459" s="93">
        <v>203.74</v>
      </c>
      <c r="X459" s="93" t="s">
        <v>393</v>
      </c>
      <c r="Y459" s="93">
        <v>203.74</v>
      </c>
      <c r="Z459" s="93" t="s">
        <v>393</v>
      </c>
      <c r="AA459" s="93">
        <v>203.74</v>
      </c>
      <c r="AB459" s="93" t="s">
        <v>393</v>
      </c>
      <c r="AC459" s="93">
        <v>203.74</v>
      </c>
      <c r="AD459" s="93" t="s">
        <v>393</v>
      </c>
      <c r="AE459" s="93">
        <v>203.74</v>
      </c>
      <c r="AF459" s="93" t="s">
        <v>393</v>
      </c>
      <c r="AG459" s="119"/>
      <c r="AH459" s="119"/>
      <c r="AI459" s="119"/>
      <c r="AJ459" s="119"/>
      <c r="AK459" s="119"/>
      <c r="AL459" s="119"/>
      <c r="AM459" s="119"/>
      <c r="AN459" s="119"/>
      <c r="AO459" s="93">
        <v>199.15</v>
      </c>
      <c r="AP459" s="93" t="s">
        <v>393</v>
      </c>
      <c r="AQ459" s="93">
        <v>199.15</v>
      </c>
      <c r="AR459" s="93" t="s">
        <v>393</v>
      </c>
      <c r="AS459" s="93">
        <v>199.15</v>
      </c>
      <c r="AT459" s="93" t="s">
        <v>393</v>
      </c>
      <c r="AU459" s="120">
        <f t="shared" si="8"/>
        <v>1616.1500000000003</v>
      </c>
      <c r="AV459" s="93">
        <v>1.18828</v>
      </c>
      <c r="AW459" s="93" t="s">
        <v>418</v>
      </c>
      <c r="AX459" s="93" t="s">
        <v>396</v>
      </c>
      <c r="AY459" s="93">
        <v>1</v>
      </c>
      <c r="AZ459" s="93" t="s">
        <v>409</v>
      </c>
    </row>
    <row r="460" spans="1:52" ht="35.25" customHeight="1" x14ac:dyDescent="0.25">
      <c r="A460" s="4">
        <v>450</v>
      </c>
      <c r="B460" s="4">
        <v>3438</v>
      </c>
      <c r="C460" s="89" t="s">
        <v>382</v>
      </c>
      <c r="D460" s="58" t="s">
        <v>400</v>
      </c>
      <c r="E460" s="58" t="s">
        <v>384</v>
      </c>
      <c r="F460" s="89" t="s">
        <v>416</v>
      </c>
      <c r="G460" s="90" t="s">
        <v>386</v>
      </c>
      <c r="H460" s="91" t="s">
        <v>387</v>
      </c>
      <c r="I460" s="4">
        <v>3</v>
      </c>
      <c r="J460" s="4" t="s">
        <v>419</v>
      </c>
      <c r="K460" s="4">
        <v>80</v>
      </c>
      <c r="L460" s="122">
        <v>5.5</v>
      </c>
      <c r="M460" s="4" t="s">
        <v>417</v>
      </c>
      <c r="N460" s="4" t="s">
        <v>101</v>
      </c>
      <c r="O460" s="4" t="s">
        <v>102</v>
      </c>
      <c r="P460" s="4" t="s">
        <v>102</v>
      </c>
      <c r="Q460" s="94" t="s">
        <v>101</v>
      </c>
      <c r="R460" s="58" t="s">
        <v>390</v>
      </c>
      <c r="S460" s="28" t="s">
        <v>102</v>
      </c>
      <c r="T460" s="58"/>
      <c r="U460" s="68">
        <v>3239.2333290000006</v>
      </c>
      <c r="V460" s="68">
        <v>3285.2265000000007</v>
      </c>
      <c r="W460" s="93">
        <v>440.97</v>
      </c>
      <c r="X460" s="93" t="s">
        <v>393</v>
      </c>
      <c r="Y460" s="93">
        <v>440.97</v>
      </c>
      <c r="Z460" s="93" t="s">
        <v>393</v>
      </c>
      <c r="AA460" s="93">
        <v>440.97</v>
      </c>
      <c r="AB460" s="93" t="s">
        <v>393</v>
      </c>
      <c r="AC460" s="93">
        <v>440.97</v>
      </c>
      <c r="AD460" s="93" t="s">
        <v>393</v>
      </c>
      <c r="AE460" s="93">
        <v>440.97</v>
      </c>
      <c r="AF460" s="93" t="s">
        <v>393</v>
      </c>
      <c r="AG460" s="119"/>
      <c r="AH460" s="119"/>
      <c r="AI460" s="119"/>
      <c r="AJ460" s="119"/>
      <c r="AK460" s="119"/>
      <c r="AL460" s="119"/>
      <c r="AM460" s="119"/>
      <c r="AN460" s="119"/>
      <c r="AO460" s="93">
        <v>428.13</v>
      </c>
      <c r="AP460" s="93" t="s">
        <v>393</v>
      </c>
      <c r="AQ460" s="93">
        <v>428.13</v>
      </c>
      <c r="AR460" s="93" t="s">
        <v>393</v>
      </c>
      <c r="AS460" s="93">
        <v>428.13</v>
      </c>
      <c r="AT460" s="93" t="s">
        <v>393</v>
      </c>
      <c r="AU460" s="120">
        <f t="shared" si="8"/>
        <v>3489.2400000000007</v>
      </c>
      <c r="AV460" s="93">
        <v>2.2910699999999999</v>
      </c>
      <c r="AW460" s="93" t="s">
        <v>418</v>
      </c>
      <c r="AX460" s="93" t="s">
        <v>396</v>
      </c>
      <c r="AY460" s="93">
        <v>3</v>
      </c>
      <c r="AZ460" s="93" t="s">
        <v>409</v>
      </c>
    </row>
    <row r="461" spans="1:52" ht="35.25" customHeight="1" x14ac:dyDescent="0.25">
      <c r="A461" s="4">
        <v>451</v>
      </c>
      <c r="B461" s="4">
        <v>3439</v>
      </c>
      <c r="C461" s="89" t="s">
        <v>382</v>
      </c>
      <c r="D461" s="58" t="s">
        <v>400</v>
      </c>
      <c r="E461" s="58" t="s">
        <v>384</v>
      </c>
      <c r="F461" s="89" t="s">
        <v>416</v>
      </c>
      <c r="G461" s="90" t="s">
        <v>386</v>
      </c>
      <c r="H461" s="91" t="s">
        <v>387</v>
      </c>
      <c r="I461" s="4">
        <v>1</v>
      </c>
      <c r="J461" s="4" t="s">
        <v>419</v>
      </c>
      <c r="K461" s="4">
        <v>80</v>
      </c>
      <c r="L461" s="122" t="s">
        <v>420</v>
      </c>
      <c r="M461" s="4" t="s">
        <v>417</v>
      </c>
      <c r="N461" s="4" t="s">
        <v>101</v>
      </c>
      <c r="O461" s="4" t="s">
        <v>102</v>
      </c>
      <c r="P461" s="4" t="s">
        <v>102</v>
      </c>
      <c r="Q461" s="94" t="s">
        <v>101</v>
      </c>
      <c r="R461" s="58" t="s">
        <v>390</v>
      </c>
      <c r="S461" s="28" t="s">
        <v>102</v>
      </c>
      <c r="T461" s="58"/>
      <c r="U461" s="68">
        <v>480.26186599999994</v>
      </c>
      <c r="V461" s="68">
        <v>487.08099999999996</v>
      </c>
      <c r="W461" s="93">
        <v>65.38</v>
      </c>
      <c r="X461" s="93" t="s">
        <v>393</v>
      </c>
      <c r="Y461" s="93">
        <v>65.38</v>
      </c>
      <c r="Z461" s="93" t="s">
        <v>393</v>
      </c>
      <c r="AA461" s="93">
        <v>65.38</v>
      </c>
      <c r="AB461" s="93" t="s">
        <v>393</v>
      </c>
      <c r="AC461" s="93">
        <v>65.38</v>
      </c>
      <c r="AD461" s="93" t="s">
        <v>393</v>
      </c>
      <c r="AE461" s="93">
        <v>65.38</v>
      </c>
      <c r="AF461" s="93" t="s">
        <v>393</v>
      </c>
      <c r="AG461" s="119"/>
      <c r="AH461" s="119"/>
      <c r="AI461" s="119"/>
      <c r="AJ461" s="119"/>
      <c r="AK461" s="119"/>
      <c r="AL461" s="119"/>
      <c r="AM461" s="119"/>
      <c r="AN461" s="119"/>
      <c r="AO461" s="93">
        <v>60.95</v>
      </c>
      <c r="AP461" s="93" t="s">
        <v>393</v>
      </c>
      <c r="AQ461" s="93">
        <v>60.95</v>
      </c>
      <c r="AR461" s="93" t="s">
        <v>393</v>
      </c>
      <c r="AS461" s="93">
        <v>60.95</v>
      </c>
      <c r="AT461" s="93" t="s">
        <v>393</v>
      </c>
      <c r="AU461" s="120">
        <f t="shared" si="8"/>
        <v>509.74999999999994</v>
      </c>
      <c r="AV461" s="93">
        <v>0.39567000000000002</v>
      </c>
      <c r="AW461" s="93" t="s">
        <v>418</v>
      </c>
      <c r="AX461" s="93" t="s">
        <v>396</v>
      </c>
      <c r="AY461" s="93">
        <v>1</v>
      </c>
      <c r="AZ461" s="93" t="s">
        <v>409</v>
      </c>
    </row>
    <row r="462" spans="1:52" ht="35.25" customHeight="1" x14ac:dyDescent="0.25">
      <c r="A462" s="4">
        <v>452</v>
      </c>
      <c r="B462" s="4">
        <v>34310</v>
      </c>
      <c r="C462" s="89" t="s">
        <v>382</v>
      </c>
      <c r="D462" s="58" t="s">
        <v>400</v>
      </c>
      <c r="E462" s="58" t="s">
        <v>384</v>
      </c>
      <c r="F462" s="89" t="s">
        <v>416</v>
      </c>
      <c r="G462" s="90" t="s">
        <v>386</v>
      </c>
      <c r="H462" s="91" t="s">
        <v>387</v>
      </c>
      <c r="I462" s="4">
        <v>1</v>
      </c>
      <c r="J462" s="4" t="s">
        <v>419</v>
      </c>
      <c r="K462" s="4">
        <v>80</v>
      </c>
      <c r="L462" s="122" t="s">
        <v>420</v>
      </c>
      <c r="M462" s="4" t="s">
        <v>417</v>
      </c>
      <c r="N462" s="4" t="s">
        <v>101</v>
      </c>
      <c r="O462" s="4" t="s">
        <v>102</v>
      </c>
      <c r="P462" s="4" t="s">
        <v>102</v>
      </c>
      <c r="Q462" s="94" t="s">
        <v>101</v>
      </c>
      <c r="R462" s="58" t="s">
        <v>390</v>
      </c>
      <c r="S462" s="28" t="s">
        <v>102</v>
      </c>
      <c r="T462" s="58"/>
      <c r="U462" s="68">
        <v>471.30011199999996</v>
      </c>
      <c r="V462" s="68">
        <v>477.99199999999996</v>
      </c>
      <c r="W462" s="93">
        <v>64.16</v>
      </c>
      <c r="X462" s="93" t="s">
        <v>393</v>
      </c>
      <c r="Y462" s="93">
        <v>64.16</v>
      </c>
      <c r="Z462" s="93" t="s">
        <v>393</v>
      </c>
      <c r="AA462" s="93">
        <v>64.16</v>
      </c>
      <c r="AB462" s="93" t="s">
        <v>393</v>
      </c>
      <c r="AC462" s="93">
        <v>64.16</v>
      </c>
      <c r="AD462" s="93" t="s">
        <v>393</v>
      </c>
      <c r="AE462" s="93">
        <v>64.16</v>
      </c>
      <c r="AF462" s="93" t="s">
        <v>393</v>
      </c>
      <c r="AG462" s="119"/>
      <c r="AH462" s="119"/>
      <c r="AI462" s="119"/>
      <c r="AJ462" s="119"/>
      <c r="AK462" s="119"/>
      <c r="AL462" s="119"/>
      <c r="AM462" s="119"/>
      <c r="AN462" s="119"/>
      <c r="AO462" s="93">
        <v>59.02</v>
      </c>
      <c r="AP462" s="93" t="s">
        <v>393</v>
      </c>
      <c r="AQ462" s="93">
        <v>59.02</v>
      </c>
      <c r="AR462" s="93" t="s">
        <v>393</v>
      </c>
      <c r="AS462" s="93">
        <v>59.02</v>
      </c>
      <c r="AT462" s="93" t="s">
        <v>393</v>
      </c>
      <c r="AU462" s="120">
        <f t="shared" si="8"/>
        <v>497.8599999999999</v>
      </c>
      <c r="AV462" s="93">
        <v>0.39367000000000002</v>
      </c>
      <c r="AW462" s="93" t="s">
        <v>418</v>
      </c>
      <c r="AX462" s="93" t="s">
        <v>396</v>
      </c>
      <c r="AY462" s="93">
        <v>1</v>
      </c>
      <c r="AZ462" s="93" t="s">
        <v>409</v>
      </c>
    </row>
    <row r="463" spans="1:52" ht="35.25" customHeight="1" x14ac:dyDescent="0.25">
      <c r="A463" s="4">
        <v>453</v>
      </c>
      <c r="B463" s="4">
        <v>34311</v>
      </c>
      <c r="C463" s="89" t="s">
        <v>382</v>
      </c>
      <c r="D463" s="58" t="s">
        <v>400</v>
      </c>
      <c r="E463" s="58" t="s">
        <v>384</v>
      </c>
      <c r="F463" s="89" t="s">
        <v>416</v>
      </c>
      <c r="G463" s="90" t="s">
        <v>386</v>
      </c>
      <c r="H463" s="91" t="s">
        <v>387</v>
      </c>
      <c r="I463" s="4">
        <v>1</v>
      </c>
      <c r="J463" s="4" t="s">
        <v>419</v>
      </c>
      <c r="K463" s="4">
        <v>80</v>
      </c>
      <c r="L463" s="122" t="s">
        <v>420</v>
      </c>
      <c r="M463" s="4" t="s">
        <v>417</v>
      </c>
      <c r="N463" s="4" t="s">
        <v>101</v>
      </c>
      <c r="O463" s="4" t="s">
        <v>102</v>
      </c>
      <c r="P463" s="4" t="s">
        <v>102</v>
      </c>
      <c r="Q463" s="94" t="s">
        <v>101</v>
      </c>
      <c r="R463" s="58" t="s">
        <v>390</v>
      </c>
      <c r="S463" s="28" t="s">
        <v>102</v>
      </c>
      <c r="T463" s="58"/>
      <c r="U463" s="68">
        <v>475.04641900000001</v>
      </c>
      <c r="V463" s="68">
        <v>481.79150000000004</v>
      </c>
      <c r="W463" s="93">
        <v>64.67</v>
      </c>
      <c r="X463" s="93" t="s">
        <v>393</v>
      </c>
      <c r="Y463" s="93">
        <v>64.67</v>
      </c>
      <c r="Z463" s="93" t="s">
        <v>393</v>
      </c>
      <c r="AA463" s="93">
        <v>64.67</v>
      </c>
      <c r="AB463" s="93" t="s">
        <v>393</v>
      </c>
      <c r="AC463" s="93">
        <v>64.67</v>
      </c>
      <c r="AD463" s="93" t="s">
        <v>393</v>
      </c>
      <c r="AE463" s="93">
        <v>64.67</v>
      </c>
      <c r="AF463" s="93" t="s">
        <v>393</v>
      </c>
      <c r="AG463" s="119"/>
      <c r="AH463" s="119"/>
      <c r="AI463" s="119"/>
      <c r="AJ463" s="119"/>
      <c r="AK463" s="119"/>
      <c r="AL463" s="119"/>
      <c r="AM463" s="119"/>
      <c r="AN463" s="119"/>
      <c r="AO463" s="93">
        <v>60.13</v>
      </c>
      <c r="AP463" s="93" t="s">
        <v>393</v>
      </c>
      <c r="AQ463" s="93">
        <v>60.13</v>
      </c>
      <c r="AR463" s="93" t="s">
        <v>393</v>
      </c>
      <c r="AS463" s="93">
        <v>60.13</v>
      </c>
      <c r="AT463" s="93" t="s">
        <v>393</v>
      </c>
      <c r="AU463" s="120">
        <f t="shared" si="8"/>
        <v>503.74</v>
      </c>
      <c r="AV463" s="93">
        <v>0.39367000000000002</v>
      </c>
      <c r="AW463" s="93" t="s">
        <v>418</v>
      </c>
      <c r="AX463" s="93" t="s">
        <v>396</v>
      </c>
      <c r="AY463" s="93">
        <v>1</v>
      </c>
      <c r="AZ463" s="93" t="s">
        <v>409</v>
      </c>
    </row>
    <row r="464" spans="1:52" ht="35.25" customHeight="1" x14ac:dyDescent="0.25">
      <c r="A464" s="4">
        <v>454</v>
      </c>
      <c r="B464" s="4">
        <v>34312</v>
      </c>
      <c r="C464" s="89" t="s">
        <v>382</v>
      </c>
      <c r="D464" s="58" t="s">
        <v>400</v>
      </c>
      <c r="E464" s="58" t="s">
        <v>384</v>
      </c>
      <c r="F464" s="89" t="s">
        <v>416</v>
      </c>
      <c r="G464" s="90" t="s">
        <v>386</v>
      </c>
      <c r="H464" s="91" t="s">
        <v>387</v>
      </c>
      <c r="I464" s="4">
        <v>4</v>
      </c>
      <c r="J464" s="4" t="s">
        <v>419</v>
      </c>
      <c r="K464" s="4">
        <v>80</v>
      </c>
      <c r="L464" s="122" t="s">
        <v>421</v>
      </c>
      <c r="M464" s="4" t="s">
        <v>417</v>
      </c>
      <c r="N464" s="4" t="s">
        <v>101</v>
      </c>
      <c r="O464" s="4" t="s">
        <v>102</v>
      </c>
      <c r="P464" s="4" t="s">
        <v>102</v>
      </c>
      <c r="Q464" s="94" t="s">
        <v>101</v>
      </c>
      <c r="R464" s="58" t="s">
        <v>390</v>
      </c>
      <c r="S464" s="28" t="s">
        <v>102</v>
      </c>
      <c r="T464" s="58"/>
      <c r="U464" s="68">
        <v>4083.695001</v>
      </c>
      <c r="V464" s="68">
        <v>4141.6785</v>
      </c>
      <c r="W464" s="93">
        <v>555.92999999999995</v>
      </c>
      <c r="X464" s="93" t="s">
        <v>393</v>
      </c>
      <c r="Y464" s="93">
        <v>555.92999999999995</v>
      </c>
      <c r="Z464" s="93" t="s">
        <v>393</v>
      </c>
      <c r="AA464" s="93">
        <v>555.92999999999995</v>
      </c>
      <c r="AB464" s="93" t="s">
        <v>393</v>
      </c>
      <c r="AC464" s="93">
        <v>555.92999999999995</v>
      </c>
      <c r="AD464" s="93" t="s">
        <v>393</v>
      </c>
      <c r="AE464" s="93">
        <v>555.92999999999995</v>
      </c>
      <c r="AF464" s="93" t="s">
        <v>393</v>
      </c>
      <c r="AG464" s="119"/>
      <c r="AH464" s="119"/>
      <c r="AI464" s="119"/>
      <c r="AJ464" s="119"/>
      <c r="AK464" s="119"/>
      <c r="AL464" s="119"/>
      <c r="AM464" s="119"/>
      <c r="AN464" s="119"/>
      <c r="AO464" s="93">
        <v>543.79</v>
      </c>
      <c r="AP464" s="93" t="s">
        <v>393</v>
      </c>
      <c r="AQ464" s="93">
        <v>543.79</v>
      </c>
      <c r="AR464" s="93" t="s">
        <v>393</v>
      </c>
      <c r="AS464" s="93">
        <v>543.79</v>
      </c>
      <c r="AT464" s="93" t="s">
        <v>393</v>
      </c>
      <c r="AU464" s="120">
        <f t="shared" si="8"/>
        <v>4411.0199999999995</v>
      </c>
      <c r="AV464" s="93">
        <v>2.8873899999999999</v>
      </c>
      <c r="AW464" s="93" t="s">
        <v>418</v>
      </c>
      <c r="AX464" s="93" t="s">
        <v>396</v>
      </c>
      <c r="AY464" s="93">
        <v>4</v>
      </c>
      <c r="AZ464" s="93" t="s">
        <v>409</v>
      </c>
    </row>
    <row r="465" spans="1:52" ht="35.25" customHeight="1" x14ac:dyDescent="0.25">
      <c r="A465" s="4">
        <v>455</v>
      </c>
      <c r="B465" s="4">
        <v>34313</v>
      </c>
      <c r="C465" s="89" t="s">
        <v>382</v>
      </c>
      <c r="D465" s="58" t="s">
        <v>400</v>
      </c>
      <c r="E465" s="58" t="s">
        <v>384</v>
      </c>
      <c r="F465" s="89" t="s">
        <v>416</v>
      </c>
      <c r="G465" s="90" t="s">
        <v>386</v>
      </c>
      <c r="H465" s="91" t="s">
        <v>387</v>
      </c>
      <c r="I465" s="4">
        <v>2</v>
      </c>
      <c r="J465" s="4" t="s">
        <v>419</v>
      </c>
      <c r="K465" s="4">
        <v>80</v>
      </c>
      <c r="L465" s="122" t="s">
        <v>421</v>
      </c>
      <c r="M465" s="4" t="s">
        <v>417</v>
      </c>
      <c r="N465" s="4" t="s">
        <v>101</v>
      </c>
      <c r="O465" s="4" t="s">
        <v>102</v>
      </c>
      <c r="P465" s="4" t="s">
        <v>102</v>
      </c>
      <c r="Q465" s="94" t="s">
        <v>101</v>
      </c>
      <c r="R465" s="58" t="s">
        <v>390</v>
      </c>
      <c r="S465" s="28" t="s">
        <v>102</v>
      </c>
      <c r="T465" s="58"/>
      <c r="U465" s="68">
        <v>2775.8985982799991</v>
      </c>
      <c r="V465" s="68">
        <v>2815.3129799999992</v>
      </c>
      <c r="W465" s="93">
        <v>489.2</v>
      </c>
      <c r="X465" s="93" t="s">
        <v>398</v>
      </c>
      <c r="Y465" s="93">
        <v>436.8</v>
      </c>
      <c r="Z465" s="93" t="s">
        <v>398</v>
      </c>
      <c r="AA465" s="93">
        <v>417.77</v>
      </c>
      <c r="AB465" s="93" t="s">
        <v>398</v>
      </c>
      <c r="AC465" s="93">
        <v>236.87</v>
      </c>
      <c r="AD465" s="93" t="s">
        <v>398</v>
      </c>
      <c r="AE465" s="119">
        <v>82.57</v>
      </c>
      <c r="AF465" s="119" t="s">
        <v>398</v>
      </c>
      <c r="AG465" s="119"/>
      <c r="AH465" s="119"/>
      <c r="AI465" s="119"/>
      <c r="AJ465" s="119"/>
      <c r="AK465" s="119"/>
      <c r="AL465" s="119"/>
      <c r="AM465" s="119"/>
      <c r="AN465" s="119"/>
      <c r="AO465" s="93">
        <v>276.23</v>
      </c>
      <c r="AP465" s="93" t="s">
        <v>398</v>
      </c>
      <c r="AQ465" s="93">
        <v>303.14999999999998</v>
      </c>
      <c r="AR465" s="93" t="s">
        <v>398</v>
      </c>
      <c r="AS465" s="93">
        <v>405.87</v>
      </c>
      <c r="AT465" s="93" t="s">
        <v>398</v>
      </c>
      <c r="AU465" s="120">
        <f t="shared" si="8"/>
        <v>2648.4599999999996</v>
      </c>
      <c r="AV465" s="93">
        <v>1.87538</v>
      </c>
      <c r="AW465" s="93" t="s">
        <v>418</v>
      </c>
      <c r="AX465" s="93" t="s">
        <v>396</v>
      </c>
      <c r="AY465" s="93">
        <v>2</v>
      </c>
      <c r="AZ465" s="93" t="s">
        <v>409</v>
      </c>
    </row>
    <row r="466" spans="1:52" ht="35.25" customHeight="1" x14ac:dyDescent="0.25">
      <c r="A466" s="4">
        <v>456</v>
      </c>
      <c r="B466" s="4">
        <v>34314</v>
      </c>
      <c r="C466" s="89" t="s">
        <v>382</v>
      </c>
      <c r="D466" s="58" t="s">
        <v>400</v>
      </c>
      <c r="E466" s="58" t="s">
        <v>384</v>
      </c>
      <c r="F466" s="89" t="s">
        <v>416</v>
      </c>
      <c r="G466" s="90" t="s">
        <v>386</v>
      </c>
      <c r="H466" s="91" t="s">
        <v>387</v>
      </c>
      <c r="I466" s="4">
        <v>4</v>
      </c>
      <c r="J466" s="4" t="s">
        <v>419</v>
      </c>
      <c r="K466" s="4">
        <v>80</v>
      </c>
      <c r="L466" s="122" t="s">
        <v>421</v>
      </c>
      <c r="M466" s="4" t="s">
        <v>417</v>
      </c>
      <c r="N466" s="4" t="s">
        <v>101</v>
      </c>
      <c r="O466" s="4" t="s">
        <v>102</v>
      </c>
      <c r="P466" s="4" t="s">
        <v>102</v>
      </c>
      <c r="Q466" s="94" t="s">
        <v>101</v>
      </c>
      <c r="R466" s="58" t="s">
        <v>390</v>
      </c>
      <c r="S466" s="28" t="s">
        <v>102</v>
      </c>
      <c r="T466" s="58"/>
      <c r="U466" s="68">
        <v>5333.7991337399999</v>
      </c>
      <c r="V466" s="68">
        <v>5409.5325899999998</v>
      </c>
      <c r="W466" s="93">
        <v>636.21</v>
      </c>
      <c r="X466" s="93" t="s">
        <v>393</v>
      </c>
      <c r="Y466" s="93">
        <v>636.21</v>
      </c>
      <c r="Z466" s="93" t="s">
        <v>393</v>
      </c>
      <c r="AA466" s="93">
        <v>636.21</v>
      </c>
      <c r="AB466" s="93" t="s">
        <v>393</v>
      </c>
      <c r="AC466" s="93">
        <v>636.21</v>
      </c>
      <c r="AD466" s="93" t="s">
        <v>393</v>
      </c>
      <c r="AE466" s="93">
        <v>636.21</v>
      </c>
      <c r="AF466" s="93" t="s">
        <v>393</v>
      </c>
      <c r="AG466" s="119"/>
      <c r="AH466" s="119"/>
      <c r="AI466" s="119"/>
      <c r="AJ466" s="119"/>
      <c r="AK466" s="119"/>
      <c r="AL466" s="119"/>
      <c r="AM466" s="119"/>
      <c r="AN466" s="119"/>
      <c r="AO466" s="93">
        <v>541.52</v>
      </c>
      <c r="AP466" s="93" t="s">
        <v>398</v>
      </c>
      <c r="AQ466" s="93">
        <v>615.4</v>
      </c>
      <c r="AR466" s="93" t="s">
        <v>398</v>
      </c>
      <c r="AS466" s="93">
        <v>750.96</v>
      </c>
      <c r="AT466" s="93" t="s">
        <v>398</v>
      </c>
      <c r="AU466" s="120">
        <f t="shared" si="8"/>
        <v>5088.93</v>
      </c>
      <c r="AV466" s="93">
        <v>3.26397</v>
      </c>
      <c r="AW466" s="93" t="s">
        <v>418</v>
      </c>
      <c r="AX466" s="93" t="s">
        <v>396</v>
      </c>
      <c r="AY466" s="93">
        <v>4</v>
      </c>
      <c r="AZ466" s="93" t="s">
        <v>409</v>
      </c>
    </row>
    <row r="467" spans="1:52" ht="35.25" customHeight="1" x14ac:dyDescent="0.25">
      <c r="A467" s="4">
        <v>457</v>
      </c>
      <c r="B467" s="4">
        <v>34315</v>
      </c>
      <c r="C467" s="89" t="s">
        <v>382</v>
      </c>
      <c r="D467" s="58" t="s">
        <v>400</v>
      </c>
      <c r="E467" s="58" t="s">
        <v>384</v>
      </c>
      <c r="F467" s="89" t="s">
        <v>416</v>
      </c>
      <c r="G467" s="90" t="s">
        <v>386</v>
      </c>
      <c r="H467" s="91" t="s">
        <v>387</v>
      </c>
      <c r="I467" s="4">
        <v>2</v>
      </c>
      <c r="J467" s="4" t="s">
        <v>419</v>
      </c>
      <c r="K467" s="4">
        <v>80</v>
      </c>
      <c r="L467" s="122" t="s">
        <v>421</v>
      </c>
      <c r="M467" s="4" t="s">
        <v>417</v>
      </c>
      <c r="N467" s="4" t="s">
        <v>101</v>
      </c>
      <c r="O467" s="4" t="s">
        <v>102</v>
      </c>
      <c r="P467" s="4" t="s">
        <v>102</v>
      </c>
      <c r="Q467" s="94" t="s">
        <v>101</v>
      </c>
      <c r="R467" s="58" t="s">
        <v>390</v>
      </c>
      <c r="S467" s="28" t="s">
        <v>102</v>
      </c>
      <c r="T467" s="58"/>
      <c r="U467" s="68">
        <v>2517.8855889999995</v>
      </c>
      <c r="V467" s="68">
        <v>2553.6364999999996</v>
      </c>
      <c r="W467" s="93">
        <v>342.77</v>
      </c>
      <c r="X467" s="93" t="s">
        <v>393</v>
      </c>
      <c r="Y467" s="93">
        <v>342.77</v>
      </c>
      <c r="Z467" s="93" t="s">
        <v>393</v>
      </c>
      <c r="AA467" s="93">
        <v>342.77</v>
      </c>
      <c r="AB467" s="93" t="s">
        <v>393</v>
      </c>
      <c r="AC467" s="93">
        <v>342.77</v>
      </c>
      <c r="AD467" s="93" t="s">
        <v>393</v>
      </c>
      <c r="AE467" s="93">
        <v>342.77</v>
      </c>
      <c r="AF467" s="93" t="s">
        <v>393</v>
      </c>
      <c r="AG467" s="119"/>
      <c r="AH467" s="119"/>
      <c r="AI467" s="119"/>
      <c r="AJ467" s="119"/>
      <c r="AK467" s="119"/>
      <c r="AL467" s="119"/>
      <c r="AM467" s="119"/>
      <c r="AN467" s="119"/>
      <c r="AO467" s="93">
        <v>341.38</v>
      </c>
      <c r="AP467" s="93" t="s">
        <v>393</v>
      </c>
      <c r="AQ467" s="93">
        <v>341.38</v>
      </c>
      <c r="AR467" s="93" t="s">
        <v>393</v>
      </c>
      <c r="AS467" s="93">
        <v>341.38</v>
      </c>
      <c r="AT467" s="93" t="s">
        <v>393</v>
      </c>
      <c r="AU467" s="120">
        <f t="shared" si="8"/>
        <v>2737.9900000000002</v>
      </c>
      <c r="AV467" s="93">
        <v>1.8917299999999999</v>
      </c>
      <c r="AW467" s="93" t="s">
        <v>418</v>
      </c>
      <c r="AX467" s="93" t="s">
        <v>396</v>
      </c>
      <c r="AY467" s="93">
        <v>2</v>
      </c>
      <c r="AZ467" s="93" t="s">
        <v>409</v>
      </c>
    </row>
    <row r="468" spans="1:52" ht="35.25" customHeight="1" x14ac:dyDescent="0.25">
      <c r="A468" s="4">
        <v>458</v>
      </c>
      <c r="B468" s="4">
        <v>34316</v>
      </c>
      <c r="C468" s="89" t="s">
        <v>382</v>
      </c>
      <c r="D468" s="58" t="s">
        <v>400</v>
      </c>
      <c r="E468" s="58" t="s">
        <v>384</v>
      </c>
      <c r="F468" s="89" t="s">
        <v>416</v>
      </c>
      <c r="G468" s="90" t="s">
        <v>386</v>
      </c>
      <c r="H468" s="91" t="s">
        <v>387</v>
      </c>
      <c r="I468" s="4">
        <v>1</v>
      </c>
      <c r="J468" s="4" t="s">
        <v>419</v>
      </c>
      <c r="K468" s="4">
        <v>80</v>
      </c>
      <c r="L468" s="122" t="s">
        <v>422</v>
      </c>
      <c r="M468" s="4" t="s">
        <v>417</v>
      </c>
      <c r="N468" s="4" t="s">
        <v>101</v>
      </c>
      <c r="O468" s="4" t="s">
        <v>102</v>
      </c>
      <c r="P468" s="4" t="s">
        <v>102</v>
      </c>
      <c r="Q468" s="94" t="s">
        <v>101</v>
      </c>
      <c r="R468" s="58" t="s">
        <v>390</v>
      </c>
      <c r="S468" s="28" t="s">
        <v>102</v>
      </c>
      <c r="T468" s="58"/>
      <c r="U468" s="68">
        <v>660.3049729999999</v>
      </c>
      <c r="V468" s="68">
        <v>669.68049999999994</v>
      </c>
      <c r="W468" s="93">
        <v>89.89</v>
      </c>
      <c r="X468" s="93" t="s">
        <v>393</v>
      </c>
      <c r="Y468" s="93">
        <v>89.89</v>
      </c>
      <c r="Z468" s="93" t="s">
        <v>393</v>
      </c>
      <c r="AA468" s="93">
        <v>89.89</v>
      </c>
      <c r="AB468" s="93" t="s">
        <v>393</v>
      </c>
      <c r="AC468" s="93">
        <v>89.89</v>
      </c>
      <c r="AD468" s="93" t="s">
        <v>393</v>
      </c>
      <c r="AE468" s="93">
        <v>89.89</v>
      </c>
      <c r="AF468" s="93" t="s">
        <v>393</v>
      </c>
      <c r="AG468" s="119"/>
      <c r="AH468" s="119"/>
      <c r="AI468" s="119"/>
      <c r="AJ468" s="119"/>
      <c r="AK468" s="119"/>
      <c r="AL468" s="119"/>
      <c r="AM468" s="119"/>
      <c r="AN468" s="119"/>
      <c r="AO468" s="93">
        <v>83.82</v>
      </c>
      <c r="AP468" s="93" t="s">
        <v>393</v>
      </c>
      <c r="AQ468" s="93">
        <v>83.82</v>
      </c>
      <c r="AR468" s="93" t="s">
        <v>393</v>
      </c>
      <c r="AS468" s="93">
        <v>83.82</v>
      </c>
      <c r="AT468" s="93" t="s">
        <v>393</v>
      </c>
      <c r="AU468" s="120">
        <f t="shared" si="8"/>
        <v>700.90999999999985</v>
      </c>
      <c r="AV468" s="93">
        <v>0.35199999999999998</v>
      </c>
      <c r="AW468" s="93" t="s">
        <v>418</v>
      </c>
      <c r="AX468" s="93" t="s">
        <v>396</v>
      </c>
      <c r="AY468" s="93">
        <v>1</v>
      </c>
      <c r="AZ468" s="93" t="s">
        <v>409</v>
      </c>
    </row>
    <row r="469" spans="1:52" ht="35.25" customHeight="1" x14ac:dyDescent="0.25">
      <c r="A469" s="4">
        <v>459</v>
      </c>
      <c r="B469" s="4">
        <v>34317</v>
      </c>
      <c r="C469" s="89" t="s">
        <v>382</v>
      </c>
      <c r="D469" s="58" t="s">
        <v>400</v>
      </c>
      <c r="E469" s="58" t="s">
        <v>384</v>
      </c>
      <c r="F469" s="89" t="s">
        <v>416</v>
      </c>
      <c r="G469" s="90" t="s">
        <v>386</v>
      </c>
      <c r="H469" s="91" t="s">
        <v>387</v>
      </c>
      <c r="I469" s="4">
        <v>2</v>
      </c>
      <c r="J469" s="4" t="s">
        <v>419</v>
      </c>
      <c r="K469" s="4">
        <v>80</v>
      </c>
      <c r="L469" s="122" t="s">
        <v>420</v>
      </c>
      <c r="M469" s="4" t="s">
        <v>417</v>
      </c>
      <c r="N469" s="4" t="s">
        <v>101</v>
      </c>
      <c r="O469" s="4" t="s">
        <v>102</v>
      </c>
      <c r="P469" s="4" t="s">
        <v>102</v>
      </c>
      <c r="Q469" s="94" t="s">
        <v>101</v>
      </c>
      <c r="R469" s="58" t="s">
        <v>390</v>
      </c>
      <c r="S469" s="28" t="s">
        <v>102</v>
      </c>
      <c r="T469" s="58"/>
      <c r="U469" s="68">
        <v>2122.9807569999998</v>
      </c>
      <c r="V469" s="68">
        <v>2153.1244999999999</v>
      </c>
      <c r="W469" s="93">
        <v>289.01</v>
      </c>
      <c r="X469" s="93" t="s">
        <v>393</v>
      </c>
      <c r="Y469" s="93">
        <v>289.01</v>
      </c>
      <c r="Z469" s="93" t="s">
        <v>393</v>
      </c>
      <c r="AA469" s="93">
        <v>289.01</v>
      </c>
      <c r="AB469" s="93" t="s">
        <v>393</v>
      </c>
      <c r="AC469" s="93">
        <v>289.01</v>
      </c>
      <c r="AD469" s="93" t="s">
        <v>393</v>
      </c>
      <c r="AE469" s="93">
        <v>289.01</v>
      </c>
      <c r="AF469" s="93" t="s">
        <v>393</v>
      </c>
      <c r="AG469" s="119"/>
      <c r="AH469" s="119"/>
      <c r="AI469" s="119"/>
      <c r="AJ469" s="119"/>
      <c r="AK469" s="119"/>
      <c r="AL469" s="119"/>
      <c r="AM469" s="119"/>
      <c r="AN469" s="119"/>
      <c r="AO469" s="93">
        <v>269.49</v>
      </c>
      <c r="AP469" s="93" t="s">
        <v>393</v>
      </c>
      <c r="AQ469" s="93">
        <v>269.49</v>
      </c>
      <c r="AR469" s="93" t="s">
        <v>393</v>
      </c>
      <c r="AS469" s="93">
        <v>269.49</v>
      </c>
      <c r="AT469" s="93" t="s">
        <v>393</v>
      </c>
      <c r="AU469" s="120">
        <f t="shared" si="8"/>
        <v>2253.52</v>
      </c>
      <c r="AV469" s="93">
        <v>1.4003000000000001</v>
      </c>
      <c r="AW469" s="93" t="s">
        <v>418</v>
      </c>
      <c r="AX469" s="93" t="s">
        <v>396</v>
      </c>
      <c r="AY469" s="93">
        <v>2</v>
      </c>
      <c r="AZ469" s="93" t="s">
        <v>409</v>
      </c>
    </row>
    <row r="470" spans="1:52" ht="35.25" customHeight="1" x14ac:dyDescent="0.25">
      <c r="A470" s="4">
        <v>460</v>
      </c>
      <c r="B470" s="4">
        <v>34318</v>
      </c>
      <c r="C470" s="89" t="s">
        <v>382</v>
      </c>
      <c r="D470" s="58" t="s">
        <v>400</v>
      </c>
      <c r="E470" s="58" t="s">
        <v>384</v>
      </c>
      <c r="F470" s="89" t="s">
        <v>416</v>
      </c>
      <c r="G470" s="90" t="s">
        <v>386</v>
      </c>
      <c r="H470" s="91" t="s">
        <v>387</v>
      </c>
      <c r="I470" s="4">
        <v>2</v>
      </c>
      <c r="J470" s="4" t="s">
        <v>419</v>
      </c>
      <c r="K470" s="4">
        <v>80</v>
      </c>
      <c r="L470" s="122" t="s">
        <v>420</v>
      </c>
      <c r="M470" s="4" t="s">
        <v>417</v>
      </c>
      <c r="N470" s="4" t="s">
        <v>101</v>
      </c>
      <c r="O470" s="4" t="s">
        <v>102</v>
      </c>
      <c r="P470" s="4" t="s">
        <v>102</v>
      </c>
      <c r="Q470" s="94" t="s">
        <v>101</v>
      </c>
      <c r="R470" s="58" t="s">
        <v>390</v>
      </c>
      <c r="S470" s="28" t="s">
        <v>102</v>
      </c>
      <c r="T470" s="58"/>
      <c r="U470" s="68">
        <v>3651.3181954199999</v>
      </c>
      <c r="V470" s="68">
        <v>3703.1624700000002</v>
      </c>
      <c r="W470" s="93">
        <v>647.42999999999995</v>
      </c>
      <c r="X470" s="93" t="s">
        <v>398</v>
      </c>
      <c r="Y470" s="93">
        <v>557.51</v>
      </c>
      <c r="Z470" s="93" t="s">
        <v>398</v>
      </c>
      <c r="AA470" s="93">
        <v>558.29999999999995</v>
      </c>
      <c r="AB470" s="93" t="s">
        <v>398</v>
      </c>
      <c r="AC470" s="93">
        <v>328.77</v>
      </c>
      <c r="AD470" s="93" t="s">
        <v>398</v>
      </c>
      <c r="AE470" s="119">
        <v>128.38</v>
      </c>
      <c r="AF470" s="119" t="s">
        <v>398</v>
      </c>
      <c r="AG470" s="119"/>
      <c r="AH470" s="119"/>
      <c r="AI470" s="119"/>
      <c r="AJ470" s="119"/>
      <c r="AK470" s="119"/>
      <c r="AL470" s="119"/>
      <c r="AM470" s="119"/>
      <c r="AN470" s="119"/>
      <c r="AO470" s="93">
        <v>368.38</v>
      </c>
      <c r="AP470" s="93" t="s">
        <v>398</v>
      </c>
      <c r="AQ470" s="93">
        <v>401.94</v>
      </c>
      <c r="AR470" s="93" t="s">
        <v>398</v>
      </c>
      <c r="AS470" s="93">
        <v>492.98</v>
      </c>
      <c r="AT470" s="93" t="s">
        <v>398</v>
      </c>
      <c r="AU470" s="120">
        <f t="shared" si="8"/>
        <v>3483.6900000000005</v>
      </c>
      <c r="AV470" s="93">
        <v>1.9707300000000001</v>
      </c>
      <c r="AW470" s="93" t="s">
        <v>399</v>
      </c>
      <c r="AX470" s="93" t="s">
        <v>396</v>
      </c>
      <c r="AY470" s="93">
        <v>2</v>
      </c>
      <c r="AZ470" s="93" t="s">
        <v>409</v>
      </c>
    </row>
    <row r="471" spans="1:52" ht="35.25" customHeight="1" x14ac:dyDescent="0.25">
      <c r="A471" s="4">
        <v>461</v>
      </c>
      <c r="B471" s="4">
        <v>34319</v>
      </c>
      <c r="C471" s="89" t="s">
        <v>382</v>
      </c>
      <c r="D471" s="58" t="s">
        <v>400</v>
      </c>
      <c r="E471" s="58" t="s">
        <v>384</v>
      </c>
      <c r="F471" s="89" t="s">
        <v>416</v>
      </c>
      <c r="G471" s="90" t="s">
        <v>386</v>
      </c>
      <c r="H471" s="91" t="s">
        <v>387</v>
      </c>
      <c r="I471" s="4">
        <v>1</v>
      </c>
      <c r="J471" s="4" t="s">
        <v>419</v>
      </c>
      <c r="K471" s="4">
        <v>80</v>
      </c>
      <c r="L471" s="122" t="s">
        <v>421</v>
      </c>
      <c r="M471" s="4" t="s">
        <v>417</v>
      </c>
      <c r="N471" s="4" t="s">
        <v>101</v>
      </c>
      <c r="O471" s="4" t="s">
        <v>102</v>
      </c>
      <c r="P471" s="4" t="s">
        <v>102</v>
      </c>
      <c r="Q471" s="94" t="s">
        <v>101</v>
      </c>
      <c r="R471" s="58" t="s">
        <v>390</v>
      </c>
      <c r="S471" s="28" t="s">
        <v>102</v>
      </c>
      <c r="T471" s="58"/>
      <c r="U471" s="68">
        <v>1614.44759894</v>
      </c>
      <c r="V471" s="68">
        <v>1637.3707899999999</v>
      </c>
      <c r="W471" s="93">
        <v>247.4</v>
      </c>
      <c r="X471" s="93" t="s">
        <v>398</v>
      </c>
      <c r="Y471" s="93">
        <v>246.47</v>
      </c>
      <c r="Z471" s="93" t="s">
        <v>398</v>
      </c>
      <c r="AA471" s="93">
        <v>230</v>
      </c>
      <c r="AB471" s="93" t="s">
        <v>398</v>
      </c>
      <c r="AC471" s="93">
        <v>143.86000000000001</v>
      </c>
      <c r="AD471" s="93" t="s">
        <v>398</v>
      </c>
      <c r="AE471" s="119">
        <v>41.14</v>
      </c>
      <c r="AF471" s="119" t="s">
        <v>398</v>
      </c>
      <c r="AG471" s="119"/>
      <c r="AH471" s="119"/>
      <c r="AI471" s="119"/>
      <c r="AJ471" s="119"/>
      <c r="AK471" s="119"/>
      <c r="AL471" s="119"/>
      <c r="AM471" s="119"/>
      <c r="AN471" s="119"/>
      <c r="AO471" s="93">
        <v>190.75</v>
      </c>
      <c r="AP471" s="93" t="s">
        <v>398</v>
      </c>
      <c r="AQ471" s="93">
        <v>203.48</v>
      </c>
      <c r="AR471" s="93" t="s">
        <v>398</v>
      </c>
      <c r="AS471" s="93">
        <v>237.23</v>
      </c>
      <c r="AT471" s="93" t="s">
        <v>398</v>
      </c>
      <c r="AU471" s="120">
        <f t="shared" si="8"/>
        <v>1540.33</v>
      </c>
      <c r="AV471" s="93">
        <v>0.9929</v>
      </c>
      <c r="AW471" s="93" t="s">
        <v>418</v>
      </c>
      <c r="AX471" s="93" t="s">
        <v>396</v>
      </c>
      <c r="AY471" s="93">
        <v>1</v>
      </c>
      <c r="AZ471" s="93" t="s">
        <v>409</v>
      </c>
    </row>
    <row r="472" spans="1:52" ht="35.25" customHeight="1" x14ac:dyDescent="0.25">
      <c r="A472" s="4">
        <v>462</v>
      </c>
      <c r="B472" s="4">
        <v>34320</v>
      </c>
      <c r="C472" s="89" t="s">
        <v>382</v>
      </c>
      <c r="D472" s="58" t="s">
        <v>400</v>
      </c>
      <c r="E472" s="58" t="s">
        <v>384</v>
      </c>
      <c r="F472" s="89" t="s">
        <v>416</v>
      </c>
      <c r="G472" s="90" t="s">
        <v>386</v>
      </c>
      <c r="H472" s="91" t="s">
        <v>387</v>
      </c>
      <c r="I472" s="4">
        <v>2</v>
      </c>
      <c r="J472" s="4" t="s">
        <v>419</v>
      </c>
      <c r="K472" s="4">
        <v>80</v>
      </c>
      <c r="L472" s="122" t="s">
        <v>421</v>
      </c>
      <c r="M472" s="4" t="s">
        <v>417</v>
      </c>
      <c r="N472" s="4" t="s">
        <v>101</v>
      </c>
      <c r="O472" s="4" t="s">
        <v>102</v>
      </c>
      <c r="P472" s="4" t="s">
        <v>101</v>
      </c>
      <c r="Q472" s="94" t="s">
        <v>102</v>
      </c>
      <c r="R472" s="58" t="s">
        <v>390</v>
      </c>
      <c r="S472" s="28" t="s">
        <v>102</v>
      </c>
      <c r="T472" s="58"/>
      <c r="U472" s="68">
        <v>2263.4305410000002</v>
      </c>
      <c r="V472" s="68">
        <v>2295.5685000000003</v>
      </c>
      <c r="W472" s="93">
        <v>308.13</v>
      </c>
      <c r="X472" s="93" t="s">
        <v>393</v>
      </c>
      <c r="Y472" s="93">
        <v>308.13</v>
      </c>
      <c r="Z472" s="93" t="s">
        <v>393</v>
      </c>
      <c r="AA472" s="93">
        <v>308.13</v>
      </c>
      <c r="AB472" s="93" t="s">
        <v>393</v>
      </c>
      <c r="AC472" s="93">
        <v>308.13</v>
      </c>
      <c r="AD472" s="93" t="s">
        <v>393</v>
      </c>
      <c r="AE472" s="93">
        <v>308.13</v>
      </c>
      <c r="AF472" s="93" t="s">
        <v>393</v>
      </c>
      <c r="AG472" s="119"/>
      <c r="AH472" s="119"/>
      <c r="AI472" s="119"/>
      <c r="AJ472" s="119"/>
      <c r="AK472" s="119"/>
      <c r="AL472" s="119"/>
      <c r="AM472" s="119"/>
      <c r="AN472" s="119"/>
      <c r="AO472" s="93">
        <v>303.7</v>
      </c>
      <c r="AP472" s="93" t="s">
        <v>393</v>
      </c>
      <c r="AQ472" s="93">
        <v>303.7</v>
      </c>
      <c r="AR472" s="93" t="s">
        <v>393</v>
      </c>
      <c r="AS472" s="93">
        <v>303.7</v>
      </c>
      <c r="AT472" s="93" t="s">
        <v>393</v>
      </c>
      <c r="AU472" s="120">
        <f t="shared" si="8"/>
        <v>2451.75</v>
      </c>
      <c r="AV472" s="93">
        <v>1.6716899999999999</v>
      </c>
      <c r="AW472" s="93" t="s">
        <v>399</v>
      </c>
      <c r="AX472" s="93" t="s">
        <v>396</v>
      </c>
      <c r="AY472" s="93">
        <v>2</v>
      </c>
      <c r="AZ472" s="93" t="s">
        <v>409</v>
      </c>
    </row>
    <row r="473" spans="1:52" ht="35.25" customHeight="1" x14ac:dyDescent="0.25">
      <c r="A473" s="4">
        <v>463</v>
      </c>
      <c r="B473" s="4">
        <v>34321</v>
      </c>
      <c r="C473" s="89" t="s">
        <v>382</v>
      </c>
      <c r="D473" s="58" t="s">
        <v>400</v>
      </c>
      <c r="E473" s="58" t="s">
        <v>384</v>
      </c>
      <c r="F473" s="89" t="s">
        <v>416</v>
      </c>
      <c r="G473" s="90" t="s">
        <v>386</v>
      </c>
      <c r="H473" s="91" t="s">
        <v>387</v>
      </c>
      <c r="I473" s="4">
        <v>2</v>
      </c>
      <c r="J473" s="4" t="s">
        <v>419</v>
      </c>
      <c r="K473" s="4">
        <v>80</v>
      </c>
      <c r="L473" s="122" t="s">
        <v>420</v>
      </c>
      <c r="M473" s="4" t="s">
        <v>417</v>
      </c>
      <c r="N473" s="4" t="s">
        <v>101</v>
      </c>
      <c r="O473" s="4" t="s">
        <v>102</v>
      </c>
      <c r="P473" s="4" t="s">
        <v>102</v>
      </c>
      <c r="Q473" s="94" t="s">
        <v>101</v>
      </c>
      <c r="R473" s="58" t="s">
        <v>390</v>
      </c>
      <c r="S473" s="28" t="s">
        <v>102</v>
      </c>
      <c r="T473" s="58"/>
      <c r="U473" s="68">
        <v>2056.502172</v>
      </c>
      <c r="V473" s="68">
        <v>2085.7019999999998</v>
      </c>
      <c r="W473" s="93">
        <v>279.95999999999998</v>
      </c>
      <c r="X473" s="93" t="s">
        <v>393</v>
      </c>
      <c r="Y473" s="93">
        <v>279.95999999999998</v>
      </c>
      <c r="Z473" s="93" t="s">
        <v>393</v>
      </c>
      <c r="AA473" s="93">
        <v>279.95999999999998</v>
      </c>
      <c r="AB473" s="93" t="s">
        <v>393</v>
      </c>
      <c r="AC473" s="93">
        <v>279.95999999999998</v>
      </c>
      <c r="AD473" s="93" t="s">
        <v>393</v>
      </c>
      <c r="AE473" s="93">
        <v>279.95999999999998</v>
      </c>
      <c r="AF473" s="93" t="s">
        <v>393</v>
      </c>
      <c r="AG473" s="119"/>
      <c r="AH473" s="119"/>
      <c r="AI473" s="119"/>
      <c r="AJ473" s="119"/>
      <c r="AK473" s="119"/>
      <c r="AL473" s="119"/>
      <c r="AM473" s="119"/>
      <c r="AN473" s="119"/>
      <c r="AO473" s="93">
        <v>244.86</v>
      </c>
      <c r="AP473" s="93" t="s">
        <v>393</v>
      </c>
      <c r="AQ473" s="93">
        <v>244.86</v>
      </c>
      <c r="AR473" s="93" t="s">
        <v>393</v>
      </c>
      <c r="AS473" s="93">
        <v>244.86</v>
      </c>
      <c r="AT473" s="93" t="s">
        <v>393</v>
      </c>
      <c r="AU473" s="120">
        <f t="shared" si="8"/>
        <v>2134.38</v>
      </c>
      <c r="AV473" s="93">
        <v>1.2224299999999999</v>
      </c>
      <c r="AW473" s="93" t="s">
        <v>399</v>
      </c>
      <c r="AX473" s="93" t="s">
        <v>396</v>
      </c>
      <c r="AY473" s="93">
        <v>2</v>
      </c>
      <c r="AZ473" s="93" t="s">
        <v>409</v>
      </c>
    </row>
    <row r="474" spans="1:52" ht="35.25" customHeight="1" x14ac:dyDescent="0.25">
      <c r="A474" s="4">
        <v>464</v>
      </c>
      <c r="B474" s="4">
        <v>34322</v>
      </c>
      <c r="C474" s="89" t="s">
        <v>382</v>
      </c>
      <c r="D474" s="58" t="s">
        <v>400</v>
      </c>
      <c r="E474" s="58" t="s">
        <v>384</v>
      </c>
      <c r="F474" s="89" t="s">
        <v>416</v>
      </c>
      <c r="G474" s="90" t="s">
        <v>386</v>
      </c>
      <c r="H474" s="91" t="s">
        <v>387</v>
      </c>
      <c r="I474" s="4">
        <v>2</v>
      </c>
      <c r="J474" s="4" t="s">
        <v>419</v>
      </c>
      <c r="K474" s="4">
        <v>80</v>
      </c>
      <c r="L474" s="122" t="s">
        <v>421</v>
      </c>
      <c r="M474" s="4" t="s">
        <v>417</v>
      </c>
      <c r="N474" s="4" t="s">
        <v>101</v>
      </c>
      <c r="O474" s="4" t="s">
        <v>102</v>
      </c>
      <c r="P474" s="4" t="s">
        <v>102</v>
      </c>
      <c r="Q474" s="94" t="s">
        <v>101</v>
      </c>
      <c r="R474" s="58" t="s">
        <v>390</v>
      </c>
      <c r="S474" s="28" t="s">
        <v>102</v>
      </c>
      <c r="T474" s="58"/>
      <c r="U474" s="68">
        <v>2767.7128459999994</v>
      </c>
      <c r="V474" s="68">
        <v>2807.0109999999995</v>
      </c>
      <c r="W474" s="93">
        <v>376.78</v>
      </c>
      <c r="X474" s="93" t="s">
        <v>393</v>
      </c>
      <c r="Y474" s="93">
        <v>376.78</v>
      </c>
      <c r="Z474" s="93" t="s">
        <v>393</v>
      </c>
      <c r="AA474" s="93">
        <v>376.78</v>
      </c>
      <c r="AB474" s="93" t="s">
        <v>393</v>
      </c>
      <c r="AC474" s="93">
        <v>376.78</v>
      </c>
      <c r="AD474" s="93" t="s">
        <v>393</v>
      </c>
      <c r="AE474" s="93">
        <v>376.78</v>
      </c>
      <c r="AF474" s="93" t="s">
        <v>393</v>
      </c>
      <c r="AG474" s="119"/>
      <c r="AH474" s="119"/>
      <c r="AI474" s="119"/>
      <c r="AJ474" s="119"/>
      <c r="AK474" s="119"/>
      <c r="AL474" s="119"/>
      <c r="AM474" s="119"/>
      <c r="AN474" s="119"/>
      <c r="AO474" s="93">
        <v>361.54</v>
      </c>
      <c r="AP474" s="93" t="s">
        <v>393</v>
      </c>
      <c r="AQ474" s="93">
        <v>361.54</v>
      </c>
      <c r="AR474" s="93" t="s">
        <v>393</v>
      </c>
      <c r="AS474" s="93">
        <v>361.54</v>
      </c>
      <c r="AT474" s="93" t="s">
        <v>393</v>
      </c>
      <c r="AU474" s="120">
        <f t="shared" si="8"/>
        <v>2968.52</v>
      </c>
      <c r="AV474" s="93">
        <v>1.67041</v>
      </c>
      <c r="AW474" s="93" t="s">
        <v>399</v>
      </c>
      <c r="AX474" s="93" t="s">
        <v>396</v>
      </c>
      <c r="AY474" s="93">
        <v>2</v>
      </c>
      <c r="AZ474" s="93" t="s">
        <v>409</v>
      </c>
    </row>
    <row r="475" spans="1:52" ht="35.25" customHeight="1" x14ac:dyDescent="0.25">
      <c r="A475" s="4">
        <v>465</v>
      </c>
      <c r="B475" s="4">
        <v>34423</v>
      </c>
      <c r="C475" s="89" t="s">
        <v>382</v>
      </c>
      <c r="D475" s="58" t="s">
        <v>400</v>
      </c>
      <c r="E475" s="58" t="s">
        <v>384</v>
      </c>
      <c r="F475" s="89" t="s">
        <v>416</v>
      </c>
      <c r="G475" s="90" t="s">
        <v>386</v>
      </c>
      <c r="H475" s="91" t="s">
        <v>387</v>
      </c>
      <c r="I475" s="4">
        <v>2</v>
      </c>
      <c r="J475" s="4" t="s">
        <v>419</v>
      </c>
      <c r="K475" s="4">
        <v>80</v>
      </c>
      <c r="L475" s="122" t="s">
        <v>420</v>
      </c>
      <c r="M475" s="4" t="s">
        <v>417</v>
      </c>
      <c r="N475" s="4" t="s">
        <v>101</v>
      </c>
      <c r="O475" s="4" t="s">
        <v>102</v>
      </c>
      <c r="P475" s="4" t="s">
        <v>102</v>
      </c>
      <c r="Q475" s="94" t="s">
        <v>101</v>
      </c>
      <c r="R475" s="58" t="s">
        <v>390</v>
      </c>
      <c r="S475" s="28" t="s">
        <v>102</v>
      </c>
      <c r="T475" s="58"/>
      <c r="U475" s="68">
        <v>2672.4391169999999</v>
      </c>
      <c r="V475" s="68">
        <v>2710.3845000000001</v>
      </c>
      <c r="W475" s="93">
        <v>363.81</v>
      </c>
      <c r="X475" s="93" t="s">
        <v>393</v>
      </c>
      <c r="Y475" s="93">
        <v>363.81</v>
      </c>
      <c r="Z475" s="93" t="s">
        <v>393</v>
      </c>
      <c r="AA475" s="93">
        <v>363.81</v>
      </c>
      <c r="AB475" s="93" t="s">
        <v>393</v>
      </c>
      <c r="AC475" s="93">
        <v>363.81</v>
      </c>
      <c r="AD475" s="93" t="s">
        <v>393</v>
      </c>
      <c r="AE475" s="93">
        <v>363.81</v>
      </c>
      <c r="AF475" s="93" t="s">
        <v>393</v>
      </c>
      <c r="AG475" s="119"/>
      <c r="AH475" s="119"/>
      <c r="AI475" s="119"/>
      <c r="AJ475" s="119"/>
      <c r="AK475" s="119"/>
      <c r="AL475" s="119"/>
      <c r="AM475" s="119"/>
      <c r="AN475" s="119"/>
      <c r="AO475" s="93">
        <v>280.39999999999998</v>
      </c>
      <c r="AP475" s="93" t="s">
        <v>393</v>
      </c>
      <c r="AQ475" s="93">
        <v>280.39999999999998</v>
      </c>
      <c r="AR475" s="93" t="s">
        <v>393</v>
      </c>
      <c r="AS475" s="93">
        <v>280.39999999999998</v>
      </c>
      <c r="AT475" s="93" t="s">
        <v>393</v>
      </c>
      <c r="AU475" s="120">
        <f t="shared" si="8"/>
        <v>2660.25</v>
      </c>
      <c r="AV475" s="93">
        <v>1.69171</v>
      </c>
      <c r="AW475" s="93" t="s">
        <v>399</v>
      </c>
      <c r="AX475" s="93" t="s">
        <v>396</v>
      </c>
      <c r="AY475" s="93">
        <v>2</v>
      </c>
      <c r="AZ475" s="93" t="s">
        <v>409</v>
      </c>
    </row>
    <row r="476" spans="1:52" ht="35.25" customHeight="1" x14ac:dyDescent="0.25">
      <c r="A476" s="4">
        <v>466</v>
      </c>
      <c r="B476" s="4">
        <v>34524</v>
      </c>
      <c r="C476" s="89" t="s">
        <v>382</v>
      </c>
      <c r="D476" s="58" t="s">
        <v>400</v>
      </c>
      <c r="E476" s="58" t="s">
        <v>384</v>
      </c>
      <c r="F476" s="89" t="s">
        <v>416</v>
      </c>
      <c r="G476" s="90" t="s">
        <v>386</v>
      </c>
      <c r="H476" s="91" t="s">
        <v>387</v>
      </c>
      <c r="I476" s="4">
        <v>2</v>
      </c>
      <c r="J476" s="4" t="s">
        <v>419</v>
      </c>
      <c r="K476" s="4">
        <v>80</v>
      </c>
      <c r="L476" s="122" t="s">
        <v>420</v>
      </c>
      <c r="M476" s="4" t="s">
        <v>417</v>
      </c>
      <c r="N476" s="4" t="s">
        <v>101</v>
      </c>
      <c r="O476" s="4" t="s">
        <v>102</v>
      </c>
      <c r="P476" s="4" t="s">
        <v>102</v>
      </c>
      <c r="Q476" s="94" t="s">
        <v>101</v>
      </c>
      <c r="R476" s="58" t="s">
        <v>390</v>
      </c>
      <c r="S476" s="28" t="s">
        <v>102</v>
      </c>
      <c r="T476" s="58"/>
      <c r="U476" s="68">
        <v>2010.2977190000001</v>
      </c>
      <c r="V476" s="68">
        <v>2038.8415000000002</v>
      </c>
      <c r="W476" s="93">
        <v>273.67</v>
      </c>
      <c r="X476" s="93" t="s">
        <v>393</v>
      </c>
      <c r="Y476" s="93">
        <v>273.67</v>
      </c>
      <c r="Z476" s="93" t="s">
        <v>393</v>
      </c>
      <c r="AA476" s="93">
        <v>273.67</v>
      </c>
      <c r="AB476" s="93" t="s">
        <v>393</v>
      </c>
      <c r="AC476" s="93">
        <v>273.67</v>
      </c>
      <c r="AD476" s="93" t="s">
        <v>393</v>
      </c>
      <c r="AE476" s="93">
        <v>273.67</v>
      </c>
      <c r="AF476" s="93" t="s">
        <v>393</v>
      </c>
      <c r="AG476" s="119"/>
      <c r="AH476" s="119"/>
      <c r="AI476" s="119"/>
      <c r="AJ476" s="119"/>
      <c r="AK476" s="119"/>
      <c r="AL476" s="119"/>
      <c r="AM476" s="119"/>
      <c r="AN476" s="119"/>
      <c r="AO476" s="93">
        <v>245.16</v>
      </c>
      <c r="AP476" s="93" t="s">
        <v>393</v>
      </c>
      <c r="AQ476" s="93">
        <v>245.16</v>
      </c>
      <c r="AR476" s="93" t="s">
        <v>393</v>
      </c>
      <c r="AS476" s="93">
        <v>245.16</v>
      </c>
      <c r="AT476" s="93" t="s">
        <v>393</v>
      </c>
      <c r="AU476" s="120">
        <f t="shared" si="8"/>
        <v>2103.8300000000004</v>
      </c>
      <c r="AV476" s="93">
        <v>1.2277100000000001</v>
      </c>
      <c r="AW476" s="93" t="s">
        <v>399</v>
      </c>
      <c r="AX476" s="93" t="s">
        <v>396</v>
      </c>
      <c r="AY476" s="93">
        <v>2</v>
      </c>
      <c r="AZ476" s="93" t="s">
        <v>409</v>
      </c>
    </row>
    <row r="477" spans="1:52" ht="35.25" customHeight="1" x14ac:dyDescent="0.25">
      <c r="A477" s="4">
        <v>467</v>
      </c>
      <c r="B477" s="4">
        <v>34325</v>
      </c>
      <c r="C477" s="89" t="s">
        <v>382</v>
      </c>
      <c r="D477" s="58" t="s">
        <v>400</v>
      </c>
      <c r="E477" s="58" t="s">
        <v>384</v>
      </c>
      <c r="F477" s="89" t="s">
        <v>416</v>
      </c>
      <c r="G477" s="90" t="s">
        <v>386</v>
      </c>
      <c r="H477" s="91" t="s">
        <v>387</v>
      </c>
      <c r="I477" s="4">
        <v>3</v>
      </c>
      <c r="J477" s="4" t="s">
        <v>419</v>
      </c>
      <c r="K477" s="4">
        <v>80</v>
      </c>
      <c r="L477" s="122" t="s">
        <v>420</v>
      </c>
      <c r="M477" s="4" t="s">
        <v>417</v>
      </c>
      <c r="N477" s="4" t="s">
        <v>101</v>
      </c>
      <c r="O477" s="4" t="s">
        <v>102</v>
      </c>
      <c r="P477" s="4" t="s">
        <v>102</v>
      </c>
      <c r="Q477" s="94" t="s">
        <v>101</v>
      </c>
      <c r="R477" s="58" t="s">
        <v>390</v>
      </c>
      <c r="S477" s="28" t="s">
        <v>102</v>
      </c>
      <c r="T477" s="58"/>
      <c r="U477" s="68">
        <v>4327.7191549999998</v>
      </c>
      <c r="V477" s="68">
        <v>4389.1674999999996</v>
      </c>
      <c r="W477" s="93">
        <v>589.15</v>
      </c>
      <c r="X477" s="93" t="s">
        <v>393</v>
      </c>
      <c r="Y477" s="93">
        <v>589.15</v>
      </c>
      <c r="Z477" s="93" t="s">
        <v>393</v>
      </c>
      <c r="AA477" s="93">
        <v>589.15</v>
      </c>
      <c r="AB477" s="93" t="s">
        <v>393</v>
      </c>
      <c r="AC477" s="93">
        <v>589.15</v>
      </c>
      <c r="AD477" s="93" t="s">
        <v>393</v>
      </c>
      <c r="AE477" s="93">
        <v>589.15</v>
      </c>
      <c r="AF477" s="93" t="s">
        <v>393</v>
      </c>
      <c r="AG477" s="119"/>
      <c r="AH477" s="119"/>
      <c r="AI477" s="119"/>
      <c r="AJ477" s="119"/>
      <c r="AK477" s="119"/>
      <c r="AL477" s="119"/>
      <c r="AM477" s="119"/>
      <c r="AN477" s="119"/>
      <c r="AO477" s="93">
        <v>429.86</v>
      </c>
      <c r="AP477" s="93" t="s">
        <v>393</v>
      </c>
      <c r="AQ477" s="93">
        <v>429.86</v>
      </c>
      <c r="AR477" s="93" t="s">
        <v>393</v>
      </c>
      <c r="AS477" s="93">
        <v>429.86</v>
      </c>
      <c r="AT477" s="93" t="s">
        <v>393</v>
      </c>
      <c r="AU477" s="120">
        <f t="shared" si="8"/>
        <v>4235.33</v>
      </c>
      <c r="AV477" s="93">
        <v>2.1661100000000002</v>
      </c>
      <c r="AW477" s="93" t="s">
        <v>399</v>
      </c>
      <c r="AX477" s="93" t="s">
        <v>396</v>
      </c>
      <c r="AY477" s="93">
        <v>3</v>
      </c>
      <c r="AZ477" s="93" t="s">
        <v>409</v>
      </c>
    </row>
    <row r="478" spans="1:52" ht="35.25" customHeight="1" x14ac:dyDescent="0.25">
      <c r="A478" s="4">
        <v>468</v>
      </c>
      <c r="B478" s="4">
        <v>34326</v>
      </c>
      <c r="C478" s="89" t="s">
        <v>382</v>
      </c>
      <c r="D478" s="58" t="s">
        <v>400</v>
      </c>
      <c r="E478" s="58" t="s">
        <v>384</v>
      </c>
      <c r="F478" s="89" t="s">
        <v>416</v>
      </c>
      <c r="G478" s="90" t="s">
        <v>386</v>
      </c>
      <c r="H478" s="91" t="s">
        <v>387</v>
      </c>
      <c r="I478" s="4">
        <v>5</v>
      </c>
      <c r="J478" s="4" t="s">
        <v>419</v>
      </c>
      <c r="K478" s="4">
        <v>80</v>
      </c>
      <c r="L478" s="122" t="s">
        <v>420</v>
      </c>
      <c r="M478" s="4" t="s">
        <v>417</v>
      </c>
      <c r="N478" s="4" t="s">
        <v>101</v>
      </c>
      <c r="O478" s="4" t="s">
        <v>102</v>
      </c>
      <c r="P478" s="4" t="s">
        <v>102</v>
      </c>
      <c r="Q478" s="94" t="s">
        <v>101</v>
      </c>
      <c r="R478" s="58" t="s">
        <v>390</v>
      </c>
      <c r="S478" s="28" t="s">
        <v>102</v>
      </c>
      <c r="T478" s="58"/>
      <c r="U478" s="68">
        <v>4490.5357968400003</v>
      </c>
      <c r="V478" s="68">
        <v>4554.29594</v>
      </c>
      <c r="W478" s="93">
        <v>744.04</v>
      </c>
      <c r="X478" s="93" t="s">
        <v>398</v>
      </c>
      <c r="Y478" s="93">
        <v>701.87</v>
      </c>
      <c r="Z478" s="93" t="s">
        <v>398</v>
      </c>
      <c r="AA478" s="93">
        <v>667.46</v>
      </c>
      <c r="AB478" s="93" t="s">
        <v>398</v>
      </c>
      <c r="AC478" s="93">
        <v>427.04</v>
      </c>
      <c r="AD478" s="93" t="s">
        <v>398</v>
      </c>
      <c r="AE478" s="119">
        <v>144.03</v>
      </c>
      <c r="AF478" s="119" t="s">
        <v>398</v>
      </c>
      <c r="AG478" s="119"/>
      <c r="AH478" s="119"/>
      <c r="AI478" s="119"/>
      <c r="AJ478" s="119"/>
      <c r="AK478" s="119"/>
      <c r="AL478" s="119"/>
      <c r="AM478" s="119"/>
      <c r="AN478" s="119"/>
      <c r="AO478" s="93">
        <v>439.45</v>
      </c>
      <c r="AP478" s="93" t="s">
        <v>398</v>
      </c>
      <c r="AQ478" s="93">
        <v>501.4</v>
      </c>
      <c r="AR478" s="93" t="s">
        <v>398</v>
      </c>
      <c r="AS478" s="93">
        <v>659.09</v>
      </c>
      <c r="AT478" s="93" t="s">
        <v>398</v>
      </c>
      <c r="AU478" s="120">
        <f t="shared" si="8"/>
        <v>4284.38</v>
      </c>
      <c r="AV478" s="93">
        <v>2.8147000000000002</v>
      </c>
      <c r="AW478" s="93" t="s">
        <v>399</v>
      </c>
      <c r="AX478" s="93" t="s">
        <v>396</v>
      </c>
      <c r="AY478" s="93">
        <v>5</v>
      </c>
      <c r="AZ478" s="93" t="s">
        <v>409</v>
      </c>
    </row>
    <row r="479" spans="1:52" ht="35.25" customHeight="1" x14ac:dyDescent="0.25">
      <c r="A479" s="4">
        <v>469</v>
      </c>
      <c r="B479" s="4">
        <v>34327</v>
      </c>
      <c r="C479" s="89" t="s">
        <v>382</v>
      </c>
      <c r="D479" s="58" t="s">
        <v>383</v>
      </c>
      <c r="E479" s="58" t="s">
        <v>384</v>
      </c>
      <c r="F479" s="89" t="s">
        <v>416</v>
      </c>
      <c r="G479" s="90" t="s">
        <v>386</v>
      </c>
      <c r="H479" s="91" t="s">
        <v>387</v>
      </c>
      <c r="I479" s="4">
        <v>1</v>
      </c>
      <c r="J479" s="4" t="s">
        <v>388</v>
      </c>
      <c r="K479" s="4">
        <v>80</v>
      </c>
      <c r="L479" s="122" t="s">
        <v>422</v>
      </c>
      <c r="M479" s="4" t="s">
        <v>417</v>
      </c>
      <c r="N479" s="4" t="s">
        <v>101</v>
      </c>
      <c r="O479" s="4" t="s">
        <v>102</v>
      </c>
      <c r="P479" s="4" t="s">
        <v>101</v>
      </c>
      <c r="Q479" s="94" t="s">
        <v>102</v>
      </c>
      <c r="R479" s="58" t="s">
        <v>423</v>
      </c>
      <c r="S479" s="28" t="s">
        <v>102</v>
      </c>
      <c r="T479" s="58"/>
      <c r="U479" s="68">
        <v>1140.5829699599999</v>
      </c>
      <c r="V479" s="68">
        <v>1156.7778599999999</v>
      </c>
      <c r="W479" s="93">
        <v>137.18</v>
      </c>
      <c r="X479" s="93" t="s">
        <v>393</v>
      </c>
      <c r="Y479" s="93">
        <v>137.18</v>
      </c>
      <c r="Z479" s="93" t="s">
        <v>393</v>
      </c>
      <c r="AA479" s="93">
        <v>137.18</v>
      </c>
      <c r="AB479" s="93" t="s">
        <v>393</v>
      </c>
      <c r="AC479" s="93">
        <v>137.18</v>
      </c>
      <c r="AD479" s="93" t="s">
        <v>393</v>
      </c>
      <c r="AE479" s="93">
        <v>137.18</v>
      </c>
      <c r="AF479" s="93" t="s">
        <v>393</v>
      </c>
      <c r="AG479" s="119"/>
      <c r="AH479" s="119"/>
      <c r="AI479" s="119"/>
      <c r="AJ479" s="119"/>
      <c r="AK479" s="119"/>
      <c r="AL479" s="119"/>
      <c r="AM479" s="119"/>
      <c r="AN479" s="119"/>
      <c r="AO479" s="93">
        <v>124.81</v>
      </c>
      <c r="AP479" s="93" t="s">
        <v>393</v>
      </c>
      <c r="AQ479" s="93">
        <v>124.81</v>
      </c>
      <c r="AR479" s="93" t="s">
        <v>393</v>
      </c>
      <c r="AS479" s="93">
        <v>152.69999999999999</v>
      </c>
      <c r="AT479" s="93" t="s">
        <v>398</v>
      </c>
      <c r="AU479" s="120">
        <f t="shared" si="8"/>
        <v>1088.22</v>
      </c>
      <c r="AV479" s="93">
        <v>0.82982999999999996</v>
      </c>
      <c r="AW479" s="93" t="s">
        <v>418</v>
      </c>
      <c r="AX479" s="93" t="s">
        <v>396</v>
      </c>
      <c r="AY479" s="93">
        <v>0</v>
      </c>
      <c r="AZ479" s="93" t="s">
        <v>409</v>
      </c>
    </row>
    <row r="480" spans="1:52" ht="35.25" customHeight="1" x14ac:dyDescent="0.25">
      <c r="A480" s="4">
        <v>470</v>
      </c>
      <c r="B480" s="4">
        <v>34328</v>
      </c>
      <c r="C480" s="89" t="s">
        <v>382</v>
      </c>
      <c r="D480" s="58" t="s">
        <v>383</v>
      </c>
      <c r="E480" s="58" t="s">
        <v>384</v>
      </c>
      <c r="F480" s="89" t="s">
        <v>416</v>
      </c>
      <c r="G480" s="90" t="s">
        <v>386</v>
      </c>
      <c r="H480" s="91" t="s">
        <v>387</v>
      </c>
      <c r="I480" s="4">
        <v>3</v>
      </c>
      <c r="J480" s="4" t="s">
        <v>388</v>
      </c>
      <c r="K480" s="4">
        <v>80</v>
      </c>
      <c r="L480" s="122" t="s">
        <v>420</v>
      </c>
      <c r="M480" s="4" t="s">
        <v>417</v>
      </c>
      <c r="N480" s="4" t="s">
        <v>101</v>
      </c>
      <c r="O480" s="4" t="s">
        <v>102</v>
      </c>
      <c r="P480" s="4" t="s">
        <v>102</v>
      </c>
      <c r="Q480" s="94" t="s">
        <v>101</v>
      </c>
      <c r="R480" s="58" t="s">
        <v>390</v>
      </c>
      <c r="S480" s="28" t="s">
        <v>102</v>
      </c>
      <c r="T480" s="58"/>
      <c r="U480" s="68">
        <v>2910.6341671800005</v>
      </c>
      <c r="V480" s="68">
        <v>2951.9616300000007</v>
      </c>
      <c r="W480" s="93">
        <v>361.41</v>
      </c>
      <c r="X480" s="93" t="s">
        <v>393</v>
      </c>
      <c r="Y480" s="93">
        <v>361.41</v>
      </c>
      <c r="Z480" s="93" t="s">
        <v>393</v>
      </c>
      <c r="AA480" s="93">
        <v>361.41</v>
      </c>
      <c r="AB480" s="93" t="s">
        <v>393</v>
      </c>
      <c r="AC480" s="93">
        <v>361.41</v>
      </c>
      <c r="AD480" s="93" t="s">
        <v>393</v>
      </c>
      <c r="AE480" s="93">
        <v>361.41</v>
      </c>
      <c r="AF480" s="93" t="s">
        <v>393</v>
      </c>
      <c r="AG480" s="119"/>
      <c r="AH480" s="119"/>
      <c r="AI480" s="119"/>
      <c r="AJ480" s="119"/>
      <c r="AK480" s="119"/>
      <c r="AL480" s="119"/>
      <c r="AM480" s="119"/>
      <c r="AN480" s="119"/>
      <c r="AO480" s="93">
        <v>346.8</v>
      </c>
      <c r="AP480" s="93" t="s">
        <v>393</v>
      </c>
      <c r="AQ480" s="93">
        <v>346.8</v>
      </c>
      <c r="AR480" s="93" t="s">
        <v>393</v>
      </c>
      <c r="AS480" s="93">
        <v>276.36</v>
      </c>
      <c r="AT480" s="93" t="s">
        <v>398</v>
      </c>
      <c r="AU480" s="120">
        <f t="shared" si="8"/>
        <v>2777.0100000000007</v>
      </c>
      <c r="AV480" s="93">
        <v>1.61859</v>
      </c>
      <c r="AW480" s="93" t="s">
        <v>418</v>
      </c>
      <c r="AX480" s="93" t="s">
        <v>396</v>
      </c>
      <c r="AY480" s="93">
        <v>3</v>
      </c>
      <c r="AZ480" s="93" t="s">
        <v>408</v>
      </c>
    </row>
    <row r="481" spans="1:52" ht="35.25" customHeight="1" x14ac:dyDescent="0.25">
      <c r="A481" s="4">
        <v>471</v>
      </c>
      <c r="B481" s="4">
        <v>34329</v>
      </c>
      <c r="C481" s="89" t="s">
        <v>382</v>
      </c>
      <c r="D481" s="58" t="s">
        <v>383</v>
      </c>
      <c r="E481" s="58" t="s">
        <v>384</v>
      </c>
      <c r="F481" s="89" t="s">
        <v>416</v>
      </c>
      <c r="G481" s="90" t="s">
        <v>386</v>
      </c>
      <c r="H481" s="91" t="s">
        <v>387</v>
      </c>
      <c r="I481" s="4">
        <v>4</v>
      </c>
      <c r="J481" s="4" t="s">
        <v>388</v>
      </c>
      <c r="K481" s="4">
        <v>80</v>
      </c>
      <c r="L481" s="122" t="s">
        <v>422</v>
      </c>
      <c r="M481" s="4" t="s">
        <v>417</v>
      </c>
      <c r="N481" s="4" t="s">
        <v>101</v>
      </c>
      <c r="O481" s="4" t="s">
        <v>102</v>
      </c>
      <c r="P481" s="4" t="s">
        <v>101</v>
      </c>
      <c r="Q481" s="94" t="s">
        <v>102</v>
      </c>
      <c r="R481" s="58" t="s">
        <v>390</v>
      </c>
      <c r="S481" s="28" t="s">
        <v>102</v>
      </c>
      <c r="T481" s="58"/>
      <c r="U481" s="68">
        <v>3320.7417782199996</v>
      </c>
      <c r="V481" s="68">
        <v>3367.8922699999998</v>
      </c>
      <c r="W481" s="93">
        <v>648.27</v>
      </c>
      <c r="X481" s="93" t="s">
        <v>398</v>
      </c>
      <c r="Y481" s="93">
        <v>573.41</v>
      </c>
      <c r="Z481" s="93" t="s">
        <v>398</v>
      </c>
      <c r="AA481" s="93">
        <v>510.71</v>
      </c>
      <c r="AB481" s="93" t="s">
        <v>398</v>
      </c>
      <c r="AC481" s="93">
        <v>321.41000000000003</v>
      </c>
      <c r="AD481" s="93" t="s">
        <v>398</v>
      </c>
      <c r="AE481" s="119">
        <v>113.58</v>
      </c>
      <c r="AF481" s="119" t="s">
        <v>398</v>
      </c>
      <c r="AG481" s="119"/>
      <c r="AH481" s="119"/>
      <c r="AI481" s="119"/>
      <c r="AJ481" s="119"/>
      <c r="AK481" s="119"/>
      <c r="AL481" s="119"/>
      <c r="AM481" s="119"/>
      <c r="AN481" s="119"/>
      <c r="AO481" s="93">
        <v>256.24</v>
      </c>
      <c r="AP481" s="93" t="s">
        <v>398</v>
      </c>
      <c r="AQ481" s="93">
        <v>327.62</v>
      </c>
      <c r="AR481" s="93" t="s">
        <v>398</v>
      </c>
      <c r="AS481" s="93">
        <v>417.05</v>
      </c>
      <c r="AT481" s="93" t="s">
        <v>398</v>
      </c>
      <c r="AU481" s="120">
        <f t="shared" si="8"/>
        <v>3168.29</v>
      </c>
      <c r="AV481" s="93">
        <v>2.0312000000000001</v>
      </c>
      <c r="AW481" s="93" t="s">
        <v>399</v>
      </c>
      <c r="AX481" s="93" t="s">
        <v>396</v>
      </c>
      <c r="AY481" s="93">
        <v>4</v>
      </c>
      <c r="AZ481" s="93" t="s">
        <v>409</v>
      </c>
    </row>
    <row r="482" spans="1:52" ht="35.25" customHeight="1" x14ac:dyDescent="0.25">
      <c r="A482" s="4">
        <v>472</v>
      </c>
      <c r="B482" s="4">
        <v>34330</v>
      </c>
      <c r="C482" s="89" t="s">
        <v>382</v>
      </c>
      <c r="D482" s="58" t="s">
        <v>383</v>
      </c>
      <c r="E482" s="58" t="s">
        <v>384</v>
      </c>
      <c r="F482" s="89" t="s">
        <v>416</v>
      </c>
      <c r="G482" s="90" t="s">
        <v>386</v>
      </c>
      <c r="H482" s="91" t="s">
        <v>387</v>
      </c>
      <c r="I482" s="4">
        <v>9</v>
      </c>
      <c r="J482" s="4" t="s">
        <v>388</v>
      </c>
      <c r="K482" s="4">
        <v>80</v>
      </c>
      <c r="L482" s="122" t="s">
        <v>420</v>
      </c>
      <c r="M482" s="4" t="s">
        <v>417</v>
      </c>
      <c r="N482" s="4" t="s">
        <v>101</v>
      </c>
      <c r="O482" s="4" t="s">
        <v>102</v>
      </c>
      <c r="P482" s="4" t="s">
        <v>102</v>
      </c>
      <c r="Q482" s="94" t="s">
        <v>101</v>
      </c>
      <c r="R482" s="58" t="s">
        <v>390</v>
      </c>
      <c r="S482" s="28" t="s">
        <v>102</v>
      </c>
      <c r="T482" s="58"/>
      <c r="U482" s="68">
        <v>6190.6565610999996</v>
      </c>
      <c r="V482" s="68">
        <v>6278.5563499999998</v>
      </c>
      <c r="W482" s="93">
        <v>771.14</v>
      </c>
      <c r="X482" s="93" t="s">
        <v>393</v>
      </c>
      <c r="Y482" s="93">
        <v>771.14</v>
      </c>
      <c r="Z482" s="93" t="s">
        <v>393</v>
      </c>
      <c r="AA482" s="93">
        <v>771.14</v>
      </c>
      <c r="AB482" s="93" t="s">
        <v>393</v>
      </c>
      <c r="AC482" s="93">
        <v>771.14</v>
      </c>
      <c r="AD482" s="93" t="s">
        <v>393</v>
      </c>
      <c r="AE482" s="93">
        <v>771.14</v>
      </c>
      <c r="AF482" s="93" t="s">
        <v>393</v>
      </c>
      <c r="AG482" s="119"/>
      <c r="AH482" s="119"/>
      <c r="AI482" s="119"/>
      <c r="AJ482" s="119"/>
      <c r="AK482" s="119"/>
      <c r="AL482" s="119"/>
      <c r="AM482" s="119"/>
      <c r="AN482" s="119"/>
      <c r="AO482" s="93">
        <v>720.94</v>
      </c>
      <c r="AP482" s="93" t="s">
        <v>393</v>
      </c>
      <c r="AQ482" s="93">
        <v>720.94</v>
      </c>
      <c r="AR482" s="93" t="s">
        <v>393</v>
      </c>
      <c r="AS482" s="93">
        <v>608.87</v>
      </c>
      <c r="AT482" s="93" t="s">
        <v>398</v>
      </c>
      <c r="AU482" s="120">
        <f t="shared" si="8"/>
        <v>5906.45</v>
      </c>
      <c r="AV482" s="93">
        <v>3.5083899999999999</v>
      </c>
      <c r="AW482" s="93" t="s">
        <v>418</v>
      </c>
      <c r="AX482" s="93" t="s">
        <v>396</v>
      </c>
      <c r="AY482" s="93">
        <v>9</v>
      </c>
      <c r="AZ482" s="93" t="s">
        <v>408</v>
      </c>
    </row>
    <row r="483" spans="1:52" ht="35.25" customHeight="1" x14ac:dyDescent="0.25">
      <c r="A483" s="4">
        <v>473</v>
      </c>
      <c r="B483" s="4">
        <v>34331</v>
      </c>
      <c r="C483" s="89" t="s">
        <v>382</v>
      </c>
      <c r="D483" s="58" t="s">
        <v>383</v>
      </c>
      <c r="E483" s="58" t="s">
        <v>384</v>
      </c>
      <c r="F483" s="89" t="s">
        <v>416</v>
      </c>
      <c r="G483" s="90" t="s">
        <v>386</v>
      </c>
      <c r="H483" s="91" t="s">
        <v>387</v>
      </c>
      <c r="I483" s="4">
        <v>1</v>
      </c>
      <c r="J483" s="4" t="s">
        <v>388</v>
      </c>
      <c r="K483" s="4">
        <v>80</v>
      </c>
      <c r="L483" s="122" t="s">
        <v>422</v>
      </c>
      <c r="M483" s="4" t="s">
        <v>417</v>
      </c>
      <c r="N483" s="4" t="s">
        <v>101</v>
      </c>
      <c r="O483" s="4" t="s">
        <v>102</v>
      </c>
      <c r="P483" s="4" t="s">
        <v>101</v>
      </c>
      <c r="Q483" s="94" t="s">
        <v>102</v>
      </c>
      <c r="R483" s="58" t="s">
        <v>390</v>
      </c>
      <c r="S483" s="58" t="s">
        <v>101</v>
      </c>
      <c r="T483" s="58"/>
      <c r="U483" s="68">
        <v>1384.3647355799999</v>
      </c>
      <c r="V483" s="68">
        <v>1404.0210299999999</v>
      </c>
      <c r="W483" s="93">
        <v>261.58999999999997</v>
      </c>
      <c r="X483" s="93" t="s">
        <v>398</v>
      </c>
      <c r="Y483" s="93">
        <v>240</v>
      </c>
      <c r="Z483" s="93" t="s">
        <v>398</v>
      </c>
      <c r="AA483" s="93">
        <v>228.26</v>
      </c>
      <c r="AB483" s="93" t="s">
        <v>398</v>
      </c>
      <c r="AC483" s="93">
        <v>131.49</v>
      </c>
      <c r="AD483" s="93" t="s">
        <v>398</v>
      </c>
      <c r="AE483" s="119">
        <v>66.66</v>
      </c>
      <c r="AF483" s="119" t="s">
        <v>398</v>
      </c>
      <c r="AG483" s="119"/>
      <c r="AH483" s="119"/>
      <c r="AI483" s="119"/>
      <c r="AJ483" s="119"/>
      <c r="AK483" s="119"/>
      <c r="AL483" s="119"/>
      <c r="AM483" s="119"/>
      <c r="AN483" s="119"/>
      <c r="AO483" s="93">
        <v>102.08</v>
      </c>
      <c r="AP483" s="93" t="s">
        <v>398</v>
      </c>
      <c r="AQ483" s="93">
        <v>125.53</v>
      </c>
      <c r="AR483" s="93" t="s">
        <v>398</v>
      </c>
      <c r="AS483" s="93">
        <v>165.2</v>
      </c>
      <c r="AT483" s="93" t="s">
        <v>398</v>
      </c>
      <c r="AU483" s="120">
        <f t="shared" si="8"/>
        <v>1320.81</v>
      </c>
      <c r="AV483" s="93">
        <v>0.81303999999999998</v>
      </c>
      <c r="AW483" s="93" t="s">
        <v>399</v>
      </c>
      <c r="AX483" s="93" t="s">
        <v>401</v>
      </c>
      <c r="AY483" s="93">
        <v>0</v>
      </c>
      <c r="AZ483" s="93" t="s">
        <v>408</v>
      </c>
    </row>
    <row r="484" spans="1:52" ht="35.25" customHeight="1" x14ac:dyDescent="0.25">
      <c r="A484" s="4">
        <v>474</v>
      </c>
      <c r="B484" s="4">
        <v>34332</v>
      </c>
      <c r="C484" s="89" t="s">
        <v>382</v>
      </c>
      <c r="D484" s="58" t="s">
        <v>400</v>
      </c>
      <c r="E484" s="58" t="s">
        <v>384</v>
      </c>
      <c r="F484" s="89" t="s">
        <v>416</v>
      </c>
      <c r="G484" s="90" t="s">
        <v>386</v>
      </c>
      <c r="H484" s="91" t="s">
        <v>387</v>
      </c>
      <c r="I484" s="4">
        <v>2</v>
      </c>
      <c r="J484" s="4" t="s">
        <v>419</v>
      </c>
      <c r="K484" s="4">
        <v>80</v>
      </c>
      <c r="L484" s="122" t="s">
        <v>421</v>
      </c>
      <c r="M484" s="4" t="s">
        <v>417</v>
      </c>
      <c r="N484" s="4" t="s">
        <v>101</v>
      </c>
      <c r="O484" s="4" t="s">
        <v>102</v>
      </c>
      <c r="P484" s="4" t="s">
        <v>102</v>
      </c>
      <c r="Q484" s="94" t="s">
        <v>101</v>
      </c>
      <c r="R484" s="58" t="s">
        <v>390</v>
      </c>
      <c r="S484" s="28" t="s">
        <v>102</v>
      </c>
      <c r="T484" s="58"/>
      <c r="U484" s="68">
        <v>1591.6300700799995</v>
      </c>
      <c r="V484" s="68">
        <v>1614.2292799999996</v>
      </c>
      <c r="W484" s="93">
        <v>269.32</v>
      </c>
      <c r="X484" s="93" t="s">
        <v>398</v>
      </c>
      <c r="Y484" s="93">
        <v>266.32</v>
      </c>
      <c r="Z484" s="93" t="s">
        <v>398</v>
      </c>
      <c r="AA484" s="93">
        <v>251.9</v>
      </c>
      <c r="AB484" s="93" t="s">
        <v>398</v>
      </c>
      <c r="AC484" s="93">
        <v>171.26</v>
      </c>
      <c r="AD484" s="93" t="s">
        <v>398</v>
      </c>
      <c r="AE484" s="119">
        <v>86.08</v>
      </c>
      <c r="AF484" s="119" t="s">
        <v>398</v>
      </c>
      <c r="AG484" s="119"/>
      <c r="AH484" s="119"/>
      <c r="AI484" s="119"/>
      <c r="AJ484" s="119"/>
      <c r="AK484" s="119"/>
      <c r="AL484" s="119"/>
      <c r="AM484" s="119"/>
      <c r="AN484" s="119"/>
      <c r="AO484" s="93">
        <v>127.54</v>
      </c>
      <c r="AP484" s="93" t="s">
        <v>398</v>
      </c>
      <c r="AQ484" s="93">
        <v>155.54</v>
      </c>
      <c r="AR484" s="93" t="s">
        <v>398</v>
      </c>
      <c r="AS484" s="93">
        <v>190.6</v>
      </c>
      <c r="AT484" s="93" t="s">
        <v>398</v>
      </c>
      <c r="AU484" s="120">
        <f t="shared" si="8"/>
        <v>1518.5599999999997</v>
      </c>
      <c r="AV484" s="93">
        <v>0.85487999999999997</v>
      </c>
      <c r="AW484" s="93" t="s">
        <v>399</v>
      </c>
      <c r="AX484" s="93" t="s">
        <v>396</v>
      </c>
      <c r="AY484" s="93">
        <v>2</v>
      </c>
      <c r="AZ484" s="93" t="s">
        <v>409</v>
      </c>
    </row>
    <row r="485" spans="1:52" ht="35.25" customHeight="1" x14ac:dyDescent="0.25">
      <c r="A485" s="4">
        <v>475</v>
      </c>
      <c r="B485" s="4">
        <v>34333</v>
      </c>
      <c r="C485" s="89" t="s">
        <v>382</v>
      </c>
      <c r="D485" s="58"/>
      <c r="E485" s="58"/>
      <c r="F485" s="89"/>
      <c r="G485" s="58"/>
      <c r="H485" s="58"/>
      <c r="I485" s="4">
        <v>0</v>
      </c>
      <c r="J485" s="93"/>
      <c r="K485" s="93"/>
      <c r="L485" s="122"/>
      <c r="M485" s="93"/>
      <c r="N485" s="93" t="s">
        <v>102</v>
      </c>
      <c r="O485" s="93"/>
      <c r="P485" s="93"/>
      <c r="Q485" s="107"/>
      <c r="R485" s="28"/>
      <c r="S485" s="58"/>
      <c r="T485" s="58"/>
      <c r="U485" s="68">
        <v>0</v>
      </c>
      <c r="V485" s="68">
        <v>0</v>
      </c>
      <c r="W485" s="93"/>
      <c r="X485" s="93"/>
      <c r="Y485" s="93"/>
      <c r="Z485" s="93"/>
      <c r="AA485" s="93"/>
      <c r="AB485" s="93"/>
      <c r="AC485" s="93"/>
      <c r="AD485" s="93"/>
      <c r="AE485" s="119"/>
      <c r="AF485" s="119"/>
      <c r="AG485" s="119"/>
      <c r="AH485" s="119"/>
      <c r="AI485" s="119"/>
      <c r="AJ485" s="119"/>
      <c r="AK485" s="119"/>
      <c r="AL485" s="119"/>
      <c r="AM485" s="119"/>
      <c r="AN485" s="119"/>
      <c r="AO485" s="93"/>
      <c r="AP485" s="93"/>
      <c r="AQ485" s="93"/>
      <c r="AR485" s="93"/>
      <c r="AS485" s="93"/>
      <c r="AT485" s="93"/>
      <c r="AU485" s="120">
        <f t="shared" si="8"/>
        <v>0</v>
      </c>
      <c r="AV485" s="93"/>
      <c r="AW485" s="93"/>
      <c r="AX485" s="93"/>
      <c r="AY485" s="93"/>
      <c r="AZ485" s="93"/>
    </row>
    <row r="486" spans="1:52" ht="35.25" customHeight="1" x14ac:dyDescent="0.25">
      <c r="A486" s="4">
        <v>476</v>
      </c>
      <c r="B486" s="4">
        <v>34334</v>
      </c>
      <c r="C486" s="89" t="s">
        <v>382</v>
      </c>
      <c r="D486" s="58"/>
      <c r="E486" s="58"/>
      <c r="F486" s="89" t="s">
        <v>416</v>
      </c>
      <c r="G486" s="90" t="s">
        <v>386</v>
      </c>
      <c r="H486" s="91" t="s">
        <v>387</v>
      </c>
      <c r="I486" s="4">
        <v>0</v>
      </c>
      <c r="J486" s="93"/>
      <c r="K486" s="93"/>
      <c r="L486" s="122"/>
      <c r="M486" s="93"/>
      <c r="N486" s="93" t="s">
        <v>102</v>
      </c>
      <c r="O486" s="93"/>
      <c r="P486" s="93"/>
      <c r="Q486" s="107"/>
      <c r="R486" s="58" t="s">
        <v>423</v>
      </c>
      <c r="S486" s="58"/>
      <c r="T486" s="58"/>
      <c r="U486" s="68">
        <v>16.968566999999997</v>
      </c>
      <c r="V486" s="68">
        <v>17.209499999999998</v>
      </c>
      <c r="W486" s="93">
        <v>2.31</v>
      </c>
      <c r="X486" s="93" t="s">
        <v>393</v>
      </c>
      <c r="Y486" s="93">
        <v>2.31</v>
      </c>
      <c r="Z486" s="93" t="s">
        <v>393</v>
      </c>
      <c r="AA486" s="93">
        <v>2.31</v>
      </c>
      <c r="AB486" s="93" t="s">
        <v>393</v>
      </c>
      <c r="AC486" s="93">
        <v>2.31</v>
      </c>
      <c r="AD486" s="93" t="s">
        <v>393</v>
      </c>
      <c r="AE486" s="93">
        <v>2.31</v>
      </c>
      <c r="AF486" s="93" t="s">
        <v>393</v>
      </c>
      <c r="AG486" s="119"/>
      <c r="AH486" s="119"/>
      <c r="AI486" s="119"/>
      <c r="AJ486" s="119"/>
      <c r="AK486" s="119"/>
      <c r="AL486" s="119"/>
      <c r="AM486" s="119"/>
      <c r="AN486" s="119"/>
      <c r="AO486" s="93">
        <v>2.39</v>
      </c>
      <c r="AP486" s="93" t="s">
        <v>393</v>
      </c>
      <c r="AQ486" s="93">
        <v>2.39</v>
      </c>
      <c r="AR486" s="93" t="s">
        <v>393</v>
      </c>
      <c r="AS486" s="93">
        <v>2.39</v>
      </c>
      <c r="AT486" s="93" t="s">
        <v>393</v>
      </c>
      <c r="AU486" s="120">
        <f t="shared" si="8"/>
        <v>18.720000000000002</v>
      </c>
      <c r="AV486" s="93">
        <v>2.2110000000000001E-2</v>
      </c>
      <c r="AW486" s="93" t="s">
        <v>399</v>
      </c>
      <c r="AX486" s="93" t="s">
        <v>396</v>
      </c>
      <c r="AY486" s="93">
        <v>0</v>
      </c>
      <c r="AZ486" s="93" t="s">
        <v>409</v>
      </c>
    </row>
    <row r="487" spans="1:52" ht="35.25" customHeight="1" x14ac:dyDescent="0.25">
      <c r="A487" s="4">
        <v>477</v>
      </c>
      <c r="B487" s="4">
        <v>34335</v>
      </c>
      <c r="C487" s="89" t="s">
        <v>382</v>
      </c>
      <c r="D487" s="58"/>
      <c r="E487" s="58"/>
      <c r="F487" s="89" t="s">
        <v>416</v>
      </c>
      <c r="G487" s="90" t="s">
        <v>386</v>
      </c>
      <c r="H487" s="91" t="s">
        <v>387</v>
      </c>
      <c r="I487" s="4">
        <v>0</v>
      </c>
      <c r="J487" s="93"/>
      <c r="K487" s="93"/>
      <c r="L487" s="122"/>
      <c r="M487" s="93"/>
      <c r="N487" s="93" t="s">
        <v>102</v>
      </c>
      <c r="O487" s="93"/>
      <c r="P487" s="93"/>
      <c r="Q487" s="107"/>
      <c r="R487" s="58" t="s">
        <v>423</v>
      </c>
      <c r="S487" s="58"/>
      <c r="T487" s="58"/>
      <c r="U487" s="68">
        <v>28.574773</v>
      </c>
      <c r="V487" s="68">
        <v>28.980499999999999</v>
      </c>
      <c r="W487" s="93">
        <v>3.89</v>
      </c>
      <c r="X487" s="93" t="s">
        <v>393</v>
      </c>
      <c r="Y487" s="93">
        <v>3.89</v>
      </c>
      <c r="Z487" s="93" t="s">
        <v>393</v>
      </c>
      <c r="AA487" s="93">
        <v>3.89</v>
      </c>
      <c r="AB487" s="93" t="s">
        <v>393</v>
      </c>
      <c r="AC487" s="93">
        <v>3.89</v>
      </c>
      <c r="AD487" s="93" t="s">
        <v>393</v>
      </c>
      <c r="AE487" s="93">
        <v>3.89</v>
      </c>
      <c r="AF487" s="93" t="s">
        <v>393</v>
      </c>
      <c r="AG487" s="119"/>
      <c r="AH487" s="119"/>
      <c r="AI487" s="119"/>
      <c r="AJ487" s="119"/>
      <c r="AK487" s="119"/>
      <c r="AL487" s="119"/>
      <c r="AM487" s="119"/>
      <c r="AN487" s="119"/>
      <c r="AO487" s="93">
        <v>4.2</v>
      </c>
      <c r="AP487" s="93" t="s">
        <v>393</v>
      </c>
      <c r="AQ487" s="93">
        <v>4.2</v>
      </c>
      <c r="AR487" s="93" t="s">
        <v>393</v>
      </c>
      <c r="AS487" s="93">
        <v>4.2</v>
      </c>
      <c r="AT487" s="93" t="s">
        <v>393</v>
      </c>
      <c r="AU487" s="120">
        <f t="shared" si="8"/>
        <v>32.049999999999997</v>
      </c>
      <c r="AV487" s="93">
        <v>2.1680000000000001E-2</v>
      </c>
      <c r="AW487" s="93" t="s">
        <v>399</v>
      </c>
      <c r="AX487" s="93" t="s">
        <v>396</v>
      </c>
      <c r="AY487" s="93">
        <v>0</v>
      </c>
      <c r="AZ487" s="93" t="s">
        <v>409</v>
      </c>
    </row>
    <row r="488" spans="1:52" ht="35.25" customHeight="1" x14ac:dyDescent="0.25">
      <c r="A488" s="4">
        <v>478</v>
      </c>
      <c r="B488" s="4">
        <v>34336</v>
      </c>
      <c r="C488" s="89" t="s">
        <v>382</v>
      </c>
      <c r="D488" s="58"/>
      <c r="E488" s="58"/>
      <c r="F488" s="89" t="s">
        <v>416</v>
      </c>
      <c r="G488" s="90" t="s">
        <v>386</v>
      </c>
      <c r="H488" s="91" t="s">
        <v>387</v>
      </c>
      <c r="I488" s="4">
        <v>0</v>
      </c>
      <c r="J488" s="93"/>
      <c r="K488" s="93"/>
      <c r="L488" s="122"/>
      <c r="M488" s="93"/>
      <c r="N488" s="93" t="s">
        <v>102</v>
      </c>
      <c r="O488" s="93"/>
      <c r="P488" s="93"/>
      <c r="Q488" s="107"/>
      <c r="R488" s="58" t="s">
        <v>423</v>
      </c>
      <c r="S488" s="58"/>
      <c r="T488" s="58"/>
      <c r="U488" s="68">
        <v>53.035954000000004</v>
      </c>
      <c r="V488" s="68">
        <v>53.789000000000001</v>
      </c>
      <c r="W488" s="93">
        <v>7.22</v>
      </c>
      <c r="X488" s="93" t="s">
        <v>393</v>
      </c>
      <c r="Y488" s="93">
        <v>7.22</v>
      </c>
      <c r="Z488" s="93" t="s">
        <v>393</v>
      </c>
      <c r="AA488" s="93">
        <v>7.22</v>
      </c>
      <c r="AB488" s="93" t="s">
        <v>393</v>
      </c>
      <c r="AC488" s="93">
        <v>7.22</v>
      </c>
      <c r="AD488" s="93" t="s">
        <v>393</v>
      </c>
      <c r="AE488" s="93">
        <v>7.22</v>
      </c>
      <c r="AF488" s="93" t="s">
        <v>393</v>
      </c>
      <c r="AG488" s="119"/>
      <c r="AH488" s="119"/>
      <c r="AI488" s="119"/>
      <c r="AJ488" s="119"/>
      <c r="AK488" s="119"/>
      <c r="AL488" s="119"/>
      <c r="AM488" s="119"/>
      <c r="AN488" s="119"/>
      <c r="AO488" s="93">
        <v>7.8</v>
      </c>
      <c r="AP488" s="93" t="s">
        <v>393</v>
      </c>
      <c r="AQ488" s="93">
        <v>7.8</v>
      </c>
      <c r="AR488" s="93" t="s">
        <v>393</v>
      </c>
      <c r="AS488" s="93">
        <v>7.8</v>
      </c>
      <c r="AT488" s="93" t="s">
        <v>393</v>
      </c>
      <c r="AU488" s="120">
        <f t="shared" si="8"/>
        <v>59.499999999999993</v>
      </c>
      <c r="AV488" s="93">
        <v>3.1539999999999999E-2</v>
      </c>
      <c r="AW488" s="93" t="s">
        <v>399</v>
      </c>
      <c r="AX488" s="93" t="s">
        <v>396</v>
      </c>
      <c r="AY488" s="93">
        <v>0</v>
      </c>
      <c r="AZ488" s="93" t="s">
        <v>409</v>
      </c>
    </row>
    <row r="489" spans="1:52" ht="35.25" customHeight="1" x14ac:dyDescent="0.25">
      <c r="A489" s="4">
        <v>479</v>
      </c>
      <c r="B489" s="4">
        <v>34337</v>
      </c>
      <c r="C489" s="89" t="s">
        <v>382</v>
      </c>
      <c r="D489" s="58"/>
      <c r="E489" s="58"/>
      <c r="F489" s="89" t="s">
        <v>416</v>
      </c>
      <c r="G489" s="90" t="s">
        <v>386</v>
      </c>
      <c r="H489" s="91" t="s">
        <v>387</v>
      </c>
      <c r="I489" s="4">
        <v>0</v>
      </c>
      <c r="J489" s="93"/>
      <c r="K489" s="93"/>
      <c r="L489" s="122"/>
      <c r="M489" s="93"/>
      <c r="N489" s="93" t="s">
        <v>102</v>
      </c>
      <c r="O489" s="93"/>
      <c r="P489" s="93"/>
      <c r="Q489" s="107"/>
      <c r="R489" s="58" t="s">
        <v>423</v>
      </c>
      <c r="S489" s="58"/>
      <c r="T489" s="58"/>
      <c r="U489" s="68">
        <v>17.482765999999998</v>
      </c>
      <c r="V489" s="68">
        <v>17.730999999999998</v>
      </c>
      <c r="W489" s="93">
        <v>2.38</v>
      </c>
      <c r="X489" s="93" t="s">
        <v>393</v>
      </c>
      <c r="Y489" s="93">
        <v>2.38</v>
      </c>
      <c r="Z489" s="93" t="s">
        <v>393</v>
      </c>
      <c r="AA489" s="93">
        <v>2.38</v>
      </c>
      <c r="AB489" s="93" t="s">
        <v>393</v>
      </c>
      <c r="AC489" s="93">
        <v>2.38</v>
      </c>
      <c r="AD489" s="93" t="s">
        <v>393</v>
      </c>
      <c r="AE489" s="93">
        <v>2.38</v>
      </c>
      <c r="AF489" s="93" t="s">
        <v>393</v>
      </c>
      <c r="AG489" s="119"/>
      <c r="AH489" s="119"/>
      <c r="AI489" s="119"/>
      <c r="AJ489" s="119"/>
      <c r="AK489" s="119"/>
      <c r="AL489" s="119"/>
      <c r="AM489" s="119"/>
      <c r="AN489" s="119"/>
      <c r="AO489" s="93">
        <v>2.46</v>
      </c>
      <c r="AP489" s="93" t="s">
        <v>393</v>
      </c>
      <c r="AQ489" s="93">
        <v>2.46</v>
      </c>
      <c r="AR489" s="93" t="s">
        <v>393</v>
      </c>
      <c r="AS489" s="93">
        <v>2.46</v>
      </c>
      <c r="AT489" s="93" t="s">
        <v>393</v>
      </c>
      <c r="AU489" s="120">
        <f t="shared" si="8"/>
        <v>19.28</v>
      </c>
      <c r="AV489" s="93">
        <v>2.409E-2</v>
      </c>
      <c r="AW489" s="93" t="s">
        <v>399</v>
      </c>
      <c r="AX489" s="93" t="s">
        <v>396</v>
      </c>
      <c r="AY489" s="93">
        <v>0</v>
      </c>
      <c r="AZ489" s="93" t="s">
        <v>409</v>
      </c>
    </row>
    <row r="490" spans="1:52" ht="35.25" customHeight="1" x14ac:dyDescent="0.25">
      <c r="A490" s="4">
        <v>480</v>
      </c>
      <c r="B490" s="4">
        <v>34338</v>
      </c>
      <c r="C490" s="89" t="s">
        <v>382</v>
      </c>
      <c r="D490" s="58"/>
      <c r="E490" s="58"/>
      <c r="F490" s="89" t="s">
        <v>416</v>
      </c>
      <c r="G490" s="90" t="s">
        <v>386</v>
      </c>
      <c r="H490" s="91" t="s">
        <v>387</v>
      </c>
      <c r="I490" s="4">
        <v>0</v>
      </c>
      <c r="J490" s="93"/>
      <c r="K490" s="93"/>
      <c r="L490" s="122"/>
      <c r="M490" s="93"/>
      <c r="N490" s="93" t="s">
        <v>102</v>
      </c>
      <c r="O490" s="93"/>
      <c r="P490" s="93"/>
      <c r="Q490" s="107"/>
      <c r="R490" s="58" t="s">
        <v>423</v>
      </c>
      <c r="S490" s="58"/>
      <c r="T490" s="58"/>
      <c r="U490" s="68">
        <v>97.550895999999995</v>
      </c>
      <c r="V490" s="68">
        <v>98.935999999999993</v>
      </c>
      <c r="W490" s="93">
        <v>13.28</v>
      </c>
      <c r="X490" s="93" t="s">
        <v>393</v>
      </c>
      <c r="Y490" s="93">
        <v>13.28</v>
      </c>
      <c r="Z490" s="93" t="s">
        <v>393</v>
      </c>
      <c r="AA490" s="93">
        <v>13.28</v>
      </c>
      <c r="AB490" s="93" t="s">
        <v>393</v>
      </c>
      <c r="AC490" s="93">
        <v>13.28</v>
      </c>
      <c r="AD490" s="93" t="s">
        <v>393</v>
      </c>
      <c r="AE490" s="93">
        <v>13.28</v>
      </c>
      <c r="AF490" s="93" t="s">
        <v>393</v>
      </c>
      <c r="AG490" s="119"/>
      <c r="AH490" s="119"/>
      <c r="AI490" s="119"/>
      <c r="AJ490" s="119"/>
      <c r="AK490" s="119"/>
      <c r="AL490" s="119"/>
      <c r="AM490" s="119"/>
      <c r="AN490" s="119"/>
      <c r="AO490" s="93">
        <v>12.37</v>
      </c>
      <c r="AP490" s="93" t="s">
        <v>393</v>
      </c>
      <c r="AQ490" s="93">
        <v>12.37</v>
      </c>
      <c r="AR490" s="93" t="s">
        <v>393</v>
      </c>
      <c r="AS490" s="93">
        <v>12.37</v>
      </c>
      <c r="AT490" s="93" t="s">
        <v>393</v>
      </c>
      <c r="AU490" s="120">
        <f t="shared" si="8"/>
        <v>103.51</v>
      </c>
      <c r="AV490" s="93">
        <v>6.8150000000000002E-2</v>
      </c>
      <c r="AW490" s="93" t="s">
        <v>399</v>
      </c>
      <c r="AX490" s="93" t="s">
        <v>396</v>
      </c>
      <c r="AY490" s="93">
        <v>0</v>
      </c>
      <c r="AZ490" s="93" t="s">
        <v>409</v>
      </c>
    </row>
    <row r="491" spans="1:52" ht="35.25" customHeight="1" x14ac:dyDescent="0.25">
      <c r="A491" s="4">
        <v>481</v>
      </c>
      <c r="B491" s="4">
        <v>34339</v>
      </c>
      <c r="C491" s="89" t="s">
        <v>382</v>
      </c>
      <c r="D491" s="58"/>
      <c r="E491" s="58"/>
      <c r="F491" s="89" t="s">
        <v>416</v>
      </c>
      <c r="G491" s="90" t="s">
        <v>386</v>
      </c>
      <c r="H491" s="91" t="s">
        <v>387</v>
      </c>
      <c r="I491" s="4">
        <v>0</v>
      </c>
      <c r="J491" s="93"/>
      <c r="K491" s="93"/>
      <c r="L491" s="122"/>
      <c r="M491" s="93"/>
      <c r="N491" s="93" t="s">
        <v>102</v>
      </c>
      <c r="O491" s="93"/>
      <c r="P491" s="93"/>
      <c r="Q491" s="107"/>
      <c r="R491" s="58" t="s">
        <v>423</v>
      </c>
      <c r="S491" s="58"/>
      <c r="T491" s="58"/>
      <c r="U491" s="68">
        <v>83.961351000000008</v>
      </c>
      <c r="V491" s="68">
        <v>85.153500000000008</v>
      </c>
      <c r="W491" s="93">
        <v>11.43</v>
      </c>
      <c r="X491" s="93" t="s">
        <v>393</v>
      </c>
      <c r="Y491" s="93">
        <v>11.43</v>
      </c>
      <c r="Z491" s="93" t="s">
        <v>393</v>
      </c>
      <c r="AA491" s="93">
        <v>11.43</v>
      </c>
      <c r="AB491" s="93" t="s">
        <v>393</v>
      </c>
      <c r="AC491" s="93">
        <v>11.43</v>
      </c>
      <c r="AD491" s="93" t="s">
        <v>393</v>
      </c>
      <c r="AE491" s="93">
        <v>11.43</v>
      </c>
      <c r="AF491" s="93" t="s">
        <v>393</v>
      </c>
      <c r="AG491" s="119"/>
      <c r="AH491" s="119"/>
      <c r="AI491" s="119"/>
      <c r="AJ491" s="119"/>
      <c r="AK491" s="119"/>
      <c r="AL491" s="119"/>
      <c r="AM491" s="119"/>
      <c r="AN491" s="119"/>
      <c r="AO491" s="93">
        <v>11.04</v>
      </c>
      <c r="AP491" s="93" t="s">
        <v>393</v>
      </c>
      <c r="AQ491" s="93">
        <v>11.04</v>
      </c>
      <c r="AR491" s="93" t="s">
        <v>393</v>
      </c>
      <c r="AS491" s="93">
        <v>11.04</v>
      </c>
      <c r="AT491" s="93" t="s">
        <v>393</v>
      </c>
      <c r="AU491" s="120">
        <f t="shared" si="8"/>
        <v>90.269999999999982</v>
      </c>
      <c r="AV491" s="93">
        <v>5.3690000000000002E-2</v>
      </c>
      <c r="AW491" s="93" t="s">
        <v>399</v>
      </c>
      <c r="AX491" s="93" t="s">
        <v>396</v>
      </c>
      <c r="AY491" s="93">
        <v>0</v>
      </c>
      <c r="AZ491" s="93" t="s">
        <v>409</v>
      </c>
    </row>
    <row r="492" spans="1:52" ht="35.25" customHeight="1" x14ac:dyDescent="0.25">
      <c r="A492" s="4">
        <v>482</v>
      </c>
      <c r="B492" s="4">
        <v>34340</v>
      </c>
      <c r="C492" s="89" t="s">
        <v>382</v>
      </c>
      <c r="D492" s="58"/>
      <c r="E492" s="58"/>
      <c r="F492" s="89" t="s">
        <v>416</v>
      </c>
      <c r="G492" s="90" t="s">
        <v>386</v>
      </c>
      <c r="H492" s="91" t="s">
        <v>387</v>
      </c>
      <c r="I492" s="4">
        <v>0</v>
      </c>
      <c r="J492" s="93"/>
      <c r="K492" s="93"/>
      <c r="L492" s="122"/>
      <c r="M492" s="93"/>
      <c r="N492" s="93" t="s">
        <v>102</v>
      </c>
      <c r="O492" s="93"/>
      <c r="P492" s="93"/>
      <c r="Q492" s="107"/>
      <c r="R492" s="58" t="s">
        <v>423</v>
      </c>
      <c r="S492" s="58"/>
      <c r="T492" s="58"/>
      <c r="U492" s="68">
        <v>51.346443000000008</v>
      </c>
      <c r="V492" s="68">
        <v>52.075500000000005</v>
      </c>
      <c r="W492" s="93">
        <v>6.99</v>
      </c>
      <c r="X492" s="93" t="s">
        <v>393</v>
      </c>
      <c r="Y492" s="93">
        <v>6.99</v>
      </c>
      <c r="Z492" s="93" t="s">
        <v>393</v>
      </c>
      <c r="AA492" s="93">
        <v>6.99</v>
      </c>
      <c r="AB492" s="93" t="s">
        <v>393</v>
      </c>
      <c r="AC492" s="93">
        <v>6.99</v>
      </c>
      <c r="AD492" s="93" t="s">
        <v>393</v>
      </c>
      <c r="AE492" s="93">
        <v>6.99</v>
      </c>
      <c r="AF492" s="93" t="s">
        <v>393</v>
      </c>
      <c r="AG492" s="119"/>
      <c r="AH492" s="119"/>
      <c r="AI492" s="119"/>
      <c r="AJ492" s="119"/>
      <c r="AK492" s="119"/>
      <c r="AL492" s="119"/>
      <c r="AM492" s="119"/>
      <c r="AN492" s="119"/>
      <c r="AO492" s="93">
        <v>7.24</v>
      </c>
      <c r="AP492" s="93" t="s">
        <v>393</v>
      </c>
      <c r="AQ492" s="93">
        <v>7.24</v>
      </c>
      <c r="AR492" s="93" t="s">
        <v>393</v>
      </c>
      <c r="AS492" s="93">
        <v>7.24</v>
      </c>
      <c r="AT492" s="93" t="s">
        <v>393</v>
      </c>
      <c r="AU492" s="120">
        <f t="shared" si="8"/>
        <v>56.670000000000009</v>
      </c>
      <c r="AV492" s="93">
        <v>4.0149999999999998E-2</v>
      </c>
      <c r="AW492" s="93" t="s">
        <v>399</v>
      </c>
      <c r="AX492" s="93" t="s">
        <v>396</v>
      </c>
      <c r="AY492" s="93">
        <v>0</v>
      </c>
      <c r="AZ492" s="93" t="s">
        <v>409</v>
      </c>
    </row>
    <row r="493" spans="1:52" ht="35.25" customHeight="1" x14ac:dyDescent="0.25">
      <c r="A493" s="4">
        <v>483</v>
      </c>
      <c r="B493" s="4">
        <v>34341</v>
      </c>
      <c r="C493" s="89" t="s">
        <v>382</v>
      </c>
      <c r="D493" s="58"/>
      <c r="E493" s="58"/>
      <c r="F493" s="89" t="s">
        <v>416</v>
      </c>
      <c r="G493" s="90" t="s">
        <v>386</v>
      </c>
      <c r="H493" s="91" t="s">
        <v>387</v>
      </c>
      <c r="I493" s="4">
        <v>0</v>
      </c>
      <c r="J493" s="93"/>
      <c r="K493" s="93"/>
      <c r="L493" s="122"/>
      <c r="M493" s="93"/>
      <c r="N493" s="93" t="s">
        <v>102</v>
      </c>
      <c r="O493" s="93"/>
      <c r="P493" s="93"/>
      <c r="Q493" s="107"/>
      <c r="R493" s="58" t="s">
        <v>423</v>
      </c>
      <c r="S493" s="58"/>
      <c r="T493" s="58"/>
      <c r="U493" s="68">
        <v>139.12755799999999</v>
      </c>
      <c r="V493" s="68">
        <v>141.10300000000001</v>
      </c>
      <c r="W493" s="93">
        <v>18.940000000000001</v>
      </c>
      <c r="X493" s="93" t="s">
        <v>393</v>
      </c>
      <c r="Y493" s="93">
        <v>18.940000000000001</v>
      </c>
      <c r="Z493" s="93" t="s">
        <v>393</v>
      </c>
      <c r="AA493" s="93">
        <v>18.940000000000001</v>
      </c>
      <c r="AB493" s="93" t="s">
        <v>393</v>
      </c>
      <c r="AC493" s="93">
        <v>18.940000000000001</v>
      </c>
      <c r="AD493" s="93" t="s">
        <v>393</v>
      </c>
      <c r="AE493" s="93">
        <v>18.940000000000001</v>
      </c>
      <c r="AF493" s="93" t="s">
        <v>393</v>
      </c>
      <c r="AG493" s="119"/>
      <c r="AH493" s="119"/>
      <c r="AI493" s="119"/>
      <c r="AJ493" s="119"/>
      <c r="AK493" s="119"/>
      <c r="AL493" s="119"/>
      <c r="AM493" s="119"/>
      <c r="AN493" s="119"/>
      <c r="AO493" s="93">
        <v>18.39</v>
      </c>
      <c r="AP493" s="93" t="s">
        <v>393</v>
      </c>
      <c r="AQ493" s="93">
        <v>18.39</v>
      </c>
      <c r="AR493" s="93" t="s">
        <v>393</v>
      </c>
      <c r="AS493" s="93">
        <v>18.39</v>
      </c>
      <c r="AT493" s="93" t="s">
        <v>393</v>
      </c>
      <c r="AU493" s="120">
        <f t="shared" si="8"/>
        <v>149.87</v>
      </c>
      <c r="AV493" s="93">
        <v>7.1349999999999997E-2</v>
      </c>
      <c r="AW493" s="93" t="s">
        <v>399</v>
      </c>
      <c r="AX493" s="93" t="s">
        <v>396</v>
      </c>
      <c r="AY493" s="93">
        <v>0</v>
      </c>
      <c r="AZ493" s="93" t="s">
        <v>409</v>
      </c>
    </row>
    <row r="494" spans="1:52" ht="35.25" customHeight="1" x14ac:dyDescent="0.25">
      <c r="A494" s="4">
        <v>484</v>
      </c>
      <c r="B494" s="4">
        <v>34342</v>
      </c>
      <c r="C494" s="89" t="s">
        <v>382</v>
      </c>
      <c r="D494" s="58"/>
      <c r="E494" s="58"/>
      <c r="F494" s="89" t="s">
        <v>416</v>
      </c>
      <c r="G494" s="90" t="s">
        <v>386</v>
      </c>
      <c r="H494" s="91" t="s">
        <v>387</v>
      </c>
      <c r="I494" s="4">
        <v>0</v>
      </c>
      <c r="J494" s="93"/>
      <c r="K494" s="93"/>
      <c r="L494" s="122"/>
      <c r="M494" s="93"/>
      <c r="N494" s="93" t="s">
        <v>102</v>
      </c>
      <c r="O494" s="93"/>
      <c r="P494" s="93"/>
      <c r="Q494" s="107"/>
      <c r="R494" s="58" t="s">
        <v>423</v>
      </c>
      <c r="S494" s="58"/>
      <c r="T494" s="58"/>
      <c r="U494" s="68">
        <v>133.98556799999997</v>
      </c>
      <c r="V494" s="68">
        <v>135.88799999999998</v>
      </c>
      <c r="W494" s="93">
        <v>18.239999999999998</v>
      </c>
      <c r="X494" s="93" t="s">
        <v>393</v>
      </c>
      <c r="Y494" s="93">
        <v>18.239999999999998</v>
      </c>
      <c r="Z494" s="93" t="s">
        <v>393</v>
      </c>
      <c r="AA494" s="93">
        <v>18.239999999999998</v>
      </c>
      <c r="AB494" s="93" t="s">
        <v>393</v>
      </c>
      <c r="AC494" s="93">
        <v>18.239999999999998</v>
      </c>
      <c r="AD494" s="93" t="s">
        <v>393</v>
      </c>
      <c r="AE494" s="93">
        <v>18.239999999999998</v>
      </c>
      <c r="AF494" s="93" t="s">
        <v>393</v>
      </c>
      <c r="AG494" s="119"/>
      <c r="AH494" s="119"/>
      <c r="AI494" s="119"/>
      <c r="AJ494" s="119"/>
      <c r="AK494" s="119"/>
      <c r="AL494" s="119"/>
      <c r="AM494" s="119"/>
      <c r="AN494" s="119"/>
      <c r="AO494" s="93">
        <v>16.899999999999999</v>
      </c>
      <c r="AP494" s="93" t="s">
        <v>393</v>
      </c>
      <c r="AQ494" s="93">
        <v>16.899999999999999</v>
      </c>
      <c r="AR494" s="93" t="s">
        <v>393</v>
      </c>
      <c r="AS494" s="93">
        <v>16.899999999999999</v>
      </c>
      <c r="AT494" s="93" t="s">
        <v>393</v>
      </c>
      <c r="AU494" s="120">
        <f t="shared" si="8"/>
        <v>141.9</v>
      </c>
      <c r="AV494" s="93">
        <v>8.4000000000000005E-2</v>
      </c>
      <c r="AW494" s="93" t="s">
        <v>399</v>
      </c>
      <c r="AX494" s="93" t="s">
        <v>396</v>
      </c>
      <c r="AY494" s="93">
        <v>0</v>
      </c>
      <c r="AZ494" s="93" t="s">
        <v>409</v>
      </c>
    </row>
    <row r="495" spans="1:52" ht="35.25" customHeight="1" x14ac:dyDescent="0.25">
      <c r="A495" s="4">
        <v>485</v>
      </c>
      <c r="B495" s="4">
        <v>34343</v>
      </c>
      <c r="C495" s="89" t="s">
        <v>382</v>
      </c>
      <c r="D495" s="58"/>
      <c r="E495" s="58"/>
      <c r="F495" s="89" t="s">
        <v>416</v>
      </c>
      <c r="G495" s="90" t="s">
        <v>386</v>
      </c>
      <c r="H495" s="91" t="s">
        <v>387</v>
      </c>
      <c r="I495" s="4">
        <v>0</v>
      </c>
      <c r="J495" s="93"/>
      <c r="K495" s="93"/>
      <c r="L495" s="122"/>
      <c r="M495" s="93"/>
      <c r="N495" s="93" t="s">
        <v>102</v>
      </c>
      <c r="O495" s="93"/>
      <c r="P495" s="93"/>
      <c r="Q495" s="107"/>
      <c r="R495" s="58" t="s">
        <v>423</v>
      </c>
      <c r="S495" s="58"/>
      <c r="T495" s="58"/>
      <c r="U495" s="68">
        <v>67.653897000000001</v>
      </c>
      <c r="V495" s="68">
        <v>68.614500000000007</v>
      </c>
      <c r="W495" s="93">
        <v>9.2100000000000009</v>
      </c>
      <c r="X495" s="93" t="s">
        <v>393</v>
      </c>
      <c r="Y495" s="93">
        <v>9.2100000000000009</v>
      </c>
      <c r="Z495" s="93" t="s">
        <v>393</v>
      </c>
      <c r="AA495" s="93">
        <v>9.2100000000000009</v>
      </c>
      <c r="AB495" s="93" t="s">
        <v>393</v>
      </c>
      <c r="AC495" s="93">
        <v>9.2100000000000009</v>
      </c>
      <c r="AD495" s="93" t="s">
        <v>393</v>
      </c>
      <c r="AE495" s="93">
        <v>9.2100000000000009</v>
      </c>
      <c r="AF495" s="93" t="s">
        <v>393</v>
      </c>
      <c r="AG495" s="119"/>
      <c r="AH495" s="119"/>
      <c r="AI495" s="119"/>
      <c r="AJ495" s="119"/>
      <c r="AK495" s="119"/>
      <c r="AL495" s="119"/>
      <c r="AM495" s="119"/>
      <c r="AN495" s="119"/>
      <c r="AO495" s="93">
        <v>8.6</v>
      </c>
      <c r="AP495" s="93" t="s">
        <v>393</v>
      </c>
      <c r="AQ495" s="93">
        <v>8.6</v>
      </c>
      <c r="AR495" s="93" t="s">
        <v>393</v>
      </c>
      <c r="AS495" s="93">
        <v>8.6</v>
      </c>
      <c r="AT495" s="93" t="s">
        <v>393</v>
      </c>
      <c r="AU495" s="120">
        <f t="shared" si="8"/>
        <v>71.850000000000009</v>
      </c>
      <c r="AV495" s="93">
        <v>4.4760000000000001E-2</v>
      </c>
      <c r="AW495" s="93" t="s">
        <v>399</v>
      </c>
      <c r="AX495" s="93" t="s">
        <v>396</v>
      </c>
      <c r="AY495" s="93">
        <v>0</v>
      </c>
      <c r="AZ495" s="93" t="s">
        <v>409</v>
      </c>
    </row>
    <row r="496" spans="1:52" ht="35.25" customHeight="1" x14ac:dyDescent="0.25">
      <c r="A496" s="4">
        <v>486</v>
      </c>
      <c r="B496" s="4">
        <v>34344</v>
      </c>
      <c r="C496" s="89" t="s">
        <v>382</v>
      </c>
      <c r="D496" s="58"/>
      <c r="E496" s="58"/>
      <c r="F496" s="89" t="s">
        <v>416</v>
      </c>
      <c r="G496" s="90" t="s">
        <v>386</v>
      </c>
      <c r="H496" s="91" t="s">
        <v>387</v>
      </c>
      <c r="I496" s="4">
        <v>0</v>
      </c>
      <c r="J496" s="93"/>
      <c r="K496" s="93"/>
      <c r="L496" s="122"/>
      <c r="M496" s="93"/>
      <c r="N496" s="93" t="s">
        <v>102</v>
      </c>
      <c r="O496" s="93"/>
      <c r="P496" s="93"/>
      <c r="Q496" s="107"/>
      <c r="R496" s="58" t="s">
        <v>423</v>
      </c>
      <c r="S496" s="58"/>
      <c r="T496" s="58"/>
      <c r="U496" s="68">
        <v>31.659966999999998</v>
      </c>
      <c r="V496" s="68">
        <v>32.109499999999997</v>
      </c>
      <c r="W496" s="93">
        <v>4.3099999999999996</v>
      </c>
      <c r="X496" s="93" t="s">
        <v>393</v>
      </c>
      <c r="Y496" s="93">
        <v>4.3099999999999996</v>
      </c>
      <c r="Z496" s="93" t="s">
        <v>393</v>
      </c>
      <c r="AA496" s="93">
        <v>4.3099999999999996</v>
      </c>
      <c r="AB496" s="93" t="s">
        <v>393</v>
      </c>
      <c r="AC496" s="93">
        <v>4.3099999999999996</v>
      </c>
      <c r="AD496" s="93" t="s">
        <v>393</v>
      </c>
      <c r="AE496" s="93">
        <v>4.3099999999999996</v>
      </c>
      <c r="AF496" s="93" t="s">
        <v>393</v>
      </c>
      <c r="AG496" s="119"/>
      <c r="AH496" s="119"/>
      <c r="AI496" s="119"/>
      <c r="AJ496" s="119"/>
      <c r="AK496" s="119"/>
      <c r="AL496" s="119"/>
      <c r="AM496" s="119"/>
      <c r="AN496" s="119"/>
      <c r="AO496" s="93">
        <v>4.47</v>
      </c>
      <c r="AP496" s="93" t="s">
        <v>393</v>
      </c>
      <c r="AQ496" s="93">
        <v>4.47</v>
      </c>
      <c r="AR496" s="93" t="s">
        <v>393</v>
      </c>
      <c r="AS496" s="93">
        <v>4.47</v>
      </c>
      <c r="AT496" s="93" t="s">
        <v>393</v>
      </c>
      <c r="AU496" s="120">
        <f t="shared" si="8"/>
        <v>34.959999999999994</v>
      </c>
      <c r="AV496" s="93">
        <v>2.9700000000000001E-2</v>
      </c>
      <c r="AW496" s="93" t="s">
        <v>399</v>
      </c>
      <c r="AX496" s="93" t="s">
        <v>396</v>
      </c>
      <c r="AY496" s="93">
        <v>0</v>
      </c>
      <c r="AZ496" s="93" t="s">
        <v>409</v>
      </c>
    </row>
    <row r="497" spans="1:52" ht="35.25" customHeight="1" x14ac:dyDescent="0.25">
      <c r="A497" s="4">
        <v>487</v>
      </c>
      <c r="B497" s="4">
        <v>34345</v>
      </c>
      <c r="C497" s="89" t="s">
        <v>382</v>
      </c>
      <c r="D497" s="58" t="s">
        <v>383</v>
      </c>
      <c r="E497" s="58" t="s">
        <v>384</v>
      </c>
      <c r="F497" s="89" t="s">
        <v>416</v>
      </c>
      <c r="G497" s="90" t="s">
        <v>386</v>
      </c>
      <c r="H497" s="91" t="s">
        <v>387</v>
      </c>
      <c r="I497" s="4">
        <v>3</v>
      </c>
      <c r="J497" s="4" t="s">
        <v>388</v>
      </c>
      <c r="K497" s="4">
        <v>80</v>
      </c>
      <c r="L497" s="122" t="s">
        <v>422</v>
      </c>
      <c r="M497" s="4" t="s">
        <v>417</v>
      </c>
      <c r="N497" s="4" t="s">
        <v>101</v>
      </c>
      <c r="O497" s="4" t="s">
        <v>102</v>
      </c>
      <c r="P497" s="4" t="s">
        <v>102</v>
      </c>
      <c r="Q497" s="94" t="s">
        <v>101</v>
      </c>
      <c r="R497" s="58" t="s">
        <v>390</v>
      </c>
      <c r="S497" s="28" t="s">
        <v>102</v>
      </c>
      <c r="T497" s="58"/>
      <c r="U497" s="68">
        <v>2943.5689040000007</v>
      </c>
      <c r="V497" s="68">
        <v>2985.3640000000005</v>
      </c>
      <c r="W497" s="93">
        <v>400.72</v>
      </c>
      <c r="X497" s="93" t="s">
        <v>393</v>
      </c>
      <c r="Y497" s="93">
        <v>400.72</v>
      </c>
      <c r="Z497" s="93" t="s">
        <v>393</v>
      </c>
      <c r="AA497" s="93">
        <v>400.72</v>
      </c>
      <c r="AB497" s="93" t="s">
        <v>393</v>
      </c>
      <c r="AC497" s="93">
        <v>400.72</v>
      </c>
      <c r="AD497" s="93" t="s">
        <v>393</v>
      </c>
      <c r="AE497" s="93">
        <v>400.72</v>
      </c>
      <c r="AF497" s="93" t="s">
        <v>393</v>
      </c>
      <c r="AG497" s="119"/>
      <c r="AH497" s="119"/>
      <c r="AI497" s="119"/>
      <c r="AJ497" s="119"/>
      <c r="AK497" s="119"/>
      <c r="AL497" s="119"/>
      <c r="AM497" s="119"/>
      <c r="AN497" s="119"/>
      <c r="AO497" s="93">
        <v>374.4</v>
      </c>
      <c r="AP497" s="93" t="s">
        <v>393</v>
      </c>
      <c r="AQ497" s="93">
        <v>374.4</v>
      </c>
      <c r="AR497" s="93" t="s">
        <v>393</v>
      </c>
      <c r="AS497" s="93">
        <v>374.4</v>
      </c>
      <c r="AT497" s="93" t="s">
        <v>393</v>
      </c>
      <c r="AU497" s="120">
        <f t="shared" si="8"/>
        <v>3126.8</v>
      </c>
      <c r="AV497" s="93">
        <v>1.8325199999999999</v>
      </c>
      <c r="AW497" s="93" t="s">
        <v>418</v>
      </c>
      <c r="AX497" s="93" t="s">
        <v>396</v>
      </c>
      <c r="AY497" s="93">
        <v>4</v>
      </c>
      <c r="AZ497" s="93" t="s">
        <v>408</v>
      </c>
    </row>
    <row r="498" spans="1:52" ht="35.25" customHeight="1" x14ac:dyDescent="0.25">
      <c r="A498" s="4">
        <v>488</v>
      </c>
      <c r="B498" s="4">
        <v>34346</v>
      </c>
      <c r="C498" s="89" t="s">
        <v>382</v>
      </c>
      <c r="D498" s="58" t="s">
        <v>400</v>
      </c>
      <c r="E498" s="58" t="s">
        <v>384</v>
      </c>
      <c r="F498" s="89" t="s">
        <v>416</v>
      </c>
      <c r="G498" s="90" t="s">
        <v>386</v>
      </c>
      <c r="H498" s="91" t="s">
        <v>387</v>
      </c>
      <c r="I498" s="4">
        <v>4</v>
      </c>
      <c r="J498" s="4" t="s">
        <v>419</v>
      </c>
      <c r="K498" s="4">
        <v>80</v>
      </c>
      <c r="L498" s="122" t="s">
        <v>421</v>
      </c>
      <c r="M498" s="4" t="s">
        <v>417</v>
      </c>
      <c r="N498" s="4" t="s">
        <v>101</v>
      </c>
      <c r="O498" s="4" t="s">
        <v>102</v>
      </c>
      <c r="P498" s="4" t="s">
        <v>102</v>
      </c>
      <c r="Q498" s="94" t="s">
        <v>101</v>
      </c>
      <c r="R498" s="58" t="s">
        <v>390</v>
      </c>
      <c r="S498" s="28" t="s">
        <v>102</v>
      </c>
      <c r="T498" s="58"/>
      <c r="U498" s="68">
        <v>3273.97849</v>
      </c>
      <c r="V498" s="68">
        <v>3320.4650000000001</v>
      </c>
      <c r="W498" s="93">
        <v>445.7</v>
      </c>
      <c r="X498" s="93" t="s">
        <v>393</v>
      </c>
      <c r="Y498" s="93">
        <v>445.7</v>
      </c>
      <c r="Z498" s="93" t="s">
        <v>393</v>
      </c>
      <c r="AA498" s="93">
        <v>445.7</v>
      </c>
      <c r="AB498" s="93" t="s">
        <v>393</v>
      </c>
      <c r="AC498" s="93">
        <v>445.7</v>
      </c>
      <c r="AD498" s="93" t="s">
        <v>393</v>
      </c>
      <c r="AE498" s="93">
        <v>445.7</v>
      </c>
      <c r="AF498" s="93" t="s">
        <v>393</v>
      </c>
      <c r="AG498" s="119"/>
      <c r="AH498" s="119"/>
      <c r="AI498" s="119"/>
      <c r="AJ498" s="119"/>
      <c r="AK498" s="119"/>
      <c r="AL498" s="119"/>
      <c r="AM498" s="119"/>
      <c r="AN498" s="119"/>
      <c r="AO498" s="93">
        <v>446.86</v>
      </c>
      <c r="AP498" s="93" t="s">
        <v>393</v>
      </c>
      <c r="AQ498" s="93">
        <v>446.86</v>
      </c>
      <c r="AR498" s="93" t="s">
        <v>393</v>
      </c>
      <c r="AS498" s="93">
        <v>446.86</v>
      </c>
      <c r="AT498" s="93" t="s">
        <v>393</v>
      </c>
      <c r="AU498" s="120">
        <f t="shared" si="8"/>
        <v>3569.0800000000004</v>
      </c>
      <c r="AV498" s="93">
        <v>2.2484600000000001</v>
      </c>
      <c r="AW498" s="93" t="s">
        <v>418</v>
      </c>
      <c r="AX498" s="93" t="s">
        <v>396</v>
      </c>
      <c r="AY498" s="93">
        <v>4</v>
      </c>
      <c r="AZ498" s="93" t="s">
        <v>409</v>
      </c>
    </row>
    <row r="499" spans="1:52" ht="35.25" customHeight="1" x14ac:dyDescent="0.25">
      <c r="A499" s="4">
        <v>489</v>
      </c>
      <c r="B499" s="4">
        <v>34347</v>
      </c>
      <c r="C499" s="89" t="s">
        <v>382</v>
      </c>
      <c r="D499" s="58" t="s">
        <v>400</v>
      </c>
      <c r="E499" s="58" t="s">
        <v>384</v>
      </c>
      <c r="F499" s="89" t="s">
        <v>416</v>
      </c>
      <c r="G499" s="90" t="s">
        <v>386</v>
      </c>
      <c r="H499" s="91" t="s">
        <v>387</v>
      </c>
      <c r="I499" s="4">
        <v>1</v>
      </c>
      <c r="J499" s="4" t="s">
        <v>419</v>
      </c>
      <c r="K499" s="4">
        <v>80</v>
      </c>
      <c r="L499" s="122" t="s">
        <v>422</v>
      </c>
      <c r="M499" s="4" t="s">
        <v>417</v>
      </c>
      <c r="N499" s="4" t="s">
        <v>101</v>
      </c>
      <c r="O499" s="4" t="s">
        <v>102</v>
      </c>
      <c r="P499" s="4" t="s">
        <v>102</v>
      </c>
      <c r="Q499" s="94" t="s">
        <v>101</v>
      </c>
      <c r="R499" s="58" t="s">
        <v>390</v>
      </c>
      <c r="S499" s="28" t="s">
        <v>102</v>
      </c>
      <c r="T499" s="58"/>
      <c r="U499" s="68">
        <v>841.57586692000007</v>
      </c>
      <c r="V499" s="68">
        <v>853.5252200000001</v>
      </c>
      <c r="W499" s="93">
        <v>150.21</v>
      </c>
      <c r="X499" s="93" t="s">
        <v>398</v>
      </c>
      <c r="Y499" s="93">
        <v>135.34</v>
      </c>
      <c r="Z499" s="93" t="s">
        <v>398</v>
      </c>
      <c r="AA499" s="93">
        <v>126.49</v>
      </c>
      <c r="AB499" s="93" t="s">
        <v>398</v>
      </c>
      <c r="AC499" s="93">
        <v>88.23</v>
      </c>
      <c r="AD499" s="93" t="s">
        <v>398</v>
      </c>
      <c r="AE499" s="119">
        <v>31.02</v>
      </c>
      <c r="AF499" s="119" t="s">
        <v>398</v>
      </c>
      <c r="AG499" s="119"/>
      <c r="AH499" s="119"/>
      <c r="AI499" s="119"/>
      <c r="AJ499" s="119"/>
      <c r="AK499" s="119"/>
      <c r="AL499" s="119"/>
      <c r="AM499" s="119"/>
      <c r="AN499" s="119"/>
      <c r="AO499" s="93">
        <v>81.11</v>
      </c>
      <c r="AP499" s="93" t="s">
        <v>398</v>
      </c>
      <c r="AQ499" s="93">
        <v>86.44</v>
      </c>
      <c r="AR499" s="93" t="s">
        <v>398</v>
      </c>
      <c r="AS499" s="93">
        <v>104.1</v>
      </c>
      <c r="AT499" s="93" t="s">
        <v>398</v>
      </c>
      <c r="AU499" s="120">
        <f t="shared" si="8"/>
        <v>802.94000000000017</v>
      </c>
      <c r="AV499" s="93">
        <v>0.52695999999999998</v>
      </c>
      <c r="AW499" s="93" t="s">
        <v>418</v>
      </c>
      <c r="AX499" s="93" t="s">
        <v>396</v>
      </c>
      <c r="AY499" s="93">
        <v>1</v>
      </c>
      <c r="AZ499" s="93" t="s">
        <v>409</v>
      </c>
    </row>
    <row r="500" spans="1:52" ht="35.25" customHeight="1" x14ac:dyDescent="0.25">
      <c r="A500" s="4">
        <v>490</v>
      </c>
      <c r="B500" s="4">
        <v>34348</v>
      </c>
      <c r="C500" s="89" t="s">
        <v>382</v>
      </c>
      <c r="D500" s="58" t="s">
        <v>400</v>
      </c>
      <c r="E500" s="58" t="s">
        <v>384</v>
      </c>
      <c r="F500" s="89" t="s">
        <v>416</v>
      </c>
      <c r="G500" s="90" t="s">
        <v>386</v>
      </c>
      <c r="H500" s="91" t="s">
        <v>387</v>
      </c>
      <c r="I500" s="4">
        <v>1</v>
      </c>
      <c r="J500" s="4" t="s">
        <v>419</v>
      </c>
      <c r="K500" s="4">
        <v>80</v>
      </c>
      <c r="L500" s="122" t="s">
        <v>422</v>
      </c>
      <c r="M500" s="4" t="s">
        <v>417</v>
      </c>
      <c r="N500" s="4" t="s">
        <v>101</v>
      </c>
      <c r="O500" s="4" t="s">
        <v>102</v>
      </c>
      <c r="P500" s="4" t="s">
        <v>102</v>
      </c>
      <c r="Q500" s="94" t="s">
        <v>101</v>
      </c>
      <c r="R500" s="58" t="s">
        <v>390</v>
      </c>
      <c r="S500" s="28" t="s">
        <v>102</v>
      </c>
      <c r="T500" s="58"/>
      <c r="U500" s="68">
        <v>838.55728707999992</v>
      </c>
      <c r="V500" s="68">
        <v>850.46377999999993</v>
      </c>
      <c r="W500" s="93">
        <v>137.22</v>
      </c>
      <c r="X500" s="93" t="s">
        <v>398</v>
      </c>
      <c r="Y500" s="93">
        <v>131.97999999999999</v>
      </c>
      <c r="Z500" s="93" t="s">
        <v>398</v>
      </c>
      <c r="AA500" s="93">
        <v>128.30000000000001</v>
      </c>
      <c r="AB500" s="93" t="s">
        <v>398</v>
      </c>
      <c r="AC500" s="93">
        <v>88.13</v>
      </c>
      <c r="AD500" s="93" t="s">
        <v>398</v>
      </c>
      <c r="AE500" s="119">
        <v>32.74</v>
      </c>
      <c r="AF500" s="119" t="s">
        <v>398</v>
      </c>
      <c r="AG500" s="119"/>
      <c r="AH500" s="119"/>
      <c r="AI500" s="119"/>
      <c r="AJ500" s="119"/>
      <c r="AK500" s="119"/>
      <c r="AL500" s="119"/>
      <c r="AM500" s="119"/>
      <c r="AN500" s="119"/>
      <c r="AO500" s="93">
        <v>83.88</v>
      </c>
      <c r="AP500" s="93" t="s">
        <v>398</v>
      </c>
      <c r="AQ500" s="93">
        <v>89.57</v>
      </c>
      <c r="AR500" s="93" t="s">
        <v>398</v>
      </c>
      <c r="AS500" s="93">
        <v>108.24</v>
      </c>
      <c r="AT500" s="93" t="s">
        <v>398</v>
      </c>
      <c r="AU500" s="120">
        <f t="shared" si="8"/>
        <v>800.06</v>
      </c>
      <c r="AV500" s="93">
        <v>0.52695999999999998</v>
      </c>
      <c r="AW500" s="93" t="s">
        <v>418</v>
      </c>
      <c r="AX500" s="93" t="s">
        <v>396</v>
      </c>
      <c r="AY500" s="93">
        <v>1</v>
      </c>
      <c r="AZ500" s="93" t="s">
        <v>409</v>
      </c>
    </row>
    <row r="501" spans="1:52" ht="35.25" customHeight="1" x14ac:dyDescent="0.25">
      <c r="A501" s="4">
        <v>491</v>
      </c>
      <c r="B501" s="4">
        <v>34349</v>
      </c>
      <c r="C501" s="89" t="s">
        <v>382</v>
      </c>
      <c r="D501" s="58" t="s">
        <v>400</v>
      </c>
      <c r="E501" s="58" t="s">
        <v>384</v>
      </c>
      <c r="F501" s="89" t="s">
        <v>416</v>
      </c>
      <c r="G501" s="90" t="s">
        <v>386</v>
      </c>
      <c r="H501" s="91" t="s">
        <v>387</v>
      </c>
      <c r="I501" s="4">
        <v>3</v>
      </c>
      <c r="J501" s="4" t="s">
        <v>419</v>
      </c>
      <c r="K501" s="4">
        <v>80</v>
      </c>
      <c r="L501" s="122" t="s">
        <v>420</v>
      </c>
      <c r="M501" s="4" t="s">
        <v>417</v>
      </c>
      <c r="N501" s="4" t="s">
        <v>101</v>
      </c>
      <c r="O501" s="4" t="s">
        <v>102</v>
      </c>
      <c r="P501" s="4" t="s">
        <v>102</v>
      </c>
      <c r="Q501" s="94" t="s">
        <v>101</v>
      </c>
      <c r="R501" s="58" t="s">
        <v>390</v>
      </c>
      <c r="S501" s="28" t="s">
        <v>102</v>
      </c>
      <c r="T501" s="58"/>
      <c r="U501" s="68">
        <v>5508.9077150000003</v>
      </c>
      <c r="V501" s="68">
        <v>5587.1275000000005</v>
      </c>
      <c r="W501" s="93">
        <v>749.95</v>
      </c>
      <c r="X501" s="93" t="s">
        <v>393</v>
      </c>
      <c r="Y501" s="93">
        <v>749.95</v>
      </c>
      <c r="Z501" s="93" t="s">
        <v>393</v>
      </c>
      <c r="AA501" s="93">
        <v>749.95</v>
      </c>
      <c r="AB501" s="93" t="s">
        <v>393</v>
      </c>
      <c r="AC501" s="93">
        <v>749.95</v>
      </c>
      <c r="AD501" s="93" t="s">
        <v>393</v>
      </c>
      <c r="AE501" s="93">
        <v>749.95</v>
      </c>
      <c r="AF501" s="93" t="s">
        <v>393</v>
      </c>
      <c r="AG501" s="119"/>
      <c r="AH501" s="119"/>
      <c r="AI501" s="119"/>
      <c r="AJ501" s="119"/>
      <c r="AK501" s="119"/>
      <c r="AL501" s="119"/>
      <c r="AM501" s="119"/>
      <c r="AN501" s="119"/>
      <c r="AO501" s="93">
        <v>723.03</v>
      </c>
      <c r="AP501" s="93" t="s">
        <v>393</v>
      </c>
      <c r="AQ501" s="93">
        <v>723.03</v>
      </c>
      <c r="AR501" s="93" t="s">
        <v>393</v>
      </c>
      <c r="AS501" s="93">
        <v>723.03</v>
      </c>
      <c r="AT501" s="93" t="s">
        <v>393</v>
      </c>
      <c r="AU501" s="120">
        <f t="shared" si="8"/>
        <v>5918.8399999999992</v>
      </c>
      <c r="AV501" s="93">
        <v>3.8052100000000002</v>
      </c>
      <c r="AW501" s="93" t="s">
        <v>418</v>
      </c>
      <c r="AX501" s="93" t="s">
        <v>396</v>
      </c>
      <c r="AY501" s="93">
        <v>3</v>
      </c>
      <c r="AZ501" s="93" t="s">
        <v>409</v>
      </c>
    </row>
    <row r="502" spans="1:52" ht="35.25" customHeight="1" x14ac:dyDescent="0.25">
      <c r="A502" s="4">
        <v>492</v>
      </c>
      <c r="B502" s="4">
        <v>34350</v>
      </c>
      <c r="C502" s="89" t="s">
        <v>382</v>
      </c>
      <c r="D502" s="58" t="s">
        <v>400</v>
      </c>
      <c r="E502" s="58" t="s">
        <v>384</v>
      </c>
      <c r="F502" s="89" t="s">
        <v>416</v>
      </c>
      <c r="G502" s="90" t="s">
        <v>386</v>
      </c>
      <c r="H502" s="91" t="s">
        <v>387</v>
      </c>
      <c r="I502" s="4">
        <v>0</v>
      </c>
      <c r="J502" s="4" t="s">
        <v>419</v>
      </c>
      <c r="K502" s="4">
        <v>80</v>
      </c>
      <c r="L502" s="122" t="s">
        <v>421</v>
      </c>
      <c r="M502" s="4" t="s">
        <v>417</v>
      </c>
      <c r="N502" s="4" t="s">
        <v>101</v>
      </c>
      <c r="O502" s="4" t="s">
        <v>102</v>
      </c>
      <c r="P502" s="4" t="s">
        <v>102</v>
      </c>
      <c r="Q502" s="94" t="s">
        <v>101</v>
      </c>
      <c r="R502" s="58"/>
      <c r="S502" s="58"/>
      <c r="T502" s="58"/>
      <c r="U502" s="68">
        <v>207.00182599999999</v>
      </c>
      <c r="V502" s="68">
        <v>209.941</v>
      </c>
      <c r="W502" s="93">
        <v>28.18</v>
      </c>
      <c r="X502" s="93" t="s">
        <v>393</v>
      </c>
      <c r="Y502" s="93">
        <v>28.18</v>
      </c>
      <c r="Z502" s="93" t="s">
        <v>393</v>
      </c>
      <c r="AA502" s="93">
        <v>28.18</v>
      </c>
      <c r="AB502" s="93" t="s">
        <v>393</v>
      </c>
      <c r="AC502" s="93">
        <v>28.18</v>
      </c>
      <c r="AD502" s="93" t="s">
        <v>393</v>
      </c>
      <c r="AE502" s="93">
        <v>28.18</v>
      </c>
      <c r="AF502" s="93" t="s">
        <v>393</v>
      </c>
      <c r="AG502" s="119"/>
      <c r="AH502" s="119"/>
      <c r="AI502" s="119"/>
      <c r="AJ502" s="119"/>
      <c r="AK502" s="119"/>
      <c r="AL502" s="119"/>
      <c r="AM502" s="119"/>
      <c r="AN502" s="119"/>
      <c r="AO502" s="93">
        <v>27.36</v>
      </c>
      <c r="AP502" s="93" t="s">
        <v>393</v>
      </c>
      <c r="AQ502" s="93">
        <v>27.36</v>
      </c>
      <c r="AR502" s="93" t="s">
        <v>393</v>
      </c>
      <c r="AS502" s="93">
        <v>27.36</v>
      </c>
      <c r="AT502" s="93" t="s">
        <v>393</v>
      </c>
      <c r="AU502" s="120">
        <f t="shared" si="8"/>
        <v>222.98000000000002</v>
      </c>
      <c r="AV502" s="93">
        <v>0.16818</v>
      </c>
      <c r="AW502" s="93" t="s">
        <v>399</v>
      </c>
      <c r="AX502" s="93" t="s">
        <v>396</v>
      </c>
      <c r="AY502" s="93">
        <v>0</v>
      </c>
      <c r="AZ502" s="93" t="s">
        <v>409</v>
      </c>
    </row>
    <row r="503" spans="1:52" ht="35.25" customHeight="1" x14ac:dyDescent="0.25">
      <c r="A503" s="4">
        <v>493</v>
      </c>
      <c r="B503" s="4">
        <v>34351</v>
      </c>
      <c r="C503" s="89" t="s">
        <v>382</v>
      </c>
      <c r="D503" s="58" t="s">
        <v>400</v>
      </c>
      <c r="E503" s="58" t="s">
        <v>384</v>
      </c>
      <c r="F503" s="89" t="s">
        <v>416</v>
      </c>
      <c r="G503" s="90" t="s">
        <v>386</v>
      </c>
      <c r="H503" s="91" t="s">
        <v>387</v>
      </c>
      <c r="I503" s="4">
        <v>0</v>
      </c>
      <c r="J503" s="4" t="s">
        <v>419</v>
      </c>
      <c r="K503" s="4">
        <v>80</v>
      </c>
      <c r="L503" s="122" t="s">
        <v>421</v>
      </c>
      <c r="M503" s="4" t="s">
        <v>417</v>
      </c>
      <c r="N503" s="4" t="s">
        <v>101</v>
      </c>
      <c r="O503" s="4" t="s">
        <v>102</v>
      </c>
      <c r="P503" s="4" t="s">
        <v>102</v>
      </c>
      <c r="Q503" s="94" t="s">
        <v>101</v>
      </c>
      <c r="R503" s="58" t="s">
        <v>390</v>
      </c>
      <c r="S503" s="28" t="s">
        <v>102</v>
      </c>
      <c r="T503" s="58"/>
      <c r="U503" s="68">
        <v>646.78888499999994</v>
      </c>
      <c r="V503" s="68">
        <v>655.97249999999997</v>
      </c>
      <c r="W503" s="93">
        <v>88.05</v>
      </c>
      <c r="X503" s="93" t="s">
        <v>393</v>
      </c>
      <c r="Y503" s="93">
        <v>88.05</v>
      </c>
      <c r="Z503" s="93" t="s">
        <v>393</v>
      </c>
      <c r="AA503" s="93">
        <v>88.05</v>
      </c>
      <c r="AB503" s="93" t="s">
        <v>393</v>
      </c>
      <c r="AC503" s="93">
        <v>88.05</v>
      </c>
      <c r="AD503" s="93" t="s">
        <v>393</v>
      </c>
      <c r="AE503" s="93">
        <v>88.05</v>
      </c>
      <c r="AF503" s="93" t="s">
        <v>393</v>
      </c>
      <c r="AG503" s="119"/>
      <c r="AH503" s="119"/>
      <c r="AI503" s="119"/>
      <c r="AJ503" s="119"/>
      <c r="AK503" s="119"/>
      <c r="AL503" s="119"/>
      <c r="AM503" s="119"/>
      <c r="AN503" s="119"/>
      <c r="AO503" s="93">
        <v>101.32</v>
      </c>
      <c r="AP503" s="93" t="s">
        <v>393</v>
      </c>
      <c r="AQ503" s="93">
        <v>101.32</v>
      </c>
      <c r="AR503" s="93" t="s">
        <v>393</v>
      </c>
      <c r="AS503" s="93">
        <v>101.32</v>
      </c>
      <c r="AT503" s="93" t="s">
        <v>393</v>
      </c>
      <c r="AU503" s="120">
        <f t="shared" si="8"/>
        <v>744.20999999999981</v>
      </c>
      <c r="AV503" s="93">
        <v>0.35453000000000001</v>
      </c>
      <c r="AW503" s="93" t="s">
        <v>399</v>
      </c>
      <c r="AX503" s="93" t="s">
        <v>396</v>
      </c>
      <c r="AY503" s="93">
        <v>1</v>
      </c>
      <c r="AZ503" s="93" t="s">
        <v>409</v>
      </c>
    </row>
    <row r="504" spans="1:52" ht="35.25" customHeight="1" x14ac:dyDescent="0.25">
      <c r="A504" s="4">
        <v>494</v>
      </c>
      <c r="B504" s="4">
        <v>34352</v>
      </c>
      <c r="C504" s="89" t="s">
        <v>382</v>
      </c>
      <c r="D504" s="58" t="s">
        <v>383</v>
      </c>
      <c r="E504" s="58" t="s">
        <v>384</v>
      </c>
      <c r="F504" s="89" t="s">
        <v>416</v>
      </c>
      <c r="G504" s="90" t="s">
        <v>386</v>
      </c>
      <c r="H504" s="91" t="s">
        <v>387</v>
      </c>
      <c r="I504" s="4">
        <v>2</v>
      </c>
      <c r="J504" s="4" t="s">
        <v>388</v>
      </c>
      <c r="K504" s="4">
        <v>80</v>
      </c>
      <c r="L504" s="122" t="s">
        <v>422</v>
      </c>
      <c r="M504" s="4" t="s">
        <v>417</v>
      </c>
      <c r="N504" s="4" t="s">
        <v>101</v>
      </c>
      <c r="O504" s="4" t="s">
        <v>102</v>
      </c>
      <c r="P504" s="4" t="s">
        <v>101</v>
      </c>
      <c r="Q504" s="94" t="s">
        <v>102</v>
      </c>
      <c r="R504" s="58" t="s">
        <v>423</v>
      </c>
      <c r="S504" s="28" t="s">
        <v>102</v>
      </c>
      <c r="T504" s="58"/>
      <c r="U504" s="68">
        <v>1092.1586760000002</v>
      </c>
      <c r="V504" s="68">
        <v>1107.6660000000002</v>
      </c>
      <c r="W504" s="93">
        <v>148.68</v>
      </c>
      <c r="X504" s="93" t="s">
        <v>393</v>
      </c>
      <c r="Y504" s="93">
        <v>148.68</v>
      </c>
      <c r="Z504" s="93" t="s">
        <v>393</v>
      </c>
      <c r="AA504" s="93">
        <v>148.68</v>
      </c>
      <c r="AB504" s="93" t="s">
        <v>393</v>
      </c>
      <c r="AC504" s="93">
        <v>148.68</v>
      </c>
      <c r="AD504" s="93" t="s">
        <v>393</v>
      </c>
      <c r="AE504" s="93">
        <v>148.68</v>
      </c>
      <c r="AF504" s="93" t="s">
        <v>393</v>
      </c>
      <c r="AG504" s="119"/>
      <c r="AH504" s="119"/>
      <c r="AI504" s="119"/>
      <c r="AJ504" s="119"/>
      <c r="AK504" s="119"/>
      <c r="AL504" s="119"/>
      <c r="AM504" s="119"/>
      <c r="AN504" s="119"/>
      <c r="AO504" s="93">
        <v>136.30000000000001</v>
      </c>
      <c r="AP504" s="93" t="s">
        <v>393</v>
      </c>
      <c r="AQ504" s="93">
        <v>136.30000000000001</v>
      </c>
      <c r="AR504" s="93" t="s">
        <v>393</v>
      </c>
      <c r="AS504" s="93">
        <v>136.30000000000001</v>
      </c>
      <c r="AT504" s="93" t="s">
        <v>393</v>
      </c>
      <c r="AU504" s="120">
        <f t="shared" si="8"/>
        <v>1152.3</v>
      </c>
      <c r="AV504" s="93">
        <v>0.65524000000000004</v>
      </c>
      <c r="AW504" s="93" t="s">
        <v>418</v>
      </c>
      <c r="AX504" s="93" t="s">
        <v>396</v>
      </c>
      <c r="AY504" s="93">
        <v>0</v>
      </c>
      <c r="AZ504" s="93" t="s">
        <v>409</v>
      </c>
    </row>
    <row r="505" spans="1:52" ht="35.25" customHeight="1" x14ac:dyDescent="0.25">
      <c r="A505" s="4">
        <v>495</v>
      </c>
      <c r="B505" s="4">
        <v>34353</v>
      </c>
      <c r="C505" s="89" t="s">
        <v>382</v>
      </c>
      <c r="D505" s="58" t="s">
        <v>383</v>
      </c>
      <c r="E505" s="58" t="s">
        <v>384</v>
      </c>
      <c r="F505" s="89" t="s">
        <v>416</v>
      </c>
      <c r="G505" s="90" t="s">
        <v>386</v>
      </c>
      <c r="H505" s="91" t="s">
        <v>387</v>
      </c>
      <c r="I505" s="4">
        <v>1</v>
      </c>
      <c r="J505" s="4" t="s">
        <v>388</v>
      </c>
      <c r="K505" s="4">
        <v>80</v>
      </c>
      <c r="L505" s="122" t="s">
        <v>422</v>
      </c>
      <c r="M505" s="4" t="s">
        <v>417</v>
      </c>
      <c r="N505" s="4" t="s">
        <v>101</v>
      </c>
      <c r="O505" s="4" t="s">
        <v>102</v>
      </c>
      <c r="P505" s="4" t="s">
        <v>101</v>
      </c>
      <c r="Q505" s="94" t="s">
        <v>102</v>
      </c>
      <c r="R505" s="58" t="s">
        <v>423</v>
      </c>
      <c r="S505" s="28" t="s">
        <v>102</v>
      </c>
      <c r="T505" s="58"/>
      <c r="U505" s="68">
        <v>1054.6268127799997</v>
      </c>
      <c r="V505" s="68">
        <v>1069.6012299999998</v>
      </c>
      <c r="W505" s="93">
        <v>135.76</v>
      </c>
      <c r="X505" s="93" t="s">
        <v>398</v>
      </c>
      <c r="Y505" s="93">
        <v>184.05</v>
      </c>
      <c r="Z505" s="93" t="s">
        <v>398</v>
      </c>
      <c r="AA505" s="93">
        <v>179.57</v>
      </c>
      <c r="AB505" s="93" t="s">
        <v>398</v>
      </c>
      <c r="AC505" s="93">
        <v>129.29</v>
      </c>
      <c r="AD505" s="93" t="s">
        <v>398</v>
      </c>
      <c r="AE505" s="119">
        <v>55.96</v>
      </c>
      <c r="AF505" s="119" t="s">
        <v>398</v>
      </c>
      <c r="AG505" s="119"/>
      <c r="AH505" s="119"/>
      <c r="AI505" s="119"/>
      <c r="AJ505" s="119"/>
      <c r="AK505" s="119"/>
      <c r="AL505" s="119"/>
      <c r="AM505" s="119"/>
      <c r="AN505" s="119"/>
      <c r="AO505" s="93">
        <v>88.78</v>
      </c>
      <c r="AP505" s="93" t="s">
        <v>398</v>
      </c>
      <c r="AQ505" s="93">
        <v>109.93</v>
      </c>
      <c r="AR505" s="93" t="s">
        <v>398</v>
      </c>
      <c r="AS505" s="93">
        <v>122.87</v>
      </c>
      <c r="AT505" s="93" t="s">
        <v>398</v>
      </c>
      <c r="AU505" s="120">
        <f t="shared" si="8"/>
        <v>1006.2099999999999</v>
      </c>
      <c r="AV505" s="93">
        <v>0.49706</v>
      </c>
      <c r="AW505" s="93" t="s">
        <v>418</v>
      </c>
      <c r="AX505" s="93" t="s">
        <v>396</v>
      </c>
      <c r="AY505" s="93">
        <v>0</v>
      </c>
      <c r="AZ505" s="93" t="s">
        <v>409</v>
      </c>
    </row>
    <row r="506" spans="1:52" ht="35.25" customHeight="1" x14ac:dyDescent="0.25">
      <c r="A506" s="4">
        <v>496</v>
      </c>
      <c r="B506" s="4">
        <v>34354</v>
      </c>
      <c r="C506" s="89" t="s">
        <v>382</v>
      </c>
      <c r="D506" s="58" t="s">
        <v>400</v>
      </c>
      <c r="E506" s="58" t="s">
        <v>384</v>
      </c>
      <c r="F506" s="89" t="s">
        <v>416</v>
      </c>
      <c r="G506" s="90" t="s">
        <v>386</v>
      </c>
      <c r="H506" s="91" t="s">
        <v>387</v>
      </c>
      <c r="I506" s="4">
        <v>2</v>
      </c>
      <c r="J506" s="4" t="s">
        <v>419</v>
      </c>
      <c r="K506" s="4">
        <v>80</v>
      </c>
      <c r="L506" s="122" t="s">
        <v>421</v>
      </c>
      <c r="M506" s="4" t="s">
        <v>417</v>
      </c>
      <c r="N506" s="4" t="s">
        <v>101</v>
      </c>
      <c r="O506" s="4" t="s">
        <v>102</v>
      </c>
      <c r="P506" s="4" t="s">
        <v>102</v>
      </c>
      <c r="Q506" s="94" t="s">
        <v>101</v>
      </c>
      <c r="R506" s="58" t="s">
        <v>390</v>
      </c>
      <c r="S506" s="28" t="s">
        <v>102</v>
      </c>
      <c r="T506" s="58"/>
      <c r="U506" s="68">
        <v>2569.9329300999993</v>
      </c>
      <c r="V506" s="68">
        <v>2606.4228499999995</v>
      </c>
      <c r="W506" s="93">
        <v>405.56</v>
      </c>
      <c r="X506" s="93" t="s">
        <v>398</v>
      </c>
      <c r="Y506" s="93">
        <v>420.58</v>
      </c>
      <c r="Z506" s="93" t="s">
        <v>398</v>
      </c>
      <c r="AA506" s="93">
        <v>394.83</v>
      </c>
      <c r="AB506" s="93" t="s">
        <v>398</v>
      </c>
      <c r="AC506" s="93">
        <v>239.83</v>
      </c>
      <c r="AD506" s="93" t="s">
        <v>398</v>
      </c>
      <c r="AE506" s="119">
        <v>76.58</v>
      </c>
      <c r="AF506" s="119" t="s">
        <v>398</v>
      </c>
      <c r="AG506" s="119"/>
      <c r="AH506" s="119"/>
      <c r="AI506" s="119"/>
      <c r="AJ506" s="119"/>
      <c r="AK506" s="119"/>
      <c r="AL506" s="119"/>
      <c r="AM506" s="119"/>
      <c r="AN506" s="119"/>
      <c r="AO506" s="93">
        <v>263.8</v>
      </c>
      <c r="AP506" s="93" t="s">
        <v>398</v>
      </c>
      <c r="AQ506" s="93">
        <v>286.33999999999997</v>
      </c>
      <c r="AR506" s="93" t="s">
        <v>398</v>
      </c>
      <c r="AS506" s="93">
        <v>364.43</v>
      </c>
      <c r="AT506" s="93" t="s">
        <v>398</v>
      </c>
      <c r="AU506" s="120">
        <f t="shared" si="8"/>
        <v>2451.9499999999998</v>
      </c>
      <c r="AV506" s="93">
        <v>1.71984</v>
      </c>
      <c r="AW506" s="93" t="s">
        <v>418</v>
      </c>
      <c r="AX506" s="93" t="s">
        <v>396</v>
      </c>
      <c r="AY506" s="93">
        <v>2</v>
      </c>
      <c r="AZ506" s="93" t="s">
        <v>409</v>
      </c>
    </row>
    <row r="507" spans="1:52" ht="35.25" customHeight="1" x14ac:dyDescent="0.25">
      <c r="A507" s="4">
        <v>497</v>
      </c>
      <c r="B507" s="4">
        <v>34355</v>
      </c>
      <c r="C507" s="89" t="s">
        <v>382</v>
      </c>
      <c r="D507" s="58" t="s">
        <v>400</v>
      </c>
      <c r="E507" s="58" t="s">
        <v>384</v>
      </c>
      <c r="F507" s="89" t="s">
        <v>416</v>
      </c>
      <c r="G507" s="90" t="s">
        <v>386</v>
      </c>
      <c r="H507" s="91" t="s">
        <v>387</v>
      </c>
      <c r="I507" s="4">
        <v>2</v>
      </c>
      <c r="J507" s="4" t="s">
        <v>419</v>
      </c>
      <c r="K507" s="4">
        <v>80</v>
      </c>
      <c r="L507" s="122" t="s">
        <v>421</v>
      </c>
      <c r="M507" s="4" t="s">
        <v>417</v>
      </c>
      <c r="N507" s="4" t="s">
        <v>101</v>
      </c>
      <c r="O507" s="4" t="s">
        <v>102</v>
      </c>
      <c r="P507" s="4" t="s">
        <v>102</v>
      </c>
      <c r="Q507" s="94" t="s">
        <v>101</v>
      </c>
      <c r="R507" s="58" t="s">
        <v>390</v>
      </c>
      <c r="S507" s="28" t="s">
        <v>102</v>
      </c>
      <c r="T507" s="58"/>
      <c r="U507" s="68">
        <v>2215.2078741800001</v>
      </c>
      <c r="V507" s="68">
        <v>2246.66113</v>
      </c>
      <c r="W507" s="93">
        <v>355.66</v>
      </c>
      <c r="X507" s="93" t="s">
        <v>398</v>
      </c>
      <c r="Y507" s="93">
        <v>349.18</v>
      </c>
      <c r="Z507" s="93" t="s">
        <v>398</v>
      </c>
      <c r="AA507" s="93">
        <v>337.48</v>
      </c>
      <c r="AB507" s="93" t="s">
        <v>398</v>
      </c>
      <c r="AC507" s="93">
        <v>201.61</v>
      </c>
      <c r="AD507" s="93" t="s">
        <v>398</v>
      </c>
      <c r="AE507" s="119">
        <v>34.67</v>
      </c>
      <c r="AF507" s="119" t="s">
        <v>398</v>
      </c>
      <c r="AG507" s="119"/>
      <c r="AH507" s="119"/>
      <c r="AI507" s="119"/>
      <c r="AJ507" s="119"/>
      <c r="AK507" s="119"/>
      <c r="AL507" s="119"/>
      <c r="AM507" s="119"/>
      <c r="AN507" s="119"/>
      <c r="AO507" s="93">
        <v>240.36</v>
      </c>
      <c r="AP507" s="93" t="s">
        <v>398</v>
      </c>
      <c r="AQ507" s="93">
        <v>263.04000000000002</v>
      </c>
      <c r="AR507" s="93" t="s">
        <v>398</v>
      </c>
      <c r="AS507" s="93">
        <v>331.51</v>
      </c>
      <c r="AT507" s="93" t="s">
        <v>398</v>
      </c>
      <c r="AU507" s="120">
        <f t="shared" si="8"/>
        <v>2113.5100000000002</v>
      </c>
      <c r="AV507" s="93">
        <v>1.51084</v>
      </c>
      <c r="AW507" s="93" t="s">
        <v>418</v>
      </c>
      <c r="AX507" s="93" t="s">
        <v>396</v>
      </c>
      <c r="AY507" s="93">
        <v>2</v>
      </c>
      <c r="AZ507" s="93" t="s">
        <v>409</v>
      </c>
    </row>
    <row r="508" spans="1:52" ht="35.25" customHeight="1" x14ac:dyDescent="0.25">
      <c r="A508" s="4">
        <v>498</v>
      </c>
      <c r="B508" s="4">
        <v>34356</v>
      </c>
      <c r="C508" s="89" t="s">
        <v>382</v>
      </c>
      <c r="D508" s="58" t="s">
        <v>400</v>
      </c>
      <c r="E508" s="58" t="s">
        <v>384</v>
      </c>
      <c r="F508" s="89" t="s">
        <v>416</v>
      </c>
      <c r="G508" s="90" t="s">
        <v>386</v>
      </c>
      <c r="H508" s="91" t="s">
        <v>387</v>
      </c>
      <c r="I508" s="4">
        <v>5</v>
      </c>
      <c r="J508" s="4" t="s">
        <v>419</v>
      </c>
      <c r="K508" s="4">
        <v>80</v>
      </c>
      <c r="L508" s="122" t="s">
        <v>421</v>
      </c>
      <c r="M508" s="4" t="s">
        <v>417</v>
      </c>
      <c r="N508" s="4" t="s">
        <v>101</v>
      </c>
      <c r="O508" s="4" t="s">
        <v>102</v>
      </c>
      <c r="P508" s="4" t="s">
        <v>102</v>
      </c>
      <c r="Q508" s="94" t="s">
        <v>101</v>
      </c>
      <c r="R508" s="58" t="s">
        <v>390</v>
      </c>
      <c r="S508" s="28" t="s">
        <v>102</v>
      </c>
      <c r="T508" s="58"/>
      <c r="U508" s="68">
        <v>5153.1664776200005</v>
      </c>
      <c r="V508" s="68">
        <v>5226.3351700000003</v>
      </c>
      <c r="W508" s="93">
        <v>700.88</v>
      </c>
      <c r="X508" s="93" t="s">
        <v>393</v>
      </c>
      <c r="Y508" s="93">
        <v>700.88</v>
      </c>
      <c r="Z508" s="93" t="s">
        <v>393</v>
      </c>
      <c r="AA508" s="93">
        <v>700.88</v>
      </c>
      <c r="AB508" s="93" t="s">
        <v>393</v>
      </c>
      <c r="AC508" s="93">
        <v>700.88</v>
      </c>
      <c r="AD508" s="93" t="s">
        <v>393</v>
      </c>
      <c r="AE508" s="119">
        <v>380.42</v>
      </c>
      <c r="AF508" s="119" t="s">
        <v>398</v>
      </c>
      <c r="AG508" s="119"/>
      <c r="AH508" s="119"/>
      <c r="AI508" s="119"/>
      <c r="AJ508" s="119"/>
      <c r="AK508" s="119"/>
      <c r="AL508" s="119"/>
      <c r="AM508" s="119"/>
      <c r="AN508" s="119"/>
      <c r="AO508" s="93">
        <v>509.56</v>
      </c>
      <c r="AP508" s="93" t="s">
        <v>398</v>
      </c>
      <c r="AQ508" s="93">
        <v>558.04</v>
      </c>
      <c r="AR508" s="93" t="s">
        <v>398</v>
      </c>
      <c r="AS508" s="93">
        <v>665.05</v>
      </c>
      <c r="AT508" s="93" t="s">
        <v>398</v>
      </c>
      <c r="AU508" s="120">
        <f t="shared" si="8"/>
        <v>4916.59</v>
      </c>
      <c r="AV508" s="93">
        <v>3.57483</v>
      </c>
      <c r="AW508" s="93" t="s">
        <v>418</v>
      </c>
      <c r="AX508" s="93" t="s">
        <v>396</v>
      </c>
      <c r="AY508" s="93">
        <v>5</v>
      </c>
      <c r="AZ508" s="93" t="s">
        <v>409</v>
      </c>
    </row>
    <row r="509" spans="1:52" ht="35.25" customHeight="1" x14ac:dyDescent="0.25">
      <c r="A509" s="4">
        <v>499</v>
      </c>
      <c r="B509" s="4">
        <v>34357</v>
      </c>
      <c r="C509" s="89" t="s">
        <v>382</v>
      </c>
      <c r="D509" s="58" t="s">
        <v>383</v>
      </c>
      <c r="E509" s="58" t="s">
        <v>384</v>
      </c>
      <c r="F509" s="89" t="s">
        <v>416</v>
      </c>
      <c r="G509" s="90" t="s">
        <v>386</v>
      </c>
      <c r="H509" s="91" t="s">
        <v>387</v>
      </c>
      <c r="I509" s="4">
        <v>1</v>
      </c>
      <c r="J509" s="4" t="s">
        <v>388</v>
      </c>
      <c r="K509" s="4">
        <v>80</v>
      </c>
      <c r="L509" s="122" t="s">
        <v>422</v>
      </c>
      <c r="M509" s="4" t="s">
        <v>417</v>
      </c>
      <c r="N509" s="4" t="s">
        <v>101</v>
      </c>
      <c r="O509" s="4" t="s">
        <v>102</v>
      </c>
      <c r="P509" s="4" t="s">
        <v>101</v>
      </c>
      <c r="Q509" s="94" t="s">
        <v>102</v>
      </c>
      <c r="R509" s="58" t="s">
        <v>423</v>
      </c>
      <c r="S509" s="28" t="s">
        <v>102</v>
      </c>
      <c r="T509" s="58"/>
      <c r="U509" s="68">
        <v>991.86550694000005</v>
      </c>
      <c r="V509" s="68">
        <v>1005.94879</v>
      </c>
      <c r="W509" s="93">
        <v>122.75</v>
      </c>
      <c r="X509" s="93" t="s">
        <v>393</v>
      </c>
      <c r="Y509" s="93">
        <v>122.75</v>
      </c>
      <c r="Z509" s="93" t="s">
        <v>393</v>
      </c>
      <c r="AA509" s="93">
        <v>122.75</v>
      </c>
      <c r="AB509" s="93" t="s">
        <v>393</v>
      </c>
      <c r="AC509" s="93">
        <v>122.75</v>
      </c>
      <c r="AD509" s="93" t="s">
        <v>393</v>
      </c>
      <c r="AE509" s="93">
        <v>122.75</v>
      </c>
      <c r="AF509" s="93" t="s">
        <v>393</v>
      </c>
      <c r="AG509" s="119"/>
      <c r="AH509" s="119"/>
      <c r="AI509" s="119"/>
      <c r="AJ509" s="119"/>
      <c r="AK509" s="119"/>
      <c r="AL509" s="119"/>
      <c r="AM509" s="119"/>
      <c r="AN509" s="119"/>
      <c r="AO509" s="93">
        <v>114.71</v>
      </c>
      <c r="AP509" s="93" t="s">
        <v>393</v>
      </c>
      <c r="AQ509" s="93">
        <v>114.71</v>
      </c>
      <c r="AR509" s="93" t="s">
        <v>393</v>
      </c>
      <c r="AS509" s="93">
        <v>103.16</v>
      </c>
      <c r="AT509" s="93" t="s">
        <v>398</v>
      </c>
      <c r="AU509" s="120">
        <f t="shared" si="8"/>
        <v>946.33</v>
      </c>
      <c r="AV509" s="93">
        <v>0.4975</v>
      </c>
      <c r="AW509" s="93" t="s">
        <v>418</v>
      </c>
      <c r="AX509" s="93" t="s">
        <v>396</v>
      </c>
      <c r="AY509" s="93">
        <v>0</v>
      </c>
      <c r="AZ509" s="93" t="s">
        <v>409</v>
      </c>
    </row>
    <row r="510" spans="1:52" ht="35.25" customHeight="1" x14ac:dyDescent="0.25">
      <c r="A510" s="4">
        <v>500</v>
      </c>
      <c r="B510" s="4">
        <v>34358</v>
      </c>
      <c r="C510" s="89" t="s">
        <v>382</v>
      </c>
      <c r="D510" s="58" t="s">
        <v>383</v>
      </c>
      <c r="E510" s="58" t="s">
        <v>384</v>
      </c>
      <c r="F510" s="89" t="s">
        <v>416</v>
      </c>
      <c r="G510" s="90" t="s">
        <v>386</v>
      </c>
      <c r="H510" s="91" t="s">
        <v>387</v>
      </c>
      <c r="I510" s="4">
        <v>1</v>
      </c>
      <c r="J510" s="4" t="s">
        <v>388</v>
      </c>
      <c r="K510" s="4">
        <v>80</v>
      </c>
      <c r="L510" s="122" t="s">
        <v>422</v>
      </c>
      <c r="M510" s="4" t="s">
        <v>417</v>
      </c>
      <c r="N510" s="4" t="s">
        <v>101</v>
      </c>
      <c r="O510" s="4" t="s">
        <v>102</v>
      </c>
      <c r="P510" s="4" t="s">
        <v>101</v>
      </c>
      <c r="Q510" s="94" t="s">
        <v>102</v>
      </c>
      <c r="R510" s="58" t="s">
        <v>423</v>
      </c>
      <c r="S510" s="28" t="s">
        <v>102</v>
      </c>
      <c r="T510" s="58"/>
      <c r="U510" s="68">
        <v>986.40481216000001</v>
      </c>
      <c r="V510" s="68">
        <v>1000.41056</v>
      </c>
      <c r="W510" s="93">
        <v>122.93</v>
      </c>
      <c r="X510" s="93" t="s">
        <v>393</v>
      </c>
      <c r="Y510" s="93">
        <v>122.93</v>
      </c>
      <c r="Z510" s="93" t="s">
        <v>393</v>
      </c>
      <c r="AA510" s="93">
        <v>122.93</v>
      </c>
      <c r="AB510" s="93" t="s">
        <v>393</v>
      </c>
      <c r="AC510" s="93">
        <v>122.93</v>
      </c>
      <c r="AD510" s="93" t="s">
        <v>393</v>
      </c>
      <c r="AE510" s="93">
        <v>122.93</v>
      </c>
      <c r="AF510" s="93" t="s">
        <v>393</v>
      </c>
      <c r="AG510" s="119"/>
      <c r="AH510" s="119"/>
      <c r="AI510" s="119"/>
      <c r="AJ510" s="119"/>
      <c r="AK510" s="119"/>
      <c r="AL510" s="119"/>
      <c r="AM510" s="119"/>
      <c r="AN510" s="119"/>
      <c r="AO510" s="93">
        <v>115</v>
      </c>
      <c r="AP510" s="93" t="s">
        <v>393</v>
      </c>
      <c r="AQ510" s="93">
        <v>115</v>
      </c>
      <c r="AR510" s="93" t="s">
        <v>393</v>
      </c>
      <c r="AS510" s="93">
        <v>96.47</v>
      </c>
      <c r="AT510" s="93" t="s">
        <v>398</v>
      </c>
      <c r="AU510" s="120">
        <f t="shared" si="8"/>
        <v>941.12000000000012</v>
      </c>
      <c r="AV510" s="93">
        <v>0.50507000000000002</v>
      </c>
      <c r="AW510" s="93" t="s">
        <v>418</v>
      </c>
      <c r="AX510" s="93" t="s">
        <v>396</v>
      </c>
      <c r="AY510" s="93">
        <v>0</v>
      </c>
      <c r="AZ510" s="93" t="s">
        <v>409</v>
      </c>
    </row>
    <row r="511" spans="1:52" ht="35.25" customHeight="1" x14ac:dyDescent="0.25">
      <c r="A511" s="4">
        <v>501</v>
      </c>
      <c r="B511" s="4">
        <v>34359</v>
      </c>
      <c r="C511" s="89" t="s">
        <v>382</v>
      </c>
      <c r="D511" s="58" t="s">
        <v>400</v>
      </c>
      <c r="E511" s="58" t="s">
        <v>384</v>
      </c>
      <c r="F511" s="89" t="s">
        <v>416</v>
      </c>
      <c r="G511" s="90" t="s">
        <v>386</v>
      </c>
      <c r="H511" s="91" t="s">
        <v>387</v>
      </c>
      <c r="I511" s="4">
        <v>4</v>
      </c>
      <c r="J511" s="4" t="s">
        <v>419</v>
      </c>
      <c r="K511" s="4">
        <v>80</v>
      </c>
      <c r="L511" s="122" t="s">
        <v>421</v>
      </c>
      <c r="M511" s="4" t="s">
        <v>417</v>
      </c>
      <c r="N511" s="4" t="s">
        <v>101</v>
      </c>
      <c r="O511" s="4" t="s">
        <v>102</v>
      </c>
      <c r="P511" s="4" t="s">
        <v>102</v>
      </c>
      <c r="Q511" s="94" t="s">
        <v>101</v>
      </c>
      <c r="R511" s="58" t="s">
        <v>390</v>
      </c>
      <c r="S511" s="28" t="s">
        <v>102</v>
      </c>
      <c r="T511" s="58"/>
      <c r="U511" s="68">
        <v>4208.1623264599993</v>
      </c>
      <c r="V511" s="68">
        <v>4267.9131099999995</v>
      </c>
      <c r="W511" s="93">
        <v>674.12</v>
      </c>
      <c r="X511" s="93" t="s">
        <v>398</v>
      </c>
      <c r="Y511" s="93">
        <v>657.97</v>
      </c>
      <c r="Z511" s="93" t="s">
        <v>398</v>
      </c>
      <c r="AA511" s="93">
        <v>627.57000000000005</v>
      </c>
      <c r="AB511" s="93" t="s">
        <v>398</v>
      </c>
      <c r="AC511" s="93">
        <v>416.43</v>
      </c>
      <c r="AD511" s="93" t="s">
        <v>398</v>
      </c>
      <c r="AE511" s="119">
        <v>123.5</v>
      </c>
      <c r="AF511" s="119" t="s">
        <v>398</v>
      </c>
      <c r="AG511" s="119"/>
      <c r="AH511" s="119"/>
      <c r="AI511" s="119"/>
      <c r="AJ511" s="119"/>
      <c r="AK511" s="119"/>
      <c r="AL511" s="119"/>
      <c r="AM511" s="119"/>
      <c r="AN511" s="119"/>
      <c r="AO511" s="93">
        <v>445.6</v>
      </c>
      <c r="AP511" s="93" t="s">
        <v>398</v>
      </c>
      <c r="AQ511" s="93">
        <v>485.64</v>
      </c>
      <c r="AR511" s="93" t="s">
        <v>398</v>
      </c>
      <c r="AS511" s="93">
        <v>584.14</v>
      </c>
      <c r="AT511" s="93" t="s">
        <v>398</v>
      </c>
      <c r="AU511" s="120">
        <f t="shared" si="8"/>
        <v>4014.97</v>
      </c>
      <c r="AV511" s="93">
        <v>2.88883</v>
      </c>
      <c r="AW511" s="93" t="s">
        <v>418</v>
      </c>
      <c r="AX511" s="93" t="s">
        <v>396</v>
      </c>
      <c r="AY511" s="93">
        <v>4</v>
      </c>
      <c r="AZ511" s="93" t="s">
        <v>409</v>
      </c>
    </row>
    <row r="512" spans="1:52" ht="35.25" customHeight="1" x14ac:dyDescent="0.25">
      <c r="A512" s="4">
        <v>502</v>
      </c>
      <c r="B512" s="4">
        <v>34360</v>
      </c>
      <c r="C512" s="89" t="s">
        <v>382</v>
      </c>
      <c r="D512" s="58" t="s">
        <v>400</v>
      </c>
      <c r="E512" s="58" t="s">
        <v>384</v>
      </c>
      <c r="F512" s="89" t="s">
        <v>416</v>
      </c>
      <c r="G512" s="90" t="s">
        <v>386</v>
      </c>
      <c r="H512" s="91" t="s">
        <v>387</v>
      </c>
      <c r="I512" s="4">
        <v>3</v>
      </c>
      <c r="J512" s="4" t="s">
        <v>419</v>
      </c>
      <c r="K512" s="4">
        <v>80</v>
      </c>
      <c r="L512" s="122" t="s">
        <v>421</v>
      </c>
      <c r="M512" s="4" t="s">
        <v>417</v>
      </c>
      <c r="N512" s="4" t="s">
        <v>101</v>
      </c>
      <c r="O512" s="4" t="s">
        <v>102</v>
      </c>
      <c r="P512" s="4" t="s">
        <v>102</v>
      </c>
      <c r="Q512" s="94" t="s">
        <v>101</v>
      </c>
      <c r="R512" s="58" t="s">
        <v>390</v>
      </c>
      <c r="S512" s="28" t="s">
        <v>102</v>
      </c>
      <c r="T512" s="58"/>
      <c r="U512" s="68">
        <v>3064.78088144</v>
      </c>
      <c r="V512" s="68">
        <v>3108.2970399999999</v>
      </c>
      <c r="W512" s="93">
        <v>544.78</v>
      </c>
      <c r="X512" s="93" t="s">
        <v>398</v>
      </c>
      <c r="Y512" s="93">
        <v>416.93</v>
      </c>
      <c r="Z512" s="93" t="s">
        <v>398</v>
      </c>
      <c r="AA512" s="93">
        <v>459.71</v>
      </c>
      <c r="AB512" s="93" t="s">
        <v>398</v>
      </c>
      <c r="AC512" s="93">
        <v>303.35000000000002</v>
      </c>
      <c r="AD512" s="93" t="s">
        <v>398</v>
      </c>
      <c r="AE512" s="119">
        <v>100.12</v>
      </c>
      <c r="AF512" s="119" t="s">
        <v>398</v>
      </c>
      <c r="AG512" s="119"/>
      <c r="AH512" s="119"/>
      <c r="AI512" s="119"/>
      <c r="AJ512" s="119"/>
      <c r="AK512" s="119"/>
      <c r="AL512" s="119"/>
      <c r="AM512" s="119"/>
      <c r="AN512" s="119"/>
      <c r="AO512" s="93">
        <v>319.12</v>
      </c>
      <c r="AP512" s="93" t="s">
        <v>398</v>
      </c>
      <c r="AQ512" s="93">
        <v>353.13</v>
      </c>
      <c r="AR512" s="93" t="s">
        <v>398</v>
      </c>
      <c r="AS512" s="93">
        <v>426.94</v>
      </c>
      <c r="AT512" s="93" t="s">
        <v>398</v>
      </c>
      <c r="AU512" s="120">
        <f t="shared" si="8"/>
        <v>2924.08</v>
      </c>
      <c r="AV512" s="93">
        <v>2.25468</v>
      </c>
      <c r="AW512" s="93" t="s">
        <v>418</v>
      </c>
      <c r="AX512" s="93" t="s">
        <v>396</v>
      </c>
      <c r="AY512" s="93">
        <v>3</v>
      </c>
      <c r="AZ512" s="93" t="s">
        <v>409</v>
      </c>
    </row>
    <row r="513" spans="1:52" ht="35.25" customHeight="1" x14ac:dyDescent="0.25">
      <c r="A513" s="4">
        <v>503</v>
      </c>
      <c r="B513" s="4">
        <v>34361</v>
      </c>
      <c r="C513" s="89" t="s">
        <v>382</v>
      </c>
      <c r="D513" s="58"/>
      <c r="E513" s="58"/>
      <c r="F513" s="89"/>
      <c r="G513" s="58"/>
      <c r="H513" s="58"/>
      <c r="I513" s="4">
        <v>0</v>
      </c>
      <c r="J513" s="93"/>
      <c r="K513" s="93"/>
      <c r="L513" s="122"/>
      <c r="M513" s="93"/>
      <c r="N513" s="93" t="s">
        <v>102</v>
      </c>
      <c r="O513" s="93"/>
      <c r="P513" s="4"/>
      <c r="Q513" s="107"/>
      <c r="R513" s="58"/>
      <c r="S513" s="58"/>
      <c r="T513" s="58"/>
      <c r="U513" s="68">
        <v>0</v>
      </c>
      <c r="V513" s="68">
        <v>0</v>
      </c>
      <c r="W513" s="93"/>
      <c r="X513" s="93"/>
      <c r="Y513" s="93"/>
      <c r="Z513" s="93"/>
      <c r="AA513" s="93"/>
      <c r="AB513" s="93"/>
      <c r="AC513" s="93"/>
      <c r="AD513" s="93"/>
      <c r="AE513" s="119"/>
      <c r="AF513" s="119"/>
      <c r="AG513" s="119"/>
      <c r="AH513" s="119"/>
      <c r="AI513" s="119"/>
      <c r="AJ513" s="119"/>
      <c r="AK513" s="119"/>
      <c r="AL513" s="119"/>
      <c r="AM513" s="119"/>
      <c r="AN513" s="119"/>
      <c r="AO513" s="93"/>
      <c r="AP513" s="93"/>
      <c r="AQ513" s="93"/>
      <c r="AR513" s="93"/>
      <c r="AS513" s="93"/>
      <c r="AT513" s="93"/>
      <c r="AU513" s="120">
        <f t="shared" si="8"/>
        <v>0</v>
      </c>
      <c r="AV513" s="93"/>
      <c r="AW513" s="93"/>
      <c r="AX513" s="93"/>
      <c r="AY513" s="93"/>
      <c r="AZ513" s="93"/>
    </row>
    <row r="514" spans="1:52" ht="35.25" customHeight="1" x14ac:dyDescent="0.25">
      <c r="A514" s="4">
        <v>504</v>
      </c>
      <c r="B514" s="4">
        <v>34362</v>
      </c>
      <c r="C514" s="89" t="s">
        <v>382</v>
      </c>
      <c r="D514" s="58"/>
      <c r="E514" s="58"/>
      <c r="F514" s="89"/>
      <c r="G514" s="58"/>
      <c r="H514" s="58"/>
      <c r="I514" s="4">
        <v>0</v>
      </c>
      <c r="J514" s="93"/>
      <c r="K514" s="93"/>
      <c r="L514" s="122"/>
      <c r="M514" s="93"/>
      <c r="N514" s="93" t="s">
        <v>102</v>
      </c>
      <c r="O514" s="93"/>
      <c r="P514" s="4"/>
      <c r="Q514" s="107"/>
      <c r="R514" s="58"/>
      <c r="S514" s="58"/>
      <c r="T514" s="58"/>
      <c r="U514" s="68">
        <v>0</v>
      </c>
      <c r="V514" s="68">
        <v>0</v>
      </c>
      <c r="W514" s="93"/>
      <c r="X514" s="93"/>
      <c r="Y514" s="93"/>
      <c r="Z514" s="93"/>
      <c r="AA514" s="93"/>
      <c r="AB514" s="93"/>
      <c r="AC514" s="93"/>
      <c r="AD514" s="93"/>
      <c r="AE514" s="119"/>
      <c r="AF514" s="119"/>
      <c r="AG514" s="119"/>
      <c r="AH514" s="119"/>
      <c r="AI514" s="119"/>
      <c r="AJ514" s="119"/>
      <c r="AK514" s="119"/>
      <c r="AL514" s="119"/>
      <c r="AM514" s="119"/>
      <c r="AN514" s="119"/>
      <c r="AO514" s="93"/>
      <c r="AP514" s="93"/>
      <c r="AQ514" s="93"/>
      <c r="AR514" s="93"/>
      <c r="AS514" s="93"/>
      <c r="AT514" s="93"/>
      <c r="AU514" s="120">
        <f t="shared" si="8"/>
        <v>0</v>
      </c>
      <c r="AV514" s="93"/>
      <c r="AW514" s="93"/>
      <c r="AX514" s="93"/>
      <c r="AY514" s="93"/>
      <c r="AZ514" s="93"/>
    </row>
    <row r="515" spans="1:52" ht="35.25" customHeight="1" x14ac:dyDescent="0.25">
      <c r="A515" s="4">
        <v>505</v>
      </c>
      <c r="B515" s="4">
        <v>34363</v>
      </c>
      <c r="C515" s="89" t="s">
        <v>382</v>
      </c>
      <c r="D515" s="58"/>
      <c r="E515" s="58"/>
      <c r="F515" s="89" t="s">
        <v>416</v>
      </c>
      <c r="G515" s="90" t="s">
        <v>386</v>
      </c>
      <c r="H515" s="91" t="s">
        <v>387</v>
      </c>
      <c r="I515" s="4">
        <v>0</v>
      </c>
      <c r="J515" s="93"/>
      <c r="K515" s="93"/>
      <c r="L515" s="122"/>
      <c r="M515" s="93"/>
      <c r="N515" s="93" t="s">
        <v>102</v>
      </c>
      <c r="O515" s="93"/>
      <c r="P515" s="4"/>
      <c r="Q515" s="107"/>
      <c r="R515" s="58" t="s">
        <v>423</v>
      </c>
      <c r="S515" s="58"/>
      <c r="T515" s="58"/>
      <c r="U515" s="68">
        <v>208.91170800000003</v>
      </c>
      <c r="V515" s="68">
        <v>211.87800000000004</v>
      </c>
      <c r="W515" s="93">
        <v>28.44</v>
      </c>
      <c r="X515" s="93" t="s">
        <v>393</v>
      </c>
      <c r="Y515" s="93">
        <v>28.44</v>
      </c>
      <c r="Z515" s="93" t="s">
        <v>393</v>
      </c>
      <c r="AA515" s="93">
        <v>28.44</v>
      </c>
      <c r="AB515" s="93" t="s">
        <v>393</v>
      </c>
      <c r="AC515" s="93">
        <v>28.44</v>
      </c>
      <c r="AD515" s="93" t="s">
        <v>393</v>
      </c>
      <c r="AE515" s="93">
        <v>28.44</v>
      </c>
      <c r="AF515" s="93" t="s">
        <v>393</v>
      </c>
      <c r="AG515" s="119"/>
      <c r="AH515" s="119"/>
      <c r="AI515" s="119"/>
      <c r="AJ515" s="119"/>
      <c r="AK515" s="119"/>
      <c r="AL515" s="119"/>
      <c r="AM515" s="119"/>
      <c r="AN515" s="119"/>
      <c r="AO515" s="93">
        <v>27.91</v>
      </c>
      <c r="AP515" s="93" t="s">
        <v>393</v>
      </c>
      <c r="AQ515" s="93">
        <v>27.91</v>
      </c>
      <c r="AR515" s="93" t="s">
        <v>393</v>
      </c>
      <c r="AS515" s="93">
        <v>27.91</v>
      </c>
      <c r="AT515" s="93" t="s">
        <v>393</v>
      </c>
      <c r="AU515" s="120">
        <f t="shared" si="8"/>
        <v>225.93</v>
      </c>
      <c r="AV515" s="93">
        <v>0.10036</v>
      </c>
      <c r="AW515" s="93" t="s">
        <v>399</v>
      </c>
      <c r="AX515" s="93" t="s">
        <v>396</v>
      </c>
      <c r="AY515" s="93">
        <v>0</v>
      </c>
      <c r="AZ515" s="93" t="s">
        <v>409</v>
      </c>
    </row>
    <row r="516" spans="1:52" ht="35.25" customHeight="1" x14ac:dyDescent="0.25">
      <c r="A516" s="4">
        <v>506</v>
      </c>
      <c r="B516" s="4">
        <v>34364</v>
      </c>
      <c r="C516" s="89" t="s">
        <v>382</v>
      </c>
      <c r="D516" s="58"/>
      <c r="E516" s="58"/>
      <c r="F516" s="89" t="s">
        <v>416</v>
      </c>
      <c r="G516" s="90" t="s">
        <v>386</v>
      </c>
      <c r="H516" s="91" t="s">
        <v>387</v>
      </c>
      <c r="I516" s="4">
        <v>0</v>
      </c>
      <c r="J516" s="93"/>
      <c r="K516" s="93"/>
      <c r="L516" s="122"/>
      <c r="M516" s="93"/>
      <c r="N516" s="93" t="s">
        <v>102</v>
      </c>
      <c r="O516" s="93"/>
      <c r="P516" s="4"/>
      <c r="Q516" s="107"/>
      <c r="R516" s="58" t="s">
        <v>423</v>
      </c>
      <c r="S516" s="58"/>
      <c r="T516" s="58"/>
      <c r="U516" s="68">
        <v>211.11541800000001</v>
      </c>
      <c r="V516" s="68">
        <v>214.113</v>
      </c>
      <c r="W516" s="93">
        <v>28.74</v>
      </c>
      <c r="X516" s="93" t="s">
        <v>393</v>
      </c>
      <c r="Y516" s="93">
        <v>28.74</v>
      </c>
      <c r="Z516" s="93" t="s">
        <v>393</v>
      </c>
      <c r="AA516" s="93">
        <v>28.74</v>
      </c>
      <c r="AB516" s="93" t="s">
        <v>393</v>
      </c>
      <c r="AC516" s="93">
        <v>28.74</v>
      </c>
      <c r="AD516" s="93" t="s">
        <v>393</v>
      </c>
      <c r="AE516" s="93">
        <v>28.74</v>
      </c>
      <c r="AF516" s="93" t="s">
        <v>393</v>
      </c>
      <c r="AG516" s="119"/>
      <c r="AH516" s="119"/>
      <c r="AI516" s="119"/>
      <c r="AJ516" s="119"/>
      <c r="AK516" s="119"/>
      <c r="AL516" s="119"/>
      <c r="AM516" s="119"/>
      <c r="AN516" s="119"/>
      <c r="AO516" s="93">
        <v>28.16</v>
      </c>
      <c r="AP516" s="93" t="s">
        <v>393</v>
      </c>
      <c r="AQ516" s="93">
        <v>28.16</v>
      </c>
      <c r="AR516" s="93" t="s">
        <v>393</v>
      </c>
      <c r="AS516" s="93">
        <v>28.16</v>
      </c>
      <c r="AT516" s="93" t="s">
        <v>393</v>
      </c>
      <c r="AU516" s="120">
        <f t="shared" si="8"/>
        <v>228.17999999999998</v>
      </c>
      <c r="AV516" s="93">
        <v>9.2329999999999995E-2</v>
      </c>
      <c r="AW516" s="93" t="s">
        <v>399</v>
      </c>
      <c r="AX516" s="93" t="s">
        <v>396</v>
      </c>
      <c r="AY516" s="93">
        <v>0</v>
      </c>
      <c r="AZ516" s="93" t="s">
        <v>409</v>
      </c>
    </row>
    <row r="517" spans="1:52" ht="35.25" customHeight="1" x14ac:dyDescent="0.25">
      <c r="A517" s="4">
        <v>507</v>
      </c>
      <c r="B517" s="4">
        <v>34365</v>
      </c>
      <c r="C517" s="89" t="s">
        <v>382</v>
      </c>
      <c r="D517" s="58"/>
      <c r="E517" s="58"/>
      <c r="F517" s="89" t="s">
        <v>416</v>
      </c>
      <c r="G517" s="90" t="s">
        <v>386</v>
      </c>
      <c r="H517" s="91" t="s">
        <v>387</v>
      </c>
      <c r="I517" s="4">
        <v>0</v>
      </c>
      <c r="J517" s="93"/>
      <c r="K517" s="93"/>
      <c r="L517" s="122"/>
      <c r="M517" s="93"/>
      <c r="N517" s="93" t="s">
        <v>102</v>
      </c>
      <c r="O517" s="93"/>
      <c r="P517" s="4"/>
      <c r="Q517" s="107"/>
      <c r="R517" s="58" t="s">
        <v>423</v>
      </c>
      <c r="S517" s="58"/>
      <c r="T517" s="58"/>
      <c r="U517" s="68">
        <v>194.07339400000001</v>
      </c>
      <c r="V517" s="68">
        <v>196.82900000000001</v>
      </c>
      <c r="W517" s="93">
        <v>26.42</v>
      </c>
      <c r="X517" s="93" t="s">
        <v>393</v>
      </c>
      <c r="Y517" s="93">
        <v>26.42</v>
      </c>
      <c r="Z517" s="93" t="s">
        <v>393</v>
      </c>
      <c r="AA517" s="93">
        <v>26.42</v>
      </c>
      <c r="AB517" s="93" t="s">
        <v>393</v>
      </c>
      <c r="AC517" s="93">
        <v>26.42</v>
      </c>
      <c r="AD517" s="93" t="s">
        <v>393</v>
      </c>
      <c r="AE517" s="93">
        <v>26.42</v>
      </c>
      <c r="AF517" s="93" t="s">
        <v>393</v>
      </c>
      <c r="AG517" s="119"/>
      <c r="AH517" s="119"/>
      <c r="AI517" s="119"/>
      <c r="AJ517" s="119"/>
      <c r="AK517" s="119"/>
      <c r="AL517" s="119"/>
      <c r="AM517" s="119"/>
      <c r="AN517" s="119"/>
      <c r="AO517" s="93">
        <v>25.81</v>
      </c>
      <c r="AP517" s="93" t="s">
        <v>393</v>
      </c>
      <c r="AQ517" s="93">
        <v>25.81</v>
      </c>
      <c r="AR517" s="93" t="s">
        <v>393</v>
      </c>
      <c r="AS517" s="93">
        <v>25.81</v>
      </c>
      <c r="AT517" s="93" t="s">
        <v>393</v>
      </c>
      <c r="AU517" s="120">
        <f t="shared" si="8"/>
        <v>209.53000000000003</v>
      </c>
      <c r="AV517" s="93">
        <v>9.3340000000000006E-2</v>
      </c>
      <c r="AW517" s="93" t="s">
        <v>399</v>
      </c>
      <c r="AX517" s="93" t="s">
        <v>396</v>
      </c>
      <c r="AY517" s="93">
        <v>0</v>
      </c>
      <c r="AZ517" s="93" t="s">
        <v>409</v>
      </c>
    </row>
    <row r="518" spans="1:52" ht="35.25" customHeight="1" x14ac:dyDescent="0.25">
      <c r="A518" s="4">
        <v>508</v>
      </c>
      <c r="B518" s="4">
        <v>34366</v>
      </c>
      <c r="C518" s="89" t="s">
        <v>382</v>
      </c>
      <c r="D518" s="58" t="s">
        <v>383</v>
      </c>
      <c r="E518" s="58" t="s">
        <v>384</v>
      </c>
      <c r="F518" s="89" t="s">
        <v>416</v>
      </c>
      <c r="G518" s="90" t="s">
        <v>386</v>
      </c>
      <c r="H518" s="91" t="s">
        <v>387</v>
      </c>
      <c r="I518" s="4">
        <v>2</v>
      </c>
      <c r="J518" s="4" t="s">
        <v>388</v>
      </c>
      <c r="K518" s="4">
        <v>80</v>
      </c>
      <c r="L518" s="122" t="s">
        <v>422</v>
      </c>
      <c r="M518" s="4" t="s">
        <v>417</v>
      </c>
      <c r="N518" s="4" t="s">
        <v>101</v>
      </c>
      <c r="O518" s="4" t="s">
        <v>102</v>
      </c>
      <c r="P518" s="4" t="s">
        <v>101</v>
      </c>
      <c r="Q518" s="94" t="s">
        <v>102</v>
      </c>
      <c r="R518" s="58" t="s">
        <v>390</v>
      </c>
      <c r="S518" s="28" t="s">
        <v>102</v>
      </c>
      <c r="T518" s="58"/>
      <c r="U518" s="68">
        <v>1779.7672510800001</v>
      </c>
      <c r="V518" s="68">
        <v>1805.0377800000001</v>
      </c>
      <c r="W518" s="93">
        <v>345.56</v>
      </c>
      <c r="X518" s="93" t="s">
        <v>398</v>
      </c>
      <c r="Y518" s="93">
        <v>317.64</v>
      </c>
      <c r="Z518" s="93" t="s">
        <v>398</v>
      </c>
      <c r="AA518" s="93">
        <v>270.95</v>
      </c>
      <c r="AB518" s="93" t="s">
        <v>398</v>
      </c>
      <c r="AC518" s="93">
        <v>169.51</v>
      </c>
      <c r="AD518" s="93" t="s">
        <v>398</v>
      </c>
      <c r="AE518" s="119">
        <v>64.69</v>
      </c>
      <c r="AF518" s="119" t="s">
        <v>398</v>
      </c>
      <c r="AG518" s="119"/>
      <c r="AH518" s="119"/>
      <c r="AI518" s="119"/>
      <c r="AJ518" s="119"/>
      <c r="AK518" s="119"/>
      <c r="AL518" s="119"/>
      <c r="AM518" s="119"/>
      <c r="AN518" s="119"/>
      <c r="AO518" s="93">
        <v>142.52000000000001</v>
      </c>
      <c r="AP518" s="93" t="s">
        <v>398</v>
      </c>
      <c r="AQ518" s="93">
        <v>167.21</v>
      </c>
      <c r="AR518" s="93" t="s">
        <v>398</v>
      </c>
      <c r="AS518" s="93">
        <v>219.98</v>
      </c>
      <c r="AT518" s="93" t="s">
        <v>398</v>
      </c>
      <c r="AU518" s="120">
        <f t="shared" ref="AU518:AU550" si="9">W518+Y518+AA518+AC518+AE518+AO518+AQ518+AS518</f>
        <v>1698.0600000000002</v>
      </c>
      <c r="AV518" s="93">
        <v>0.92693000000000003</v>
      </c>
      <c r="AW518" s="93" t="s">
        <v>418</v>
      </c>
      <c r="AX518" s="93" t="s">
        <v>396</v>
      </c>
      <c r="AY518" s="93">
        <v>2</v>
      </c>
      <c r="AZ518" s="93" t="s">
        <v>408</v>
      </c>
    </row>
    <row r="519" spans="1:52" ht="35.25" customHeight="1" x14ac:dyDescent="0.25">
      <c r="A519" s="4">
        <v>509</v>
      </c>
      <c r="B519" s="4">
        <v>34367</v>
      </c>
      <c r="C519" s="89" t="s">
        <v>382</v>
      </c>
      <c r="D519" s="58" t="s">
        <v>383</v>
      </c>
      <c r="E519" s="58" t="s">
        <v>384</v>
      </c>
      <c r="F519" s="89" t="s">
        <v>416</v>
      </c>
      <c r="G519" s="90" t="s">
        <v>386</v>
      </c>
      <c r="H519" s="91" t="s">
        <v>387</v>
      </c>
      <c r="I519" s="4">
        <v>2</v>
      </c>
      <c r="J519" s="4" t="s">
        <v>388</v>
      </c>
      <c r="K519" s="4">
        <v>80</v>
      </c>
      <c r="L519" s="122" t="s">
        <v>422</v>
      </c>
      <c r="M519" s="4" t="s">
        <v>417</v>
      </c>
      <c r="N519" s="4" t="s">
        <v>101</v>
      </c>
      <c r="O519" s="4" t="s">
        <v>102</v>
      </c>
      <c r="P519" s="4" t="s">
        <v>102</v>
      </c>
      <c r="Q519" s="94" t="s">
        <v>101</v>
      </c>
      <c r="R519" s="58" t="s">
        <v>390</v>
      </c>
      <c r="S519" s="28" t="s">
        <v>102</v>
      </c>
      <c r="T519" s="58"/>
      <c r="U519" s="68">
        <v>1448.7189539999999</v>
      </c>
      <c r="V519" s="68">
        <v>1469.289</v>
      </c>
      <c r="W519" s="93">
        <v>197.22</v>
      </c>
      <c r="X519" s="93" t="s">
        <v>393</v>
      </c>
      <c r="Y519" s="93">
        <v>197.22</v>
      </c>
      <c r="Z519" s="93" t="s">
        <v>393</v>
      </c>
      <c r="AA519" s="93">
        <v>197.22</v>
      </c>
      <c r="AB519" s="93" t="s">
        <v>393</v>
      </c>
      <c r="AC519" s="93">
        <v>197.22</v>
      </c>
      <c r="AD519" s="93" t="s">
        <v>393</v>
      </c>
      <c r="AE519" s="93">
        <v>197.22</v>
      </c>
      <c r="AF519" s="93" t="s">
        <v>393</v>
      </c>
      <c r="AG519" s="119"/>
      <c r="AH519" s="119"/>
      <c r="AI519" s="119"/>
      <c r="AJ519" s="119"/>
      <c r="AK519" s="119"/>
      <c r="AL519" s="119"/>
      <c r="AM519" s="119"/>
      <c r="AN519" s="119"/>
      <c r="AO519" s="93">
        <v>188.6</v>
      </c>
      <c r="AP519" s="93" t="s">
        <v>393</v>
      </c>
      <c r="AQ519" s="93">
        <v>188.6</v>
      </c>
      <c r="AR519" s="93" t="s">
        <v>393</v>
      </c>
      <c r="AS519" s="93">
        <v>188.6</v>
      </c>
      <c r="AT519" s="93" t="s">
        <v>393</v>
      </c>
      <c r="AU519" s="120">
        <f t="shared" si="9"/>
        <v>1551.8999999999999</v>
      </c>
      <c r="AV519" s="93">
        <v>0.8669</v>
      </c>
      <c r="AW519" s="93" t="s">
        <v>418</v>
      </c>
      <c r="AX519" s="93" t="s">
        <v>396</v>
      </c>
      <c r="AY519" s="93">
        <v>2</v>
      </c>
      <c r="AZ519" s="93" t="s">
        <v>408</v>
      </c>
    </row>
    <row r="520" spans="1:52" ht="35.25" customHeight="1" x14ac:dyDescent="0.25">
      <c r="A520" s="4">
        <v>510</v>
      </c>
      <c r="B520" s="4">
        <v>34368</v>
      </c>
      <c r="C520" s="89" t="s">
        <v>382</v>
      </c>
      <c r="D520" s="58" t="s">
        <v>400</v>
      </c>
      <c r="E520" s="58" t="s">
        <v>384</v>
      </c>
      <c r="F520" s="89" t="s">
        <v>416</v>
      </c>
      <c r="G520" s="90" t="s">
        <v>386</v>
      </c>
      <c r="H520" s="91" t="s">
        <v>387</v>
      </c>
      <c r="I520" s="4">
        <v>3</v>
      </c>
      <c r="J520" s="4" t="s">
        <v>419</v>
      </c>
      <c r="K520" s="4">
        <v>80</v>
      </c>
      <c r="L520" s="122" t="s">
        <v>421</v>
      </c>
      <c r="M520" s="4" t="s">
        <v>417</v>
      </c>
      <c r="N520" s="4" t="s">
        <v>101</v>
      </c>
      <c r="O520" s="4" t="s">
        <v>102</v>
      </c>
      <c r="P520" s="4" t="s">
        <v>102</v>
      </c>
      <c r="Q520" s="94" t="s">
        <v>101</v>
      </c>
      <c r="R520" s="58" t="s">
        <v>390</v>
      </c>
      <c r="S520" s="28" t="s">
        <v>102</v>
      </c>
      <c r="T520" s="58"/>
      <c r="U520" s="68">
        <v>3749.1131560000003</v>
      </c>
      <c r="V520" s="68">
        <v>3802.3460000000005</v>
      </c>
      <c r="W520" s="93">
        <v>511.72</v>
      </c>
      <c r="X520" s="93" t="s">
        <v>398</v>
      </c>
      <c r="Y520" s="93">
        <v>509.48</v>
      </c>
      <c r="Z520" s="93" t="s">
        <v>398</v>
      </c>
      <c r="AA520" s="93">
        <v>479.75</v>
      </c>
      <c r="AB520" s="93" t="s">
        <v>398</v>
      </c>
      <c r="AC520" s="93">
        <v>315.33999999999997</v>
      </c>
      <c r="AD520" s="93" t="s">
        <v>398</v>
      </c>
      <c r="AE520" s="119">
        <v>92.67</v>
      </c>
      <c r="AF520" s="119" t="s">
        <v>398</v>
      </c>
      <c r="AG520" s="119"/>
      <c r="AH520" s="119"/>
      <c r="AI520" s="119"/>
      <c r="AJ520" s="119"/>
      <c r="AK520" s="119"/>
      <c r="AL520" s="119"/>
      <c r="AM520" s="119"/>
      <c r="AN520" s="119"/>
      <c r="AO520" s="93">
        <v>339.37</v>
      </c>
      <c r="AP520" s="93" t="s">
        <v>398</v>
      </c>
      <c r="AQ520" s="93">
        <v>366.43</v>
      </c>
      <c r="AR520" s="93" t="s">
        <v>398</v>
      </c>
      <c r="AS520" s="93">
        <v>430.31</v>
      </c>
      <c r="AT520" s="93" t="s">
        <v>398</v>
      </c>
      <c r="AU520" s="120">
        <f t="shared" si="9"/>
        <v>3045.0699999999997</v>
      </c>
      <c r="AV520" s="93">
        <v>2.1297100000000002</v>
      </c>
      <c r="AW520" s="93" t="s">
        <v>399</v>
      </c>
      <c r="AX520" s="93" t="s">
        <v>396</v>
      </c>
      <c r="AY520" s="93">
        <v>3</v>
      </c>
      <c r="AZ520" s="93" t="s">
        <v>409</v>
      </c>
    </row>
    <row r="521" spans="1:52" ht="35.25" customHeight="1" x14ac:dyDescent="0.25">
      <c r="A521" s="4">
        <v>511</v>
      </c>
      <c r="B521" s="4">
        <v>34369</v>
      </c>
      <c r="C521" s="89" t="s">
        <v>382</v>
      </c>
      <c r="D521" s="58" t="s">
        <v>400</v>
      </c>
      <c r="E521" s="58" t="s">
        <v>384</v>
      </c>
      <c r="F521" s="89" t="s">
        <v>416</v>
      </c>
      <c r="G521" s="90" t="s">
        <v>386</v>
      </c>
      <c r="H521" s="91" t="s">
        <v>387</v>
      </c>
      <c r="I521" s="4">
        <v>1</v>
      </c>
      <c r="J521" s="4" t="s">
        <v>419</v>
      </c>
      <c r="K521" s="4">
        <v>80</v>
      </c>
      <c r="L521" s="122" t="s">
        <v>422</v>
      </c>
      <c r="M521" s="4" t="s">
        <v>417</v>
      </c>
      <c r="N521" s="4" t="s">
        <v>101</v>
      </c>
      <c r="O521" s="4" t="s">
        <v>102</v>
      </c>
      <c r="P521" s="4" t="s">
        <v>102</v>
      </c>
      <c r="Q521" s="94" t="s">
        <v>101</v>
      </c>
      <c r="R521" s="58" t="s">
        <v>390</v>
      </c>
      <c r="S521" s="28" t="s">
        <v>102</v>
      </c>
      <c r="T521" s="58"/>
      <c r="U521" s="68">
        <v>1682.0090189999999</v>
      </c>
      <c r="V521" s="68">
        <v>1705.8915</v>
      </c>
      <c r="W521" s="93">
        <v>254.06</v>
      </c>
      <c r="X521" s="93" t="s">
        <v>398</v>
      </c>
      <c r="Y521" s="93">
        <v>212.07</v>
      </c>
      <c r="Z521" s="93" t="s">
        <v>398</v>
      </c>
      <c r="AA521" s="93">
        <v>187.34</v>
      </c>
      <c r="AB521" s="93" t="s">
        <v>398</v>
      </c>
      <c r="AC521" s="93">
        <v>120.44</v>
      </c>
      <c r="AD521" s="93" t="s">
        <v>398</v>
      </c>
      <c r="AE521" s="119">
        <v>22.74</v>
      </c>
      <c r="AF521" s="119" t="s">
        <v>398</v>
      </c>
      <c r="AG521" s="119"/>
      <c r="AH521" s="119"/>
      <c r="AI521" s="119"/>
      <c r="AJ521" s="119"/>
      <c r="AK521" s="119"/>
      <c r="AL521" s="119"/>
      <c r="AM521" s="119"/>
      <c r="AN521" s="119"/>
      <c r="AO521" s="93">
        <v>157.41</v>
      </c>
      <c r="AP521" s="93" t="s">
        <v>398</v>
      </c>
      <c r="AQ521" s="93">
        <v>191.46</v>
      </c>
      <c r="AR521" s="93" t="s">
        <v>398</v>
      </c>
      <c r="AS521" s="93">
        <v>240.81</v>
      </c>
      <c r="AT521" s="93" t="s">
        <v>398</v>
      </c>
      <c r="AU521" s="120">
        <f t="shared" si="9"/>
        <v>1386.33</v>
      </c>
      <c r="AV521" s="93">
        <v>0.92649000000000004</v>
      </c>
      <c r="AW521" s="93" t="s">
        <v>399</v>
      </c>
      <c r="AX521" s="93" t="s">
        <v>396</v>
      </c>
      <c r="AY521" s="93">
        <v>1</v>
      </c>
      <c r="AZ521" s="93" t="s">
        <v>409</v>
      </c>
    </row>
    <row r="522" spans="1:52" ht="35.25" customHeight="1" x14ac:dyDescent="0.25">
      <c r="A522" s="4">
        <v>512</v>
      </c>
      <c r="B522" s="4">
        <v>34370</v>
      </c>
      <c r="C522" s="89" t="s">
        <v>382</v>
      </c>
      <c r="D522" s="58" t="s">
        <v>400</v>
      </c>
      <c r="E522" s="58" t="s">
        <v>384</v>
      </c>
      <c r="F522" s="89" t="s">
        <v>416</v>
      </c>
      <c r="G522" s="90" t="s">
        <v>386</v>
      </c>
      <c r="H522" s="91" t="s">
        <v>387</v>
      </c>
      <c r="I522" s="4">
        <v>5</v>
      </c>
      <c r="J522" s="4" t="s">
        <v>419</v>
      </c>
      <c r="K522" s="4">
        <v>80</v>
      </c>
      <c r="L522" s="122" t="s">
        <v>420</v>
      </c>
      <c r="M522" s="4" t="s">
        <v>417</v>
      </c>
      <c r="N522" s="4" t="s">
        <v>101</v>
      </c>
      <c r="O522" s="4" t="s">
        <v>102</v>
      </c>
      <c r="P522" s="4" t="s">
        <v>102</v>
      </c>
      <c r="Q522" s="94" t="s">
        <v>101</v>
      </c>
      <c r="R522" s="58" t="s">
        <v>390</v>
      </c>
      <c r="S522" s="28" t="s">
        <v>102</v>
      </c>
      <c r="T522" s="58"/>
      <c r="U522" s="68">
        <v>5380.7252499999995</v>
      </c>
      <c r="V522" s="68">
        <v>5457.125</v>
      </c>
      <c r="W522" s="93">
        <v>732.5</v>
      </c>
      <c r="X522" s="93" t="s">
        <v>393</v>
      </c>
      <c r="Y522" s="93">
        <v>732.5</v>
      </c>
      <c r="Z522" s="93" t="s">
        <v>393</v>
      </c>
      <c r="AA522" s="93">
        <v>732.5</v>
      </c>
      <c r="AB522" s="93" t="s">
        <v>393</v>
      </c>
      <c r="AC522" s="93">
        <v>732.5</v>
      </c>
      <c r="AD522" s="93" t="s">
        <v>393</v>
      </c>
      <c r="AE522" s="93">
        <v>732.5</v>
      </c>
      <c r="AF522" s="93" t="s">
        <v>393</v>
      </c>
      <c r="AG522" s="119"/>
      <c r="AH522" s="119"/>
      <c r="AI522" s="119"/>
      <c r="AJ522" s="119"/>
      <c r="AK522" s="119"/>
      <c r="AL522" s="119"/>
      <c r="AM522" s="119"/>
      <c r="AN522" s="119"/>
      <c r="AO522" s="93">
        <v>720.94</v>
      </c>
      <c r="AP522" s="93" t="s">
        <v>393</v>
      </c>
      <c r="AQ522" s="93">
        <v>720.94</v>
      </c>
      <c r="AR522" s="93" t="s">
        <v>393</v>
      </c>
      <c r="AS522" s="93">
        <v>720.94</v>
      </c>
      <c r="AT522" s="93" t="s">
        <v>393</v>
      </c>
      <c r="AU522" s="120">
        <f t="shared" si="9"/>
        <v>5825.3200000000015</v>
      </c>
      <c r="AV522" s="93">
        <v>4.1262400000000001</v>
      </c>
      <c r="AW522" s="93" t="s">
        <v>399</v>
      </c>
      <c r="AX522" s="93" t="s">
        <v>396</v>
      </c>
      <c r="AY522" s="93">
        <v>5</v>
      </c>
      <c r="AZ522" s="93" t="s">
        <v>409</v>
      </c>
    </row>
    <row r="523" spans="1:52" ht="35.25" customHeight="1" x14ac:dyDescent="0.25">
      <c r="A523" s="4">
        <v>513</v>
      </c>
      <c r="B523" s="4">
        <v>34371</v>
      </c>
      <c r="C523" s="89" t="s">
        <v>382</v>
      </c>
      <c r="D523" s="58" t="s">
        <v>400</v>
      </c>
      <c r="E523" s="58" t="s">
        <v>384</v>
      </c>
      <c r="F523" s="89" t="s">
        <v>416</v>
      </c>
      <c r="G523" s="90" t="s">
        <v>386</v>
      </c>
      <c r="H523" s="91" t="s">
        <v>387</v>
      </c>
      <c r="I523" s="4">
        <v>1</v>
      </c>
      <c r="J523" s="4" t="s">
        <v>419</v>
      </c>
      <c r="K523" s="4">
        <v>80</v>
      </c>
      <c r="L523" s="122" t="s">
        <v>422</v>
      </c>
      <c r="M523" s="4" t="s">
        <v>417</v>
      </c>
      <c r="N523" s="4" t="s">
        <v>101</v>
      </c>
      <c r="O523" s="4" t="s">
        <v>102</v>
      </c>
      <c r="P523" s="4" t="s">
        <v>102</v>
      </c>
      <c r="Q523" s="94" t="s">
        <v>101</v>
      </c>
      <c r="R523" s="58" t="s">
        <v>390</v>
      </c>
      <c r="S523" s="28" t="s">
        <v>102</v>
      </c>
      <c r="T523" s="58"/>
      <c r="U523" s="68">
        <v>1655.8445230000002</v>
      </c>
      <c r="V523" s="68">
        <v>1679.3555000000001</v>
      </c>
      <c r="W523" s="93">
        <v>250.08</v>
      </c>
      <c r="X523" s="93" t="s">
        <v>398</v>
      </c>
      <c r="Y523" s="93">
        <v>208.79</v>
      </c>
      <c r="Z523" s="93" t="s">
        <v>398</v>
      </c>
      <c r="AA523" s="93">
        <v>209.41</v>
      </c>
      <c r="AB523" s="93" t="s">
        <v>398</v>
      </c>
      <c r="AC523" s="93">
        <v>144.08000000000001</v>
      </c>
      <c r="AD523" s="93" t="s">
        <v>398</v>
      </c>
      <c r="AE523" s="119">
        <v>58.14</v>
      </c>
      <c r="AF523" s="119" t="s">
        <v>398</v>
      </c>
      <c r="AG523" s="119"/>
      <c r="AH523" s="119"/>
      <c r="AI523" s="119"/>
      <c r="AJ523" s="119"/>
      <c r="AK523" s="119"/>
      <c r="AL523" s="119"/>
      <c r="AM523" s="119"/>
      <c r="AN523" s="119"/>
      <c r="AO523" s="93">
        <v>142.6</v>
      </c>
      <c r="AP523" s="93" t="s">
        <v>398</v>
      </c>
      <c r="AQ523" s="93">
        <v>168.47</v>
      </c>
      <c r="AR523" s="93" t="s">
        <v>398</v>
      </c>
      <c r="AS523" s="93">
        <v>213.34</v>
      </c>
      <c r="AT523" s="93" t="s">
        <v>398</v>
      </c>
      <c r="AU523" s="120">
        <f t="shared" si="9"/>
        <v>1394.9099999999999</v>
      </c>
      <c r="AV523" s="93">
        <v>0.80793000000000004</v>
      </c>
      <c r="AW523" s="93" t="s">
        <v>399</v>
      </c>
      <c r="AX523" s="93" t="s">
        <v>396</v>
      </c>
      <c r="AY523" s="93">
        <v>1</v>
      </c>
      <c r="AZ523" s="93" t="s">
        <v>409</v>
      </c>
    </row>
    <row r="524" spans="1:52" ht="35.25" customHeight="1" x14ac:dyDescent="0.25">
      <c r="A524" s="4">
        <v>514</v>
      </c>
      <c r="B524" s="4">
        <v>34372</v>
      </c>
      <c r="C524" s="89" t="s">
        <v>382</v>
      </c>
      <c r="D524" s="58" t="s">
        <v>400</v>
      </c>
      <c r="E524" s="58" t="s">
        <v>384</v>
      </c>
      <c r="F524" s="89" t="s">
        <v>416</v>
      </c>
      <c r="G524" s="90" t="s">
        <v>386</v>
      </c>
      <c r="H524" s="91" t="s">
        <v>387</v>
      </c>
      <c r="I524" s="4">
        <v>5</v>
      </c>
      <c r="J524" s="4" t="s">
        <v>419</v>
      </c>
      <c r="K524" s="4">
        <v>80</v>
      </c>
      <c r="L524" s="122" t="s">
        <v>421</v>
      </c>
      <c r="M524" s="4" t="s">
        <v>417</v>
      </c>
      <c r="N524" s="4" t="s">
        <v>101</v>
      </c>
      <c r="O524" s="4" t="s">
        <v>102</v>
      </c>
      <c r="P524" s="4" t="s">
        <v>102</v>
      </c>
      <c r="Q524" s="94" t="s">
        <v>101</v>
      </c>
      <c r="R524" s="58" t="s">
        <v>390</v>
      </c>
      <c r="S524" s="28" t="s">
        <v>102</v>
      </c>
      <c r="T524" s="58"/>
      <c r="U524" s="68">
        <v>5143.6060539999999</v>
      </c>
      <c r="V524" s="68">
        <v>5216.6390000000001</v>
      </c>
      <c r="W524" s="93">
        <v>700.22</v>
      </c>
      <c r="X524" s="93" t="s">
        <v>393</v>
      </c>
      <c r="Y524" s="93">
        <v>700.22</v>
      </c>
      <c r="Z524" s="93" t="s">
        <v>393</v>
      </c>
      <c r="AA524" s="93">
        <v>700.22</v>
      </c>
      <c r="AB524" s="93" t="s">
        <v>393</v>
      </c>
      <c r="AC524" s="93">
        <v>700.22</v>
      </c>
      <c r="AD524" s="93" t="s">
        <v>393</v>
      </c>
      <c r="AE524" s="93">
        <v>700.22</v>
      </c>
      <c r="AF524" s="93" t="s">
        <v>393</v>
      </c>
      <c r="AG524" s="119"/>
      <c r="AH524" s="119"/>
      <c r="AI524" s="119"/>
      <c r="AJ524" s="119"/>
      <c r="AK524" s="119"/>
      <c r="AL524" s="119"/>
      <c r="AM524" s="119"/>
      <c r="AN524" s="119"/>
      <c r="AO524" s="93">
        <v>686.48</v>
      </c>
      <c r="AP524" s="93" t="s">
        <v>393</v>
      </c>
      <c r="AQ524" s="93">
        <v>686.48</v>
      </c>
      <c r="AR524" s="93" t="s">
        <v>393</v>
      </c>
      <c r="AS524" s="93">
        <v>686.48</v>
      </c>
      <c r="AT524" s="93" t="s">
        <v>393</v>
      </c>
      <c r="AU524" s="120">
        <f t="shared" si="9"/>
        <v>5560.5399999999991</v>
      </c>
      <c r="AV524" s="93">
        <v>3.68276</v>
      </c>
      <c r="AW524" s="93" t="s">
        <v>399</v>
      </c>
      <c r="AX524" s="93" t="s">
        <v>396</v>
      </c>
      <c r="AY524" s="93">
        <v>5</v>
      </c>
      <c r="AZ524" s="93" t="s">
        <v>409</v>
      </c>
    </row>
    <row r="525" spans="1:52" ht="35.25" customHeight="1" x14ac:dyDescent="0.25">
      <c r="A525" s="4">
        <v>515</v>
      </c>
      <c r="B525" s="4">
        <v>34373</v>
      </c>
      <c r="C525" s="89" t="s">
        <v>382</v>
      </c>
      <c r="D525" s="58" t="s">
        <v>383</v>
      </c>
      <c r="E525" s="58" t="s">
        <v>384</v>
      </c>
      <c r="F525" s="89" t="s">
        <v>416</v>
      </c>
      <c r="G525" s="90" t="s">
        <v>386</v>
      </c>
      <c r="H525" s="91" t="s">
        <v>387</v>
      </c>
      <c r="I525" s="4">
        <v>4</v>
      </c>
      <c r="J525" s="4" t="s">
        <v>388</v>
      </c>
      <c r="K525" s="4">
        <v>80</v>
      </c>
      <c r="L525" s="122" t="s">
        <v>420</v>
      </c>
      <c r="M525" s="4" t="s">
        <v>417</v>
      </c>
      <c r="N525" s="4" t="s">
        <v>101</v>
      </c>
      <c r="O525" s="4" t="s">
        <v>102</v>
      </c>
      <c r="P525" s="4" t="s">
        <v>102</v>
      </c>
      <c r="Q525" s="94" t="s">
        <v>101</v>
      </c>
      <c r="R525" s="58" t="s">
        <v>390</v>
      </c>
      <c r="S525" s="28" t="s">
        <v>102</v>
      </c>
      <c r="T525" s="58"/>
      <c r="U525" s="68">
        <v>2259.5890849999996</v>
      </c>
      <c r="V525" s="68">
        <v>2291.6724999999997</v>
      </c>
      <c r="W525" s="93">
        <v>321.19</v>
      </c>
      <c r="X525" s="93" t="s">
        <v>398</v>
      </c>
      <c r="Y525" s="93">
        <v>298.45</v>
      </c>
      <c r="Z525" s="93" t="s">
        <v>398</v>
      </c>
      <c r="AA525" s="93">
        <v>296.02</v>
      </c>
      <c r="AB525" s="93" t="s">
        <v>398</v>
      </c>
      <c r="AC525" s="93">
        <v>119.17</v>
      </c>
      <c r="AD525" s="93" t="s">
        <v>398</v>
      </c>
      <c r="AE525" s="119">
        <v>73.09</v>
      </c>
      <c r="AF525" s="119" t="s">
        <v>398</v>
      </c>
      <c r="AG525" s="119"/>
      <c r="AH525" s="119"/>
      <c r="AI525" s="119"/>
      <c r="AJ525" s="119"/>
      <c r="AK525" s="119"/>
      <c r="AL525" s="119"/>
      <c r="AM525" s="119"/>
      <c r="AN525" s="119"/>
      <c r="AO525" s="93">
        <v>177.38</v>
      </c>
      <c r="AP525" s="93" t="s">
        <v>398</v>
      </c>
      <c r="AQ525" s="93">
        <v>181.62</v>
      </c>
      <c r="AR525" s="93" t="s">
        <v>398</v>
      </c>
      <c r="AS525" s="93">
        <v>226.28</v>
      </c>
      <c r="AT525" s="93" t="s">
        <v>398</v>
      </c>
      <c r="AU525" s="120">
        <f t="shared" si="9"/>
        <v>1693.1999999999996</v>
      </c>
      <c r="AV525" s="93">
        <v>1.0985100000000001</v>
      </c>
      <c r="AW525" s="93" t="s">
        <v>418</v>
      </c>
      <c r="AX525" s="93" t="s">
        <v>396</v>
      </c>
      <c r="AY525" s="93">
        <v>4</v>
      </c>
      <c r="AZ525" s="93" t="s">
        <v>408</v>
      </c>
    </row>
    <row r="526" spans="1:52" ht="35.25" customHeight="1" x14ac:dyDescent="0.25">
      <c r="A526" s="4">
        <v>516</v>
      </c>
      <c r="B526" s="4">
        <v>34374</v>
      </c>
      <c r="C526" s="89" t="s">
        <v>382</v>
      </c>
      <c r="D526" s="58" t="s">
        <v>383</v>
      </c>
      <c r="E526" s="58" t="s">
        <v>384</v>
      </c>
      <c r="F526" s="89" t="s">
        <v>416</v>
      </c>
      <c r="G526" s="90" t="s">
        <v>386</v>
      </c>
      <c r="H526" s="91" t="s">
        <v>387</v>
      </c>
      <c r="I526" s="4">
        <v>5</v>
      </c>
      <c r="J526" s="4" t="s">
        <v>388</v>
      </c>
      <c r="K526" s="4">
        <v>80</v>
      </c>
      <c r="L526" s="122" t="s">
        <v>420</v>
      </c>
      <c r="M526" s="4" t="s">
        <v>417</v>
      </c>
      <c r="N526" s="4" t="s">
        <v>101</v>
      </c>
      <c r="O526" s="4" t="s">
        <v>102</v>
      </c>
      <c r="P526" s="4" t="s">
        <v>102</v>
      </c>
      <c r="Q526" s="94" t="s">
        <v>101</v>
      </c>
      <c r="R526" s="58" t="s">
        <v>390</v>
      </c>
      <c r="S526" s="28" t="s">
        <v>102</v>
      </c>
      <c r="T526" s="58"/>
      <c r="U526" s="68">
        <v>3426.1813939999997</v>
      </c>
      <c r="V526" s="68">
        <v>3474.8289999999997</v>
      </c>
      <c r="W526" s="93">
        <v>466.42</v>
      </c>
      <c r="X526" s="93" t="s">
        <v>393</v>
      </c>
      <c r="Y526" s="93">
        <v>466.42</v>
      </c>
      <c r="Z526" s="93" t="s">
        <v>393</v>
      </c>
      <c r="AA526" s="93">
        <v>466.42</v>
      </c>
      <c r="AB526" s="93" t="s">
        <v>393</v>
      </c>
      <c r="AC526" s="93">
        <v>466.42</v>
      </c>
      <c r="AD526" s="93" t="s">
        <v>393</v>
      </c>
      <c r="AE526" s="93">
        <v>466.42</v>
      </c>
      <c r="AF526" s="93" t="s">
        <v>393</v>
      </c>
      <c r="AG526" s="119"/>
      <c r="AH526" s="119"/>
      <c r="AI526" s="119"/>
      <c r="AJ526" s="119"/>
      <c r="AK526" s="119"/>
      <c r="AL526" s="119"/>
      <c r="AM526" s="119"/>
      <c r="AN526" s="119"/>
      <c r="AO526" s="93">
        <v>438.02</v>
      </c>
      <c r="AP526" s="93" t="s">
        <v>393</v>
      </c>
      <c r="AQ526" s="93">
        <v>438.02</v>
      </c>
      <c r="AR526" s="93" t="s">
        <v>393</v>
      </c>
      <c r="AS526" s="93">
        <v>438.02</v>
      </c>
      <c r="AT526" s="93" t="s">
        <v>393</v>
      </c>
      <c r="AU526" s="120">
        <f t="shared" si="9"/>
        <v>3646.16</v>
      </c>
      <c r="AV526" s="93">
        <v>2.0387900000000001</v>
      </c>
      <c r="AW526" s="93" t="s">
        <v>399</v>
      </c>
      <c r="AX526" s="93" t="s">
        <v>396</v>
      </c>
      <c r="AY526" s="93">
        <v>5</v>
      </c>
      <c r="AZ526" s="93" t="s">
        <v>408</v>
      </c>
    </row>
    <row r="527" spans="1:52" ht="35.25" customHeight="1" x14ac:dyDescent="0.25">
      <c r="A527" s="4">
        <v>517</v>
      </c>
      <c r="B527" s="4">
        <v>34375</v>
      </c>
      <c r="C527" s="89" t="s">
        <v>382</v>
      </c>
      <c r="D527" s="58" t="s">
        <v>383</v>
      </c>
      <c r="E527" s="58" t="s">
        <v>384</v>
      </c>
      <c r="F527" s="89" t="s">
        <v>416</v>
      </c>
      <c r="G527" s="90" t="s">
        <v>386</v>
      </c>
      <c r="H527" s="91" t="s">
        <v>387</v>
      </c>
      <c r="I527" s="4">
        <v>2</v>
      </c>
      <c r="J527" s="4" t="s">
        <v>388</v>
      </c>
      <c r="K527" s="4">
        <v>80</v>
      </c>
      <c r="L527" s="122" t="s">
        <v>422</v>
      </c>
      <c r="M527" s="4" t="s">
        <v>417</v>
      </c>
      <c r="N527" s="4" t="s">
        <v>101</v>
      </c>
      <c r="O527" s="4" t="s">
        <v>102</v>
      </c>
      <c r="P527" s="4" t="s">
        <v>101</v>
      </c>
      <c r="Q527" s="94" t="s">
        <v>102</v>
      </c>
      <c r="R527" s="58" t="s">
        <v>390</v>
      </c>
      <c r="S527" s="28" t="s">
        <v>102</v>
      </c>
      <c r="T527" s="58"/>
      <c r="U527" s="68">
        <v>2296.8396720000001</v>
      </c>
      <c r="V527" s="68">
        <v>2329.4520000000002</v>
      </c>
      <c r="W527" s="93">
        <v>328.28</v>
      </c>
      <c r="X527" s="93" t="s">
        <v>398</v>
      </c>
      <c r="Y527" s="93">
        <v>302.16000000000003</v>
      </c>
      <c r="Z527" s="93" t="s">
        <v>398</v>
      </c>
      <c r="AA527" s="93">
        <v>249.57</v>
      </c>
      <c r="AB527" s="93" t="s">
        <v>398</v>
      </c>
      <c r="AC527" s="93">
        <v>186.05</v>
      </c>
      <c r="AD527" s="93" t="s">
        <v>398</v>
      </c>
      <c r="AE527" s="119">
        <v>71.8</v>
      </c>
      <c r="AF527" s="119" t="s">
        <v>398</v>
      </c>
      <c r="AG527" s="119"/>
      <c r="AH527" s="119"/>
      <c r="AI527" s="119"/>
      <c r="AJ527" s="119"/>
      <c r="AK527" s="119"/>
      <c r="AL527" s="119"/>
      <c r="AM527" s="119"/>
      <c r="AN527" s="119"/>
      <c r="AO527" s="93">
        <v>150.58000000000001</v>
      </c>
      <c r="AP527" s="93" t="s">
        <v>398</v>
      </c>
      <c r="AQ527" s="93">
        <v>185.48</v>
      </c>
      <c r="AR527" s="93" t="s">
        <v>398</v>
      </c>
      <c r="AS527" s="93">
        <v>246.31</v>
      </c>
      <c r="AT527" s="93" t="s">
        <v>398</v>
      </c>
      <c r="AU527" s="120">
        <f t="shared" si="9"/>
        <v>1720.2299999999998</v>
      </c>
      <c r="AV527" s="93">
        <v>1.0626800000000001</v>
      </c>
      <c r="AW527" s="93" t="s">
        <v>399</v>
      </c>
      <c r="AX527" s="93" t="s">
        <v>396</v>
      </c>
      <c r="AY527" s="93">
        <v>2</v>
      </c>
      <c r="AZ527" s="93" t="s">
        <v>408</v>
      </c>
    </row>
    <row r="528" spans="1:52" ht="35.25" customHeight="1" x14ac:dyDescent="0.25">
      <c r="A528" s="4">
        <v>518</v>
      </c>
      <c r="B528" s="4">
        <v>34376</v>
      </c>
      <c r="C528" s="89" t="s">
        <v>382</v>
      </c>
      <c r="D528" s="58" t="s">
        <v>383</v>
      </c>
      <c r="E528" s="58" t="s">
        <v>384</v>
      </c>
      <c r="F528" s="89" t="s">
        <v>416</v>
      </c>
      <c r="G528" s="90" t="s">
        <v>386</v>
      </c>
      <c r="H528" s="91" t="s">
        <v>387</v>
      </c>
      <c r="I528" s="4">
        <v>2</v>
      </c>
      <c r="J528" s="4" t="s">
        <v>388</v>
      </c>
      <c r="K528" s="4">
        <v>80</v>
      </c>
      <c r="L528" s="122" t="s">
        <v>422</v>
      </c>
      <c r="M528" s="4" t="s">
        <v>417</v>
      </c>
      <c r="N528" s="4" t="s">
        <v>101</v>
      </c>
      <c r="O528" s="4" t="s">
        <v>102</v>
      </c>
      <c r="P528" s="4" t="s">
        <v>102</v>
      </c>
      <c r="Q528" s="94" t="s">
        <v>101</v>
      </c>
      <c r="R528" s="58" t="s">
        <v>390</v>
      </c>
      <c r="S528" s="28" t="s">
        <v>102</v>
      </c>
      <c r="T528" s="58"/>
      <c r="U528" s="68">
        <v>1261.2566899999999</v>
      </c>
      <c r="V528" s="68">
        <v>1279.165</v>
      </c>
      <c r="W528" s="93">
        <v>171.7</v>
      </c>
      <c r="X528" s="93" t="s">
        <v>393</v>
      </c>
      <c r="Y528" s="93">
        <v>171.7</v>
      </c>
      <c r="Z528" s="93" t="s">
        <v>393</v>
      </c>
      <c r="AA528" s="93">
        <v>171.7</v>
      </c>
      <c r="AB528" s="93" t="s">
        <v>393</v>
      </c>
      <c r="AC528" s="93">
        <v>171.7</v>
      </c>
      <c r="AD528" s="93" t="s">
        <v>393</v>
      </c>
      <c r="AE528" s="93">
        <v>171.7</v>
      </c>
      <c r="AF528" s="93" t="s">
        <v>393</v>
      </c>
      <c r="AG528" s="119"/>
      <c r="AH528" s="119"/>
      <c r="AI528" s="119"/>
      <c r="AJ528" s="119"/>
      <c r="AK528" s="119"/>
      <c r="AL528" s="119"/>
      <c r="AM528" s="119"/>
      <c r="AN528" s="119"/>
      <c r="AO528" s="93">
        <v>160.4</v>
      </c>
      <c r="AP528" s="93" t="s">
        <v>393</v>
      </c>
      <c r="AQ528" s="93">
        <v>160.4</v>
      </c>
      <c r="AR528" s="93" t="s">
        <v>393</v>
      </c>
      <c r="AS528" s="93">
        <v>160.4</v>
      </c>
      <c r="AT528" s="93" t="s">
        <v>393</v>
      </c>
      <c r="AU528" s="120">
        <f t="shared" si="9"/>
        <v>1339.7</v>
      </c>
      <c r="AV528" s="93">
        <v>0.81167</v>
      </c>
      <c r="AW528" s="93" t="s">
        <v>399</v>
      </c>
      <c r="AX528" s="93" t="s">
        <v>396</v>
      </c>
      <c r="AY528" s="93">
        <v>2</v>
      </c>
      <c r="AZ528" s="93" t="s">
        <v>408</v>
      </c>
    </row>
    <row r="529" spans="1:52" ht="35.25" customHeight="1" x14ac:dyDescent="0.25">
      <c r="A529" s="4">
        <v>519</v>
      </c>
      <c r="B529" s="4">
        <v>34377</v>
      </c>
      <c r="C529" s="89" t="s">
        <v>382</v>
      </c>
      <c r="D529" s="58" t="s">
        <v>383</v>
      </c>
      <c r="E529" s="58" t="s">
        <v>384</v>
      </c>
      <c r="F529" s="89" t="s">
        <v>416</v>
      </c>
      <c r="G529" s="90" t="s">
        <v>386</v>
      </c>
      <c r="H529" s="91" t="s">
        <v>387</v>
      </c>
      <c r="I529" s="4">
        <v>2</v>
      </c>
      <c r="J529" s="4" t="s">
        <v>388</v>
      </c>
      <c r="K529" s="4">
        <v>80</v>
      </c>
      <c r="L529" s="122" t="s">
        <v>422</v>
      </c>
      <c r="M529" s="4" t="s">
        <v>417</v>
      </c>
      <c r="N529" s="4" t="s">
        <v>101</v>
      </c>
      <c r="O529" s="4" t="s">
        <v>102</v>
      </c>
      <c r="P529" s="4" t="s">
        <v>101</v>
      </c>
      <c r="Q529" s="94" t="s">
        <v>102</v>
      </c>
      <c r="R529" s="58" t="s">
        <v>390</v>
      </c>
      <c r="S529" s="28" t="s">
        <v>102</v>
      </c>
      <c r="T529" s="58"/>
      <c r="U529" s="68">
        <v>2251.9254000000001</v>
      </c>
      <c r="V529" s="68">
        <v>2283.9</v>
      </c>
      <c r="W529" s="93">
        <v>328.76</v>
      </c>
      <c r="X529" s="93" t="s">
        <v>398</v>
      </c>
      <c r="Y529" s="93">
        <v>291.60000000000002</v>
      </c>
      <c r="Z529" s="93" t="s">
        <v>398</v>
      </c>
      <c r="AA529" s="93">
        <v>255.09</v>
      </c>
      <c r="AB529" s="93" t="s">
        <v>398</v>
      </c>
      <c r="AC529" s="93">
        <v>182.3</v>
      </c>
      <c r="AD529" s="93" t="s">
        <v>398</v>
      </c>
      <c r="AE529" s="119">
        <v>78.27</v>
      </c>
      <c r="AF529" s="119" t="s">
        <v>398</v>
      </c>
      <c r="AG529" s="119"/>
      <c r="AH529" s="119"/>
      <c r="AI529" s="119"/>
      <c r="AJ529" s="119"/>
      <c r="AK529" s="119"/>
      <c r="AL529" s="119"/>
      <c r="AM529" s="119"/>
      <c r="AN529" s="119"/>
      <c r="AO529" s="93">
        <v>141.34</v>
      </c>
      <c r="AP529" s="93" t="s">
        <v>398</v>
      </c>
      <c r="AQ529" s="93">
        <v>149.96</v>
      </c>
      <c r="AR529" s="93" t="s">
        <v>398</v>
      </c>
      <c r="AS529" s="93">
        <v>209.71</v>
      </c>
      <c r="AT529" s="93" t="s">
        <v>398</v>
      </c>
      <c r="AU529" s="120">
        <f t="shared" si="9"/>
        <v>1637.03</v>
      </c>
      <c r="AV529" s="93">
        <v>1.0626800000000001</v>
      </c>
      <c r="AW529" s="93" t="s">
        <v>399</v>
      </c>
      <c r="AX529" s="93" t="s">
        <v>396</v>
      </c>
      <c r="AY529" s="93">
        <v>2</v>
      </c>
      <c r="AZ529" s="93" t="s">
        <v>408</v>
      </c>
    </row>
    <row r="530" spans="1:52" ht="35.25" customHeight="1" x14ac:dyDescent="0.25">
      <c r="A530" s="4">
        <v>520</v>
      </c>
      <c r="B530" s="4">
        <v>34378</v>
      </c>
      <c r="C530" s="89" t="s">
        <v>382</v>
      </c>
      <c r="D530" s="58" t="s">
        <v>400</v>
      </c>
      <c r="E530" s="58" t="s">
        <v>384</v>
      </c>
      <c r="F530" s="89" t="s">
        <v>416</v>
      </c>
      <c r="G530" s="90" t="s">
        <v>386</v>
      </c>
      <c r="H530" s="91" t="s">
        <v>387</v>
      </c>
      <c r="I530" s="4">
        <v>2</v>
      </c>
      <c r="J530" s="4" t="s">
        <v>419</v>
      </c>
      <c r="K530" s="4">
        <v>80</v>
      </c>
      <c r="L530" s="122" t="s">
        <v>421</v>
      </c>
      <c r="M530" s="4" t="s">
        <v>417</v>
      </c>
      <c r="N530" s="4" t="s">
        <v>101</v>
      </c>
      <c r="O530" s="4" t="s">
        <v>102</v>
      </c>
      <c r="P530" s="4" t="s">
        <v>102</v>
      </c>
      <c r="Q530" s="94" t="s">
        <v>101</v>
      </c>
      <c r="R530" s="58" t="s">
        <v>390</v>
      </c>
      <c r="S530" s="28" t="s">
        <v>102</v>
      </c>
      <c r="T530" s="58"/>
      <c r="U530" s="68">
        <v>2373.175299</v>
      </c>
      <c r="V530" s="68">
        <v>2406.8715000000002</v>
      </c>
      <c r="W530" s="93">
        <v>323.07</v>
      </c>
      <c r="X530" s="93" t="s">
        <v>393</v>
      </c>
      <c r="Y530" s="93">
        <v>323.07</v>
      </c>
      <c r="Z530" s="93" t="s">
        <v>393</v>
      </c>
      <c r="AA530" s="93">
        <v>323.07</v>
      </c>
      <c r="AB530" s="93" t="s">
        <v>393</v>
      </c>
      <c r="AC530" s="93">
        <v>323.07</v>
      </c>
      <c r="AD530" s="93" t="s">
        <v>393</v>
      </c>
      <c r="AE530" s="93">
        <v>323.07</v>
      </c>
      <c r="AF530" s="93" t="s">
        <v>393</v>
      </c>
      <c r="AG530" s="119"/>
      <c r="AH530" s="119"/>
      <c r="AI530" s="119"/>
      <c r="AJ530" s="119"/>
      <c r="AK530" s="119"/>
      <c r="AL530" s="119"/>
      <c r="AM530" s="119"/>
      <c r="AN530" s="119"/>
      <c r="AO530" s="93">
        <v>314.39999999999998</v>
      </c>
      <c r="AP530" s="93" t="s">
        <v>393</v>
      </c>
      <c r="AQ530" s="93">
        <v>314.39999999999998</v>
      </c>
      <c r="AR530" s="93" t="s">
        <v>393</v>
      </c>
      <c r="AS530" s="93">
        <v>314.39999999999998</v>
      </c>
      <c r="AT530" s="93" t="s">
        <v>393</v>
      </c>
      <c r="AU530" s="120">
        <f t="shared" si="9"/>
        <v>2558.5500000000002</v>
      </c>
      <c r="AV530" s="93">
        <v>1.7004999999999999</v>
      </c>
      <c r="AW530" s="93" t="s">
        <v>399</v>
      </c>
      <c r="AX530" s="93" t="s">
        <v>396</v>
      </c>
      <c r="AY530" s="93">
        <v>2</v>
      </c>
      <c r="AZ530" s="93" t="s">
        <v>409</v>
      </c>
    </row>
    <row r="531" spans="1:52" ht="35.25" customHeight="1" x14ac:dyDescent="0.25">
      <c r="A531" s="4">
        <v>521</v>
      </c>
      <c r="B531" s="4">
        <v>34379</v>
      </c>
      <c r="C531" s="89" t="s">
        <v>382</v>
      </c>
      <c r="D531" s="58" t="s">
        <v>400</v>
      </c>
      <c r="E531" s="58" t="s">
        <v>384</v>
      </c>
      <c r="F531" s="89" t="s">
        <v>416</v>
      </c>
      <c r="G531" s="90" t="s">
        <v>386</v>
      </c>
      <c r="H531" s="91" t="s">
        <v>387</v>
      </c>
      <c r="I531" s="4">
        <v>2</v>
      </c>
      <c r="J531" s="4" t="s">
        <v>419</v>
      </c>
      <c r="K531" s="4">
        <v>80</v>
      </c>
      <c r="L531" s="122" t="s">
        <v>421</v>
      </c>
      <c r="M531" s="4" t="s">
        <v>417</v>
      </c>
      <c r="N531" s="4" t="s">
        <v>101</v>
      </c>
      <c r="O531" s="4" t="s">
        <v>102</v>
      </c>
      <c r="P531" s="4" t="s">
        <v>102</v>
      </c>
      <c r="Q531" s="94" t="s">
        <v>101</v>
      </c>
      <c r="R531" s="58" t="s">
        <v>390</v>
      </c>
      <c r="S531" s="28" t="s">
        <v>102</v>
      </c>
      <c r="T531" s="58"/>
      <c r="U531" s="68">
        <v>2371.9265300000002</v>
      </c>
      <c r="V531" s="68">
        <v>2405.605</v>
      </c>
      <c r="W531" s="93">
        <v>322.89999999999998</v>
      </c>
      <c r="X531" s="93" t="s">
        <v>393</v>
      </c>
      <c r="Y531" s="93">
        <v>322.89999999999998</v>
      </c>
      <c r="Z531" s="93" t="s">
        <v>393</v>
      </c>
      <c r="AA531" s="93">
        <v>322.89999999999998</v>
      </c>
      <c r="AB531" s="93" t="s">
        <v>393</v>
      </c>
      <c r="AC531" s="93">
        <v>322.89999999999998</v>
      </c>
      <c r="AD531" s="93" t="s">
        <v>393</v>
      </c>
      <c r="AE531" s="93">
        <v>322.89999999999998</v>
      </c>
      <c r="AF531" s="93" t="s">
        <v>393</v>
      </c>
      <c r="AG531" s="119"/>
      <c r="AH531" s="119"/>
      <c r="AI531" s="119"/>
      <c r="AJ531" s="119"/>
      <c r="AK531" s="119"/>
      <c r="AL531" s="119"/>
      <c r="AM531" s="119"/>
      <c r="AN531" s="119"/>
      <c r="AO531" s="93">
        <v>315.38</v>
      </c>
      <c r="AP531" s="93" t="s">
        <v>393</v>
      </c>
      <c r="AQ531" s="93">
        <v>315.38</v>
      </c>
      <c r="AR531" s="93" t="s">
        <v>393</v>
      </c>
      <c r="AS531" s="93">
        <v>315.38</v>
      </c>
      <c r="AT531" s="93" t="s">
        <v>393</v>
      </c>
      <c r="AU531" s="120">
        <f t="shared" si="9"/>
        <v>2560.6400000000003</v>
      </c>
      <c r="AV531" s="93">
        <v>1.70014</v>
      </c>
      <c r="AW531" s="93" t="s">
        <v>399</v>
      </c>
      <c r="AX531" s="93" t="s">
        <v>396</v>
      </c>
      <c r="AY531" s="93">
        <v>2</v>
      </c>
      <c r="AZ531" s="93" t="s">
        <v>409</v>
      </c>
    </row>
    <row r="532" spans="1:52" ht="35.25" customHeight="1" x14ac:dyDescent="0.25">
      <c r="A532" s="4">
        <v>522</v>
      </c>
      <c r="B532" s="4">
        <v>34380</v>
      </c>
      <c r="C532" s="89" t="s">
        <v>382</v>
      </c>
      <c r="D532" s="58" t="s">
        <v>400</v>
      </c>
      <c r="E532" s="58" t="s">
        <v>384</v>
      </c>
      <c r="F532" s="89" t="s">
        <v>416</v>
      </c>
      <c r="G532" s="90" t="s">
        <v>386</v>
      </c>
      <c r="H532" s="91" t="s">
        <v>387</v>
      </c>
      <c r="I532" s="4">
        <v>2</v>
      </c>
      <c r="J532" s="4" t="s">
        <v>419</v>
      </c>
      <c r="K532" s="4">
        <v>80</v>
      </c>
      <c r="L532" s="122" t="s">
        <v>421</v>
      </c>
      <c r="M532" s="4" t="s">
        <v>417</v>
      </c>
      <c r="N532" s="4" t="s">
        <v>101</v>
      </c>
      <c r="O532" s="4" t="s">
        <v>102</v>
      </c>
      <c r="P532" s="4" t="s">
        <v>102</v>
      </c>
      <c r="Q532" s="94" t="s">
        <v>101</v>
      </c>
      <c r="R532" s="58" t="s">
        <v>390</v>
      </c>
      <c r="S532" s="28" t="s">
        <v>102</v>
      </c>
      <c r="T532" s="58"/>
      <c r="U532" s="68">
        <v>2767.0517330000002</v>
      </c>
      <c r="V532" s="68">
        <v>2806.3405000000002</v>
      </c>
      <c r="W532" s="93">
        <v>376.69</v>
      </c>
      <c r="X532" s="93" t="s">
        <v>393</v>
      </c>
      <c r="Y532" s="93">
        <v>376.69</v>
      </c>
      <c r="Z532" s="93" t="s">
        <v>393</v>
      </c>
      <c r="AA532" s="93">
        <v>376.69</v>
      </c>
      <c r="AB532" s="93" t="s">
        <v>393</v>
      </c>
      <c r="AC532" s="93">
        <v>376.69</v>
      </c>
      <c r="AD532" s="93" t="s">
        <v>393</v>
      </c>
      <c r="AE532" s="93">
        <v>376.69</v>
      </c>
      <c r="AF532" s="93" t="s">
        <v>393</v>
      </c>
      <c r="AG532" s="119"/>
      <c r="AH532" s="119"/>
      <c r="AI532" s="119"/>
      <c r="AJ532" s="119"/>
      <c r="AK532" s="119"/>
      <c r="AL532" s="119"/>
      <c r="AM532" s="119"/>
      <c r="AN532" s="119"/>
      <c r="AO532" s="93">
        <v>361.91</v>
      </c>
      <c r="AP532" s="93" t="s">
        <v>393</v>
      </c>
      <c r="AQ532" s="93">
        <v>361.91</v>
      </c>
      <c r="AR532" s="93" t="s">
        <v>393</v>
      </c>
      <c r="AS532" s="93">
        <v>361.91</v>
      </c>
      <c r="AT532" s="93" t="s">
        <v>393</v>
      </c>
      <c r="AU532" s="120">
        <f t="shared" si="9"/>
        <v>2969.18</v>
      </c>
      <c r="AV532" s="93">
        <v>1.6954400000000001</v>
      </c>
      <c r="AW532" s="93" t="s">
        <v>399</v>
      </c>
      <c r="AX532" s="93" t="s">
        <v>396</v>
      </c>
      <c r="AY532" s="93">
        <v>2</v>
      </c>
      <c r="AZ532" s="93" t="s">
        <v>409</v>
      </c>
    </row>
    <row r="533" spans="1:52" ht="35.25" customHeight="1" x14ac:dyDescent="0.25">
      <c r="A533" s="4">
        <v>523</v>
      </c>
      <c r="B533" s="4">
        <v>34381</v>
      </c>
      <c r="C533" s="89" t="s">
        <v>382</v>
      </c>
      <c r="D533" s="58" t="s">
        <v>400</v>
      </c>
      <c r="E533" s="58" t="s">
        <v>384</v>
      </c>
      <c r="F533" s="89" t="s">
        <v>416</v>
      </c>
      <c r="G533" s="90" t="s">
        <v>386</v>
      </c>
      <c r="H533" s="91" t="s">
        <v>387</v>
      </c>
      <c r="I533" s="4">
        <v>1</v>
      </c>
      <c r="J533" s="4" t="s">
        <v>419</v>
      </c>
      <c r="K533" s="4">
        <v>80</v>
      </c>
      <c r="L533" s="122" t="s">
        <v>420</v>
      </c>
      <c r="M533" s="4" t="s">
        <v>417</v>
      </c>
      <c r="N533" s="4" t="s">
        <v>101</v>
      </c>
      <c r="O533" s="4" t="s">
        <v>102</v>
      </c>
      <c r="P533" s="4" t="s">
        <v>102</v>
      </c>
      <c r="Q533" s="94" t="s">
        <v>101</v>
      </c>
      <c r="R533" s="58" t="s">
        <v>390</v>
      </c>
      <c r="S533" s="28" t="s">
        <v>102</v>
      </c>
      <c r="T533" s="58"/>
      <c r="U533" s="68">
        <v>573.58257549999996</v>
      </c>
      <c r="V533" s="68">
        <v>581.72674999999992</v>
      </c>
      <c r="W533" s="93">
        <v>65.89</v>
      </c>
      <c r="X533" s="93" t="s">
        <v>393</v>
      </c>
      <c r="Y533" s="93">
        <v>65.89</v>
      </c>
      <c r="Z533" s="93" t="s">
        <v>393</v>
      </c>
      <c r="AA533" s="93">
        <v>65.89</v>
      </c>
      <c r="AB533" s="93" t="s">
        <v>393</v>
      </c>
      <c r="AC533" s="93">
        <v>65.89</v>
      </c>
      <c r="AD533" s="93" t="s">
        <v>393</v>
      </c>
      <c r="AE533" s="93">
        <v>65.89</v>
      </c>
      <c r="AF533" s="93" t="s">
        <v>393</v>
      </c>
      <c r="AG533" s="119"/>
      <c r="AH533" s="119"/>
      <c r="AI533" s="119"/>
      <c r="AJ533" s="119"/>
      <c r="AK533" s="119"/>
      <c r="AL533" s="119"/>
      <c r="AM533" s="119"/>
      <c r="AN533" s="119"/>
      <c r="AO533" s="93">
        <v>63.89</v>
      </c>
      <c r="AP533" s="93" t="s">
        <v>393</v>
      </c>
      <c r="AQ533" s="93">
        <v>63.89</v>
      </c>
      <c r="AR533" s="93" t="s">
        <v>393</v>
      </c>
      <c r="AS533" s="93">
        <v>90.02</v>
      </c>
      <c r="AT533" s="93" t="s">
        <v>398</v>
      </c>
      <c r="AU533" s="120">
        <f t="shared" si="9"/>
        <v>547.25</v>
      </c>
      <c r="AV533" s="93">
        <v>0.51695000000000002</v>
      </c>
      <c r="AW533" s="93" t="s">
        <v>399</v>
      </c>
      <c r="AX533" s="93" t="s">
        <v>396</v>
      </c>
      <c r="AY533" s="93">
        <v>1</v>
      </c>
      <c r="AZ533" s="93" t="s">
        <v>409</v>
      </c>
    </row>
    <row r="534" spans="1:52" ht="35.25" customHeight="1" x14ac:dyDescent="0.25">
      <c r="A534" s="4">
        <v>524</v>
      </c>
      <c r="B534" s="4">
        <v>34382</v>
      </c>
      <c r="C534" s="89" t="s">
        <v>382</v>
      </c>
      <c r="D534" s="58" t="s">
        <v>400</v>
      </c>
      <c r="E534" s="58" t="s">
        <v>384</v>
      </c>
      <c r="F534" s="89" t="s">
        <v>416</v>
      </c>
      <c r="G534" s="90" t="s">
        <v>386</v>
      </c>
      <c r="H534" s="91" t="s">
        <v>387</v>
      </c>
      <c r="I534" s="4">
        <v>2</v>
      </c>
      <c r="J534" s="4" t="s">
        <v>419</v>
      </c>
      <c r="K534" s="4">
        <v>80</v>
      </c>
      <c r="L534" s="122" t="s">
        <v>421</v>
      </c>
      <c r="M534" s="4" t="s">
        <v>417</v>
      </c>
      <c r="N534" s="4" t="s">
        <v>101</v>
      </c>
      <c r="O534" s="4" t="s">
        <v>102</v>
      </c>
      <c r="P534" s="4" t="s">
        <v>102</v>
      </c>
      <c r="Q534" s="94" t="s">
        <v>101</v>
      </c>
      <c r="R534" s="58" t="s">
        <v>390</v>
      </c>
      <c r="S534" s="28" t="s">
        <v>102</v>
      </c>
      <c r="T534" s="58"/>
      <c r="U534" s="68">
        <v>3978.5923309999998</v>
      </c>
      <c r="V534" s="68">
        <v>4035.0834999999997</v>
      </c>
      <c r="W534" s="93">
        <v>573.65</v>
      </c>
      <c r="X534" s="93" t="s">
        <v>398</v>
      </c>
      <c r="Y534" s="93">
        <v>520.03</v>
      </c>
      <c r="Z534" s="93" t="s">
        <v>398</v>
      </c>
      <c r="AA534" s="93">
        <v>531.11</v>
      </c>
      <c r="AB534" s="93" t="s">
        <v>398</v>
      </c>
      <c r="AC534" s="93">
        <v>371.46</v>
      </c>
      <c r="AD534" s="93" t="s">
        <v>398</v>
      </c>
      <c r="AE534" s="119">
        <v>154.1</v>
      </c>
      <c r="AF534" s="119" t="s">
        <v>398</v>
      </c>
      <c r="AG534" s="119"/>
      <c r="AH534" s="119"/>
      <c r="AI534" s="119"/>
      <c r="AJ534" s="119"/>
      <c r="AK534" s="119"/>
      <c r="AL534" s="119"/>
      <c r="AM534" s="119"/>
      <c r="AN534" s="119"/>
      <c r="AO534" s="93">
        <v>304.27</v>
      </c>
      <c r="AP534" s="93" t="s">
        <v>398</v>
      </c>
      <c r="AQ534" s="93">
        <v>344.2</v>
      </c>
      <c r="AR534" s="93" t="s">
        <v>398</v>
      </c>
      <c r="AS534" s="93">
        <v>446.41</v>
      </c>
      <c r="AT534" s="93" t="s">
        <v>398</v>
      </c>
      <c r="AU534" s="120">
        <f t="shared" si="9"/>
        <v>3245.2299999999996</v>
      </c>
      <c r="AV534" s="93">
        <v>2.1088399999999998</v>
      </c>
      <c r="AW534" s="93" t="s">
        <v>399</v>
      </c>
      <c r="AX534" s="93" t="s">
        <v>396</v>
      </c>
      <c r="AY534" s="93">
        <v>2</v>
      </c>
      <c r="AZ534" s="93" t="s">
        <v>409</v>
      </c>
    </row>
    <row r="535" spans="1:52" ht="35.25" customHeight="1" x14ac:dyDescent="0.25">
      <c r="A535" s="4">
        <v>525</v>
      </c>
      <c r="B535" s="4">
        <v>34383</v>
      </c>
      <c r="C535" s="89" t="s">
        <v>382</v>
      </c>
      <c r="D535" s="58" t="s">
        <v>400</v>
      </c>
      <c r="E535" s="58" t="s">
        <v>384</v>
      </c>
      <c r="F535" s="89" t="s">
        <v>416</v>
      </c>
      <c r="G535" s="90" t="s">
        <v>386</v>
      </c>
      <c r="H535" s="91" t="s">
        <v>387</v>
      </c>
      <c r="I535" s="4">
        <v>1</v>
      </c>
      <c r="J535" s="4" t="s">
        <v>419</v>
      </c>
      <c r="K535" s="4">
        <v>80</v>
      </c>
      <c r="L535" s="122" t="s">
        <v>421</v>
      </c>
      <c r="M535" s="4" t="s">
        <v>417</v>
      </c>
      <c r="N535" s="4" t="s">
        <v>101</v>
      </c>
      <c r="O535" s="4" t="s">
        <v>102</v>
      </c>
      <c r="P535" s="4" t="s">
        <v>102</v>
      </c>
      <c r="Q535" s="94" t="s">
        <v>101</v>
      </c>
      <c r="R535" s="58" t="s">
        <v>390</v>
      </c>
      <c r="S535" s="28" t="s">
        <v>102</v>
      </c>
      <c r="T535" s="58"/>
      <c r="U535" s="68">
        <v>862.48582101999989</v>
      </c>
      <c r="V535" s="68">
        <v>874.73206999999991</v>
      </c>
      <c r="W535" s="93">
        <v>128.04</v>
      </c>
      <c r="X535" s="93" t="s">
        <v>393</v>
      </c>
      <c r="Y535" s="93">
        <v>128.04</v>
      </c>
      <c r="Z535" s="93" t="s">
        <v>393</v>
      </c>
      <c r="AA535" s="93">
        <v>128.04</v>
      </c>
      <c r="AB535" s="93" t="s">
        <v>393</v>
      </c>
      <c r="AC535" s="93">
        <v>41.46</v>
      </c>
      <c r="AD535" s="93" t="s">
        <v>398</v>
      </c>
      <c r="AE535" s="119">
        <v>22.18</v>
      </c>
      <c r="AF535" s="119" t="s">
        <v>398</v>
      </c>
      <c r="AG535" s="119"/>
      <c r="AH535" s="119"/>
      <c r="AI535" s="119"/>
      <c r="AJ535" s="119"/>
      <c r="AK535" s="119"/>
      <c r="AL535" s="119"/>
      <c r="AM535" s="119"/>
      <c r="AN535" s="119"/>
      <c r="AO535" s="93">
        <v>107.4</v>
      </c>
      <c r="AP535" s="93" t="s">
        <v>398</v>
      </c>
      <c r="AQ535" s="93">
        <v>121.32</v>
      </c>
      <c r="AR535" s="93" t="s">
        <v>398</v>
      </c>
      <c r="AS535" s="93">
        <v>146.41</v>
      </c>
      <c r="AT535" s="93" t="s">
        <v>398</v>
      </c>
      <c r="AU535" s="120">
        <f t="shared" si="9"/>
        <v>822.89</v>
      </c>
      <c r="AV535" s="93">
        <v>0.73716999999999999</v>
      </c>
      <c r="AW535" s="93" t="s">
        <v>399</v>
      </c>
      <c r="AX535" s="93" t="s">
        <v>396</v>
      </c>
      <c r="AY535" s="93">
        <v>1</v>
      </c>
      <c r="AZ535" s="93" t="s">
        <v>409</v>
      </c>
    </row>
    <row r="536" spans="1:52" ht="35.25" customHeight="1" x14ac:dyDescent="0.25">
      <c r="A536" s="4">
        <v>526</v>
      </c>
      <c r="B536" s="4">
        <v>34384</v>
      </c>
      <c r="C536" s="89" t="s">
        <v>382</v>
      </c>
      <c r="D536" s="58" t="s">
        <v>400</v>
      </c>
      <c r="E536" s="58" t="s">
        <v>384</v>
      </c>
      <c r="F536" s="89" t="s">
        <v>416</v>
      </c>
      <c r="G536" s="90" t="s">
        <v>386</v>
      </c>
      <c r="H536" s="91" t="s">
        <v>387</v>
      </c>
      <c r="I536" s="4">
        <v>4</v>
      </c>
      <c r="J536" s="4" t="s">
        <v>419</v>
      </c>
      <c r="K536" s="4">
        <v>80</v>
      </c>
      <c r="L536" s="122" t="s">
        <v>421</v>
      </c>
      <c r="M536" s="4" t="s">
        <v>417</v>
      </c>
      <c r="N536" s="4" t="s">
        <v>101</v>
      </c>
      <c r="O536" s="4" t="s">
        <v>102</v>
      </c>
      <c r="P536" s="4" t="s">
        <v>102</v>
      </c>
      <c r="Q536" s="94" t="s">
        <v>101</v>
      </c>
      <c r="R536" s="58" t="s">
        <v>390</v>
      </c>
      <c r="S536" s="28" t="s">
        <v>102</v>
      </c>
      <c r="T536" s="58"/>
      <c r="U536" s="68">
        <v>5399.2364139999991</v>
      </c>
      <c r="V536" s="68">
        <v>5475.8989999999994</v>
      </c>
      <c r="W536" s="93">
        <v>735.02</v>
      </c>
      <c r="X536" s="93" t="s">
        <v>393</v>
      </c>
      <c r="Y536" s="93">
        <v>735.02</v>
      </c>
      <c r="Z536" s="93" t="s">
        <v>393</v>
      </c>
      <c r="AA536" s="93">
        <v>735.02</v>
      </c>
      <c r="AB536" s="93" t="s">
        <v>393</v>
      </c>
      <c r="AC536" s="93">
        <v>735.02</v>
      </c>
      <c r="AD536" s="93" t="s">
        <v>393</v>
      </c>
      <c r="AE536" s="93">
        <v>735.02</v>
      </c>
      <c r="AF536" s="93" t="s">
        <v>393</v>
      </c>
      <c r="AG536" s="119"/>
      <c r="AH536" s="119"/>
      <c r="AI536" s="119"/>
      <c r="AJ536" s="119"/>
      <c r="AK536" s="119"/>
      <c r="AL536" s="119"/>
      <c r="AM536" s="119"/>
      <c r="AN536" s="119"/>
      <c r="AO536" s="93">
        <v>734.23</v>
      </c>
      <c r="AP536" s="93" t="s">
        <v>393</v>
      </c>
      <c r="AQ536" s="93">
        <v>734.23</v>
      </c>
      <c r="AR536" s="93" t="s">
        <v>393</v>
      </c>
      <c r="AS536" s="93">
        <v>734.23</v>
      </c>
      <c r="AT536" s="93" t="s">
        <v>393</v>
      </c>
      <c r="AU536" s="120">
        <f t="shared" si="9"/>
        <v>5877.7899999999991</v>
      </c>
      <c r="AV536" s="93">
        <v>3.7822200000000001</v>
      </c>
      <c r="AW536" s="93" t="s">
        <v>399</v>
      </c>
      <c r="AX536" s="93" t="s">
        <v>396</v>
      </c>
      <c r="AY536" s="93">
        <v>4</v>
      </c>
      <c r="AZ536" s="93" t="s">
        <v>409</v>
      </c>
    </row>
    <row r="537" spans="1:52" ht="35.25" customHeight="1" x14ac:dyDescent="0.25">
      <c r="A537" s="4">
        <v>527</v>
      </c>
      <c r="B537" s="4">
        <v>34385</v>
      </c>
      <c r="C537" s="89" t="s">
        <v>382</v>
      </c>
      <c r="D537" s="58" t="s">
        <v>400</v>
      </c>
      <c r="E537" s="58" t="s">
        <v>384</v>
      </c>
      <c r="F537" s="89" t="s">
        <v>416</v>
      </c>
      <c r="G537" s="90" t="s">
        <v>386</v>
      </c>
      <c r="H537" s="91" t="s">
        <v>387</v>
      </c>
      <c r="I537" s="4">
        <v>1</v>
      </c>
      <c r="J537" s="4" t="s">
        <v>419</v>
      </c>
      <c r="K537" s="4">
        <v>80</v>
      </c>
      <c r="L537" s="122" t="s">
        <v>420</v>
      </c>
      <c r="M537" s="4" t="s">
        <v>417</v>
      </c>
      <c r="N537" s="4" t="s">
        <v>101</v>
      </c>
      <c r="O537" s="4" t="s">
        <v>102</v>
      </c>
      <c r="P537" s="4" t="s">
        <v>102</v>
      </c>
      <c r="Q537" s="94" t="s">
        <v>101</v>
      </c>
      <c r="R537" s="58" t="s">
        <v>390</v>
      </c>
      <c r="S537" s="28" t="s">
        <v>102</v>
      </c>
      <c r="T537" s="58"/>
      <c r="U537" s="68">
        <v>683.75025847999996</v>
      </c>
      <c r="V537" s="68">
        <v>693.45867999999996</v>
      </c>
      <c r="W537" s="93">
        <v>81.3</v>
      </c>
      <c r="X537" s="93" t="s">
        <v>393</v>
      </c>
      <c r="Y537" s="93">
        <v>81.3</v>
      </c>
      <c r="Z537" s="93" t="s">
        <v>393</v>
      </c>
      <c r="AA537" s="93">
        <v>81.3</v>
      </c>
      <c r="AB537" s="93" t="s">
        <v>393</v>
      </c>
      <c r="AC537" s="93">
        <v>81.3</v>
      </c>
      <c r="AD537" s="93" t="s">
        <v>393</v>
      </c>
      <c r="AE537" s="93">
        <v>81.3</v>
      </c>
      <c r="AF537" s="93" t="s">
        <v>393</v>
      </c>
      <c r="AG537" s="119"/>
      <c r="AH537" s="119"/>
      <c r="AI537" s="119"/>
      <c r="AJ537" s="119"/>
      <c r="AK537" s="119"/>
      <c r="AL537" s="119"/>
      <c r="AM537" s="119"/>
      <c r="AN537" s="119"/>
      <c r="AO537" s="93">
        <v>74.58</v>
      </c>
      <c r="AP537" s="93" t="s">
        <v>393</v>
      </c>
      <c r="AQ537" s="93">
        <v>74.58</v>
      </c>
      <c r="AR537" s="93" t="s">
        <v>393</v>
      </c>
      <c r="AS537" s="93">
        <v>96.7</v>
      </c>
      <c r="AT537" s="93" t="s">
        <v>398</v>
      </c>
      <c r="AU537" s="120">
        <f t="shared" si="9"/>
        <v>652.36</v>
      </c>
      <c r="AV537" s="93">
        <v>0.52398999999999996</v>
      </c>
      <c r="AW537" s="93" t="s">
        <v>399</v>
      </c>
      <c r="AX537" s="93" t="s">
        <v>396</v>
      </c>
      <c r="AY537" s="93">
        <v>1</v>
      </c>
      <c r="AZ537" s="93" t="s">
        <v>409</v>
      </c>
    </row>
    <row r="538" spans="1:52" ht="35.25" customHeight="1" x14ac:dyDescent="0.25">
      <c r="A538" s="4">
        <v>528</v>
      </c>
      <c r="B538" s="4">
        <v>34386</v>
      </c>
      <c r="C538" s="89" t="s">
        <v>382</v>
      </c>
      <c r="D538" s="58" t="s">
        <v>400</v>
      </c>
      <c r="E538" s="58" t="s">
        <v>384</v>
      </c>
      <c r="F538" s="89" t="s">
        <v>416</v>
      </c>
      <c r="G538" s="90" t="s">
        <v>386</v>
      </c>
      <c r="H538" s="91" t="s">
        <v>387</v>
      </c>
      <c r="I538" s="4">
        <v>0</v>
      </c>
      <c r="J538" s="4" t="s">
        <v>419</v>
      </c>
      <c r="K538" s="4">
        <v>80</v>
      </c>
      <c r="L538" s="122" t="s">
        <v>421</v>
      </c>
      <c r="M538" s="4" t="s">
        <v>417</v>
      </c>
      <c r="N538" s="4" t="s">
        <v>101</v>
      </c>
      <c r="O538" s="4" t="s">
        <v>102</v>
      </c>
      <c r="P538" s="4" t="s">
        <v>102</v>
      </c>
      <c r="Q538" s="94" t="s">
        <v>101</v>
      </c>
      <c r="R538" s="58" t="s">
        <v>390</v>
      </c>
      <c r="S538" s="28" t="s">
        <v>102</v>
      </c>
      <c r="T538" s="58"/>
      <c r="U538" s="68">
        <v>2955.2485670000001</v>
      </c>
      <c r="V538" s="68">
        <v>2997.2094999999999</v>
      </c>
      <c r="W538" s="93">
        <v>402.31</v>
      </c>
      <c r="X538" s="93" t="s">
        <v>393</v>
      </c>
      <c r="Y538" s="93">
        <v>402.31</v>
      </c>
      <c r="Z538" s="93" t="s">
        <v>393</v>
      </c>
      <c r="AA538" s="93">
        <v>402.31</v>
      </c>
      <c r="AB538" s="93" t="s">
        <v>393</v>
      </c>
      <c r="AC538" s="93">
        <v>402.31</v>
      </c>
      <c r="AD538" s="93" t="s">
        <v>393</v>
      </c>
      <c r="AE538" s="93">
        <v>402.31</v>
      </c>
      <c r="AF538" s="93" t="s">
        <v>393</v>
      </c>
      <c r="AG538" s="119"/>
      <c r="AH538" s="119"/>
      <c r="AI538" s="119"/>
      <c r="AJ538" s="119"/>
      <c r="AK538" s="119"/>
      <c r="AL538" s="119"/>
      <c r="AM538" s="119"/>
      <c r="AN538" s="119"/>
      <c r="AO538" s="93">
        <v>393.02</v>
      </c>
      <c r="AP538" s="93" t="s">
        <v>393</v>
      </c>
      <c r="AQ538" s="93">
        <v>393.02</v>
      </c>
      <c r="AR538" s="93" t="s">
        <v>393</v>
      </c>
      <c r="AS538" s="93">
        <v>393.02</v>
      </c>
      <c r="AT538" s="93" t="s">
        <v>393</v>
      </c>
      <c r="AU538" s="120">
        <f t="shared" si="9"/>
        <v>3190.6099999999997</v>
      </c>
      <c r="AV538" s="93">
        <v>2.10568</v>
      </c>
      <c r="AW538" s="93" t="s">
        <v>418</v>
      </c>
      <c r="AX538" s="93" t="s">
        <v>396</v>
      </c>
      <c r="AY538" s="93">
        <v>3</v>
      </c>
      <c r="AZ538" s="93" t="s">
        <v>409</v>
      </c>
    </row>
    <row r="539" spans="1:52" ht="35.25" customHeight="1" x14ac:dyDescent="0.25">
      <c r="A539" s="4">
        <v>529</v>
      </c>
      <c r="B539" s="4">
        <v>34387</v>
      </c>
      <c r="C539" s="89" t="s">
        <v>382</v>
      </c>
      <c r="D539" s="58" t="s">
        <v>400</v>
      </c>
      <c r="E539" s="58" t="s">
        <v>384</v>
      </c>
      <c r="F539" s="89" t="s">
        <v>416</v>
      </c>
      <c r="G539" s="90" t="s">
        <v>386</v>
      </c>
      <c r="H539" s="91" t="s">
        <v>387</v>
      </c>
      <c r="I539" s="4">
        <v>4</v>
      </c>
      <c r="J539" s="4" t="s">
        <v>419</v>
      </c>
      <c r="K539" s="4">
        <v>80</v>
      </c>
      <c r="L539" s="122" t="s">
        <v>421</v>
      </c>
      <c r="M539" s="4" t="s">
        <v>417</v>
      </c>
      <c r="N539" s="4" t="s">
        <v>101</v>
      </c>
      <c r="O539" s="4" t="s">
        <v>102</v>
      </c>
      <c r="P539" s="4" t="s">
        <v>102</v>
      </c>
      <c r="Q539" s="94" t="s">
        <v>101</v>
      </c>
      <c r="R539" s="58" t="s">
        <v>390</v>
      </c>
      <c r="S539" s="28" t="s">
        <v>102</v>
      </c>
      <c r="T539" s="58"/>
      <c r="U539" s="68">
        <v>4432.6157510000003</v>
      </c>
      <c r="V539" s="68">
        <v>4495.5535</v>
      </c>
      <c r="W539" s="93">
        <v>603.42999999999995</v>
      </c>
      <c r="X539" s="93" t="s">
        <v>393</v>
      </c>
      <c r="Y539" s="93">
        <v>603.42999999999995</v>
      </c>
      <c r="Z539" s="93" t="s">
        <v>393</v>
      </c>
      <c r="AA539" s="93">
        <v>603.42999999999995</v>
      </c>
      <c r="AB539" s="93" t="s">
        <v>393</v>
      </c>
      <c r="AC539" s="93">
        <v>603.42999999999995</v>
      </c>
      <c r="AD539" s="93" t="s">
        <v>393</v>
      </c>
      <c r="AE539" s="93">
        <v>603.42999999999995</v>
      </c>
      <c r="AF539" s="93" t="s">
        <v>393</v>
      </c>
      <c r="AG539" s="119"/>
      <c r="AH539" s="119"/>
      <c r="AI539" s="119"/>
      <c r="AJ539" s="119"/>
      <c r="AK539" s="119"/>
      <c r="AL539" s="119"/>
      <c r="AM539" s="119"/>
      <c r="AN539" s="119"/>
      <c r="AO539" s="93">
        <v>589.25</v>
      </c>
      <c r="AP539" s="93" t="s">
        <v>393</v>
      </c>
      <c r="AQ539" s="93">
        <v>589.25</v>
      </c>
      <c r="AR539" s="93" t="s">
        <v>393</v>
      </c>
      <c r="AS539" s="93">
        <v>589.25</v>
      </c>
      <c r="AT539" s="93" t="s">
        <v>393</v>
      </c>
      <c r="AU539" s="120">
        <f t="shared" si="9"/>
        <v>4784.8999999999996</v>
      </c>
      <c r="AV539" s="93">
        <v>3.2082199999999998</v>
      </c>
      <c r="AW539" s="93" t="s">
        <v>418</v>
      </c>
      <c r="AX539" s="93" t="s">
        <v>396</v>
      </c>
      <c r="AY539" s="93">
        <v>4</v>
      </c>
      <c r="AZ539" s="93" t="s">
        <v>409</v>
      </c>
    </row>
    <row r="540" spans="1:52" ht="35.25" customHeight="1" x14ac:dyDescent="0.25">
      <c r="A540" s="4">
        <v>530</v>
      </c>
      <c r="B540" s="4">
        <v>34388</v>
      </c>
      <c r="C540" s="89" t="s">
        <v>382</v>
      </c>
      <c r="D540" s="58" t="s">
        <v>400</v>
      </c>
      <c r="E540" s="58" t="s">
        <v>384</v>
      </c>
      <c r="F540" s="89" t="s">
        <v>416</v>
      </c>
      <c r="G540" s="90" t="s">
        <v>386</v>
      </c>
      <c r="H540" s="91" t="s">
        <v>387</v>
      </c>
      <c r="I540" s="4">
        <v>6</v>
      </c>
      <c r="J540" s="4" t="s">
        <v>419</v>
      </c>
      <c r="K540" s="4">
        <v>80</v>
      </c>
      <c r="L540" s="122" t="s">
        <v>421</v>
      </c>
      <c r="M540" s="4" t="s">
        <v>417</v>
      </c>
      <c r="N540" s="4" t="s">
        <v>101</v>
      </c>
      <c r="O540" s="4" t="s">
        <v>102</v>
      </c>
      <c r="P540" s="4" t="s">
        <v>102</v>
      </c>
      <c r="Q540" s="94" t="s">
        <v>101</v>
      </c>
      <c r="R540" s="58" t="s">
        <v>390</v>
      </c>
      <c r="S540" s="28" t="s">
        <v>102</v>
      </c>
      <c r="T540" s="58"/>
      <c r="U540" s="68">
        <v>6975.3510641599987</v>
      </c>
      <c r="V540" s="68">
        <v>7074.3925599999984</v>
      </c>
      <c r="W540" s="93">
        <v>899.17</v>
      </c>
      <c r="X540" s="93" t="s">
        <v>393</v>
      </c>
      <c r="Y540" s="93">
        <v>899.17</v>
      </c>
      <c r="Z540" s="93" t="s">
        <v>393</v>
      </c>
      <c r="AA540" s="93">
        <v>899.17</v>
      </c>
      <c r="AB540" s="93" t="s">
        <v>393</v>
      </c>
      <c r="AC540" s="93">
        <v>899.17</v>
      </c>
      <c r="AD540" s="93" t="s">
        <v>393</v>
      </c>
      <c r="AE540" s="93">
        <v>899.17</v>
      </c>
      <c r="AF540" s="93" t="s">
        <v>393</v>
      </c>
      <c r="AG540" s="119"/>
      <c r="AH540" s="119"/>
      <c r="AI540" s="119"/>
      <c r="AJ540" s="119"/>
      <c r="AK540" s="119"/>
      <c r="AL540" s="119"/>
      <c r="AM540" s="119"/>
      <c r="AN540" s="119"/>
      <c r="AO540" s="93">
        <v>625.82000000000005</v>
      </c>
      <c r="AP540" s="93" t="s">
        <v>398</v>
      </c>
      <c r="AQ540" s="93">
        <v>701.25</v>
      </c>
      <c r="AR540" s="93" t="s">
        <v>398</v>
      </c>
      <c r="AS540" s="93">
        <v>832.2</v>
      </c>
      <c r="AT540" s="93" t="s">
        <v>398</v>
      </c>
      <c r="AU540" s="120">
        <f t="shared" si="9"/>
        <v>6655.119999999999</v>
      </c>
      <c r="AV540" s="93">
        <v>4.79</v>
      </c>
      <c r="AW540" s="93" t="s">
        <v>418</v>
      </c>
      <c r="AX540" s="93" t="s">
        <v>396</v>
      </c>
      <c r="AY540" s="93">
        <v>6</v>
      </c>
      <c r="AZ540" s="93" t="s">
        <v>409</v>
      </c>
    </row>
    <row r="541" spans="1:52" ht="35.25" customHeight="1" x14ac:dyDescent="0.25">
      <c r="A541" s="4">
        <v>531</v>
      </c>
      <c r="B541" s="4">
        <v>34389</v>
      </c>
      <c r="C541" s="89" t="s">
        <v>382</v>
      </c>
      <c r="D541" s="58" t="s">
        <v>400</v>
      </c>
      <c r="E541" s="58" t="s">
        <v>384</v>
      </c>
      <c r="F541" s="89" t="s">
        <v>416</v>
      </c>
      <c r="G541" s="90" t="s">
        <v>386</v>
      </c>
      <c r="H541" s="91" t="s">
        <v>387</v>
      </c>
      <c r="I541" s="4">
        <v>4</v>
      </c>
      <c r="J541" s="4" t="s">
        <v>419</v>
      </c>
      <c r="K541" s="4">
        <v>80</v>
      </c>
      <c r="L541" s="122" t="s">
        <v>421</v>
      </c>
      <c r="M541" s="4" t="s">
        <v>417</v>
      </c>
      <c r="N541" s="4" t="s">
        <v>101</v>
      </c>
      <c r="O541" s="4" t="s">
        <v>102</v>
      </c>
      <c r="P541" s="4" t="s">
        <v>102</v>
      </c>
      <c r="Q541" s="94" t="s">
        <v>101</v>
      </c>
      <c r="R541" s="58" t="s">
        <v>390</v>
      </c>
      <c r="S541" s="28" t="s">
        <v>102</v>
      </c>
      <c r="T541" s="58"/>
      <c r="U541" s="68">
        <v>2381.108655</v>
      </c>
      <c r="V541" s="68">
        <v>2414.9175</v>
      </c>
      <c r="W541" s="93">
        <v>324.14999999999998</v>
      </c>
      <c r="X541" s="93" t="s">
        <v>393</v>
      </c>
      <c r="Y541" s="93">
        <v>324.14999999999998</v>
      </c>
      <c r="Z541" s="93" t="s">
        <v>393</v>
      </c>
      <c r="AA541" s="93">
        <v>324.14999999999998</v>
      </c>
      <c r="AB541" s="93" t="s">
        <v>393</v>
      </c>
      <c r="AC541" s="93">
        <v>324.14999999999998</v>
      </c>
      <c r="AD541" s="93" t="s">
        <v>393</v>
      </c>
      <c r="AE541" s="93">
        <v>324.14999999999998</v>
      </c>
      <c r="AF541" s="93" t="s">
        <v>393</v>
      </c>
      <c r="AG541" s="119"/>
      <c r="AH541" s="119"/>
      <c r="AI541" s="119"/>
      <c r="AJ541" s="119"/>
      <c r="AK541" s="119"/>
      <c r="AL541" s="119"/>
      <c r="AM541" s="119"/>
      <c r="AN541" s="119"/>
      <c r="AO541" s="93">
        <v>322.51</v>
      </c>
      <c r="AP541" s="93" t="s">
        <v>393</v>
      </c>
      <c r="AQ541" s="93">
        <v>322.51</v>
      </c>
      <c r="AR541" s="93" t="s">
        <v>393</v>
      </c>
      <c r="AS541" s="93">
        <v>322.51</v>
      </c>
      <c r="AT541" s="93" t="s">
        <v>393</v>
      </c>
      <c r="AU541" s="120">
        <f t="shared" si="9"/>
        <v>2588.2799999999997</v>
      </c>
      <c r="AV541" s="93">
        <v>1.7198899999999999</v>
      </c>
      <c r="AW541" s="93" t="s">
        <v>418</v>
      </c>
      <c r="AX541" s="93" t="s">
        <v>396</v>
      </c>
      <c r="AY541" s="93">
        <v>4</v>
      </c>
      <c r="AZ541" s="93" t="s">
        <v>409</v>
      </c>
    </row>
    <row r="542" spans="1:52" ht="35.25" customHeight="1" x14ac:dyDescent="0.25">
      <c r="A542" s="4">
        <v>532</v>
      </c>
      <c r="B542" s="4">
        <v>34390</v>
      </c>
      <c r="C542" s="89" t="s">
        <v>382</v>
      </c>
      <c r="D542" s="58" t="s">
        <v>400</v>
      </c>
      <c r="E542" s="58" t="s">
        <v>384</v>
      </c>
      <c r="F542" s="89" t="s">
        <v>416</v>
      </c>
      <c r="G542" s="90" t="s">
        <v>386</v>
      </c>
      <c r="H542" s="91" t="s">
        <v>387</v>
      </c>
      <c r="I542" s="4">
        <v>2</v>
      </c>
      <c r="J542" s="4" t="s">
        <v>419</v>
      </c>
      <c r="K542" s="4">
        <v>80</v>
      </c>
      <c r="L542" s="122" t="s">
        <v>421</v>
      </c>
      <c r="M542" s="4" t="s">
        <v>417</v>
      </c>
      <c r="N542" s="4" t="s">
        <v>101</v>
      </c>
      <c r="O542" s="4" t="s">
        <v>102</v>
      </c>
      <c r="P542" s="4" t="s">
        <v>102</v>
      </c>
      <c r="Q542" s="94" t="s">
        <v>101</v>
      </c>
      <c r="R542" s="58" t="s">
        <v>390</v>
      </c>
      <c r="S542" s="28" t="s">
        <v>102</v>
      </c>
      <c r="T542" s="58"/>
      <c r="U542" s="68">
        <v>3179.6336518799994</v>
      </c>
      <c r="V542" s="68">
        <v>3224.7805799999996</v>
      </c>
      <c r="W542" s="93">
        <v>402.08</v>
      </c>
      <c r="X542" s="93" t="s">
        <v>393</v>
      </c>
      <c r="Y542" s="93">
        <v>402.08</v>
      </c>
      <c r="Z542" s="93" t="s">
        <v>393</v>
      </c>
      <c r="AA542" s="93">
        <v>402.08</v>
      </c>
      <c r="AB542" s="93" t="s">
        <v>393</v>
      </c>
      <c r="AC542" s="93">
        <v>402.08</v>
      </c>
      <c r="AD542" s="93" t="s">
        <v>393</v>
      </c>
      <c r="AE542" s="93">
        <v>402.08</v>
      </c>
      <c r="AF542" s="93" t="s">
        <v>393</v>
      </c>
      <c r="AG542" s="119"/>
      <c r="AH542" s="119"/>
      <c r="AI542" s="119"/>
      <c r="AJ542" s="119"/>
      <c r="AK542" s="119"/>
      <c r="AL542" s="119"/>
      <c r="AM542" s="119"/>
      <c r="AN542" s="119"/>
      <c r="AO542" s="93">
        <v>305.17</v>
      </c>
      <c r="AP542" s="93" t="s">
        <v>398</v>
      </c>
      <c r="AQ542" s="93">
        <v>335.92</v>
      </c>
      <c r="AR542" s="93" t="s">
        <v>398</v>
      </c>
      <c r="AS542" s="93">
        <v>382.17</v>
      </c>
      <c r="AT542" s="93" t="s">
        <v>398</v>
      </c>
      <c r="AU542" s="120">
        <f t="shared" si="9"/>
        <v>3033.66</v>
      </c>
      <c r="AV542" s="93">
        <v>2.4396300000000002</v>
      </c>
      <c r="AW542" s="93" t="s">
        <v>418</v>
      </c>
      <c r="AX542" s="93" t="s">
        <v>396</v>
      </c>
      <c r="AY542" s="93">
        <v>2</v>
      </c>
      <c r="AZ542" s="93" t="s">
        <v>409</v>
      </c>
    </row>
    <row r="543" spans="1:52" ht="35.25" customHeight="1" x14ac:dyDescent="0.25">
      <c r="A543" s="4">
        <v>533</v>
      </c>
      <c r="B543" s="4">
        <v>34391</v>
      </c>
      <c r="C543" s="89" t="s">
        <v>382</v>
      </c>
      <c r="D543" s="58" t="s">
        <v>400</v>
      </c>
      <c r="E543" s="58" t="s">
        <v>384</v>
      </c>
      <c r="F543" s="89" t="s">
        <v>416</v>
      </c>
      <c r="G543" s="90" t="s">
        <v>386</v>
      </c>
      <c r="H543" s="91" t="s">
        <v>387</v>
      </c>
      <c r="I543" s="4">
        <v>9</v>
      </c>
      <c r="J543" s="4" t="s">
        <v>419</v>
      </c>
      <c r="K543" s="4">
        <v>80</v>
      </c>
      <c r="L543" s="122" t="s">
        <v>421</v>
      </c>
      <c r="M543" s="4" t="s">
        <v>417</v>
      </c>
      <c r="N543" s="4" t="s">
        <v>101</v>
      </c>
      <c r="O543" s="4" t="s">
        <v>102</v>
      </c>
      <c r="P543" s="4" t="s">
        <v>102</v>
      </c>
      <c r="Q543" s="94" t="s">
        <v>101</v>
      </c>
      <c r="R543" s="58" t="s">
        <v>390</v>
      </c>
      <c r="S543" s="28" t="s">
        <v>102</v>
      </c>
      <c r="T543" s="58"/>
      <c r="U543" s="68">
        <v>9887.9242496399984</v>
      </c>
      <c r="V543" s="68">
        <v>10028.320739999999</v>
      </c>
      <c r="W543" s="93">
        <v>1154.01</v>
      </c>
      <c r="X543" s="93" t="s">
        <v>393</v>
      </c>
      <c r="Y543" s="93">
        <v>1154.01</v>
      </c>
      <c r="Z543" s="93" t="s">
        <v>393</v>
      </c>
      <c r="AA543" s="93">
        <v>1154.01</v>
      </c>
      <c r="AB543" s="93" t="s">
        <v>393</v>
      </c>
      <c r="AC543" s="93">
        <v>1154.01</v>
      </c>
      <c r="AD543" s="93" t="s">
        <v>393</v>
      </c>
      <c r="AE543" s="93">
        <v>1154.01</v>
      </c>
      <c r="AF543" s="93" t="s">
        <v>393</v>
      </c>
      <c r="AG543" s="119"/>
      <c r="AH543" s="119"/>
      <c r="AI543" s="119"/>
      <c r="AJ543" s="119"/>
      <c r="AK543" s="119"/>
      <c r="AL543" s="119"/>
      <c r="AM543" s="119"/>
      <c r="AN543" s="119"/>
      <c r="AO543" s="93">
        <v>1035.6099999999999</v>
      </c>
      <c r="AP543" s="93" t="s">
        <v>398</v>
      </c>
      <c r="AQ543" s="93">
        <v>1165.75</v>
      </c>
      <c r="AR543" s="93" t="s">
        <v>398</v>
      </c>
      <c r="AS543" s="93">
        <v>1462.57</v>
      </c>
      <c r="AT543" s="93" t="s">
        <v>398</v>
      </c>
      <c r="AU543" s="120">
        <f t="shared" si="9"/>
        <v>9433.98</v>
      </c>
      <c r="AV543" s="93">
        <v>5.5103</v>
      </c>
      <c r="AW543" s="93" t="s">
        <v>418</v>
      </c>
      <c r="AX543" s="93" t="s">
        <v>396</v>
      </c>
      <c r="AY543" s="93">
        <v>9</v>
      </c>
      <c r="AZ543" s="93" t="s">
        <v>409</v>
      </c>
    </row>
    <row r="544" spans="1:52" ht="35.25" customHeight="1" x14ac:dyDescent="0.25">
      <c r="A544" s="4">
        <v>534</v>
      </c>
      <c r="B544" s="4">
        <v>34392</v>
      </c>
      <c r="C544" s="89" t="s">
        <v>382</v>
      </c>
      <c r="D544" s="58" t="s">
        <v>400</v>
      </c>
      <c r="E544" s="58" t="s">
        <v>384</v>
      </c>
      <c r="F544" s="89" t="s">
        <v>416</v>
      </c>
      <c r="G544" s="90" t="s">
        <v>386</v>
      </c>
      <c r="H544" s="91" t="s">
        <v>387</v>
      </c>
      <c r="I544" s="4">
        <v>1</v>
      </c>
      <c r="J544" s="4" t="s">
        <v>419</v>
      </c>
      <c r="K544" s="4">
        <v>80</v>
      </c>
      <c r="L544" s="122" t="s">
        <v>421</v>
      </c>
      <c r="M544" s="4" t="s">
        <v>417</v>
      </c>
      <c r="N544" s="93" t="s">
        <v>102</v>
      </c>
      <c r="O544" s="93"/>
      <c r="P544" s="4"/>
      <c r="Q544" s="107"/>
      <c r="R544" s="58" t="s">
        <v>390</v>
      </c>
      <c r="S544" s="28" t="s">
        <v>102</v>
      </c>
      <c r="T544" s="58"/>
      <c r="U544" s="68">
        <v>398.46302005999996</v>
      </c>
      <c r="V544" s="68">
        <v>404.12070999999997</v>
      </c>
      <c r="W544" s="93">
        <v>76.12</v>
      </c>
      <c r="X544" s="93" t="s">
        <v>398</v>
      </c>
      <c r="Y544" s="93">
        <v>71.06</v>
      </c>
      <c r="Z544" s="93" t="s">
        <v>398</v>
      </c>
      <c r="AA544" s="93">
        <v>65.239999999999995</v>
      </c>
      <c r="AB544" s="93" t="s">
        <v>398</v>
      </c>
      <c r="AC544" s="93">
        <v>40.090000000000003</v>
      </c>
      <c r="AD544" s="93" t="s">
        <v>398</v>
      </c>
      <c r="AE544" s="119">
        <v>13.79</v>
      </c>
      <c r="AF544" s="119" t="s">
        <v>398</v>
      </c>
      <c r="AG544" s="119"/>
      <c r="AH544" s="119"/>
      <c r="AI544" s="119"/>
      <c r="AJ544" s="119"/>
      <c r="AK544" s="119"/>
      <c r="AL544" s="119"/>
      <c r="AM544" s="119"/>
      <c r="AN544" s="119"/>
      <c r="AO544" s="93">
        <v>25.55</v>
      </c>
      <c r="AP544" s="93" t="s">
        <v>398</v>
      </c>
      <c r="AQ544" s="93">
        <v>36.64</v>
      </c>
      <c r="AR544" s="93" t="s">
        <v>398</v>
      </c>
      <c r="AS544" s="93">
        <v>51.68</v>
      </c>
      <c r="AT544" s="93" t="s">
        <v>398</v>
      </c>
      <c r="AU544" s="120">
        <f t="shared" si="9"/>
        <v>380.17</v>
      </c>
      <c r="AV544" s="93">
        <v>0.21881</v>
      </c>
      <c r="AW544" s="93" t="s">
        <v>418</v>
      </c>
      <c r="AX544" s="93" t="s">
        <v>396</v>
      </c>
      <c r="AY544" s="93">
        <v>1</v>
      </c>
      <c r="AZ544" s="93" t="s">
        <v>409</v>
      </c>
    </row>
    <row r="545" spans="1:52" ht="35.25" customHeight="1" x14ac:dyDescent="0.25">
      <c r="A545" s="4">
        <v>535</v>
      </c>
      <c r="B545" s="4">
        <v>34393</v>
      </c>
      <c r="C545" s="89" t="s">
        <v>382</v>
      </c>
      <c r="D545" s="58" t="s">
        <v>400</v>
      </c>
      <c r="E545" s="58" t="s">
        <v>384</v>
      </c>
      <c r="F545" s="89" t="s">
        <v>416</v>
      </c>
      <c r="G545" s="90" t="s">
        <v>386</v>
      </c>
      <c r="H545" s="91" t="s">
        <v>387</v>
      </c>
      <c r="I545" s="4">
        <v>1</v>
      </c>
      <c r="J545" s="4" t="s">
        <v>419</v>
      </c>
      <c r="K545" s="4">
        <v>80</v>
      </c>
      <c r="L545" s="122" t="s">
        <v>421</v>
      </c>
      <c r="M545" s="4" t="s">
        <v>417</v>
      </c>
      <c r="N545" s="93" t="s">
        <v>102</v>
      </c>
      <c r="O545" s="93"/>
      <c r="P545" s="4"/>
      <c r="Q545" s="107"/>
      <c r="R545" s="58" t="s">
        <v>390</v>
      </c>
      <c r="S545" s="28" t="s">
        <v>102</v>
      </c>
      <c r="T545" s="58"/>
      <c r="U545" s="68">
        <v>398.46302005999996</v>
      </c>
      <c r="V545" s="68">
        <v>404.12070999999997</v>
      </c>
      <c r="W545" s="93">
        <v>76.12</v>
      </c>
      <c r="X545" s="93" t="s">
        <v>398</v>
      </c>
      <c r="Y545" s="93">
        <v>71.06</v>
      </c>
      <c r="Z545" s="93" t="s">
        <v>398</v>
      </c>
      <c r="AA545" s="93">
        <v>65.239999999999995</v>
      </c>
      <c r="AB545" s="93" t="s">
        <v>398</v>
      </c>
      <c r="AC545" s="93">
        <v>40.090000000000003</v>
      </c>
      <c r="AD545" s="93" t="s">
        <v>398</v>
      </c>
      <c r="AE545" s="119">
        <v>13.79</v>
      </c>
      <c r="AF545" s="119" t="s">
        <v>398</v>
      </c>
      <c r="AG545" s="119"/>
      <c r="AH545" s="119"/>
      <c r="AI545" s="119"/>
      <c r="AJ545" s="119"/>
      <c r="AK545" s="119"/>
      <c r="AL545" s="119"/>
      <c r="AM545" s="119"/>
      <c r="AN545" s="119"/>
      <c r="AO545" s="93">
        <v>25.55</v>
      </c>
      <c r="AP545" s="93" t="s">
        <v>398</v>
      </c>
      <c r="AQ545" s="93">
        <v>36.64</v>
      </c>
      <c r="AR545" s="93" t="s">
        <v>398</v>
      </c>
      <c r="AS545" s="93">
        <v>51.68</v>
      </c>
      <c r="AT545" s="93" t="s">
        <v>398</v>
      </c>
      <c r="AU545" s="120">
        <f t="shared" si="9"/>
        <v>380.17</v>
      </c>
      <c r="AV545" s="93">
        <v>0.21881</v>
      </c>
      <c r="AW545" s="93" t="s">
        <v>418</v>
      </c>
      <c r="AX545" s="93" t="s">
        <v>396</v>
      </c>
      <c r="AY545" s="93">
        <v>1</v>
      </c>
      <c r="AZ545" s="93" t="s">
        <v>409</v>
      </c>
    </row>
    <row r="546" spans="1:52" ht="35.25" customHeight="1" x14ac:dyDescent="0.25">
      <c r="A546" s="4">
        <v>536</v>
      </c>
      <c r="B546" s="4">
        <v>34394</v>
      </c>
      <c r="C546" s="89" t="s">
        <v>382</v>
      </c>
      <c r="D546" s="58" t="s">
        <v>400</v>
      </c>
      <c r="E546" s="58" t="s">
        <v>384</v>
      </c>
      <c r="F546" s="89" t="s">
        <v>416</v>
      </c>
      <c r="G546" s="90" t="s">
        <v>386</v>
      </c>
      <c r="H546" s="91" t="s">
        <v>387</v>
      </c>
      <c r="I546" s="4">
        <v>1</v>
      </c>
      <c r="J546" s="4" t="s">
        <v>419</v>
      </c>
      <c r="K546" s="4">
        <v>80</v>
      </c>
      <c r="L546" s="122" t="s">
        <v>421</v>
      </c>
      <c r="M546" s="4" t="s">
        <v>417</v>
      </c>
      <c r="N546" s="93" t="s">
        <v>102</v>
      </c>
      <c r="O546" s="93"/>
      <c r="P546" s="4"/>
      <c r="Q546" s="107"/>
      <c r="R546" s="58" t="s">
        <v>390</v>
      </c>
      <c r="S546" s="28" t="s">
        <v>102</v>
      </c>
      <c r="T546" s="58"/>
      <c r="U546" s="68">
        <v>398.46302005999996</v>
      </c>
      <c r="V546" s="68">
        <v>404.12070999999997</v>
      </c>
      <c r="W546" s="93">
        <v>76.12</v>
      </c>
      <c r="X546" s="93" t="s">
        <v>398</v>
      </c>
      <c r="Y546" s="93">
        <v>71.06</v>
      </c>
      <c r="Z546" s="93" t="s">
        <v>398</v>
      </c>
      <c r="AA546" s="93">
        <v>65.239999999999995</v>
      </c>
      <c r="AB546" s="93" t="s">
        <v>398</v>
      </c>
      <c r="AC546" s="93">
        <v>40.090000000000003</v>
      </c>
      <c r="AD546" s="93" t="s">
        <v>398</v>
      </c>
      <c r="AE546" s="119">
        <v>13.79</v>
      </c>
      <c r="AF546" s="119" t="s">
        <v>398</v>
      </c>
      <c r="AG546" s="119"/>
      <c r="AH546" s="119"/>
      <c r="AI546" s="119"/>
      <c r="AJ546" s="119"/>
      <c r="AK546" s="119"/>
      <c r="AL546" s="119"/>
      <c r="AM546" s="119"/>
      <c r="AN546" s="119"/>
      <c r="AO546" s="93">
        <v>25.55</v>
      </c>
      <c r="AP546" s="93" t="s">
        <v>398</v>
      </c>
      <c r="AQ546" s="93">
        <v>36.64</v>
      </c>
      <c r="AR546" s="93" t="s">
        <v>398</v>
      </c>
      <c r="AS546" s="93">
        <v>51.68</v>
      </c>
      <c r="AT546" s="93" t="s">
        <v>398</v>
      </c>
      <c r="AU546" s="120">
        <f t="shared" si="9"/>
        <v>380.17</v>
      </c>
      <c r="AV546" s="93">
        <v>0.21881</v>
      </c>
      <c r="AW546" s="93" t="s">
        <v>418</v>
      </c>
      <c r="AX546" s="93" t="s">
        <v>396</v>
      </c>
      <c r="AY546" s="93">
        <v>1</v>
      </c>
      <c r="AZ546" s="93" t="s">
        <v>409</v>
      </c>
    </row>
    <row r="547" spans="1:52" ht="35.25" customHeight="1" x14ac:dyDescent="0.25">
      <c r="A547" s="4">
        <v>537</v>
      </c>
      <c r="B547" s="4">
        <v>34395</v>
      </c>
      <c r="C547" s="89" t="s">
        <v>382</v>
      </c>
      <c r="D547" s="58"/>
      <c r="E547" s="58"/>
      <c r="F547" s="89"/>
      <c r="G547" s="58"/>
      <c r="H547" s="58"/>
      <c r="I547" s="4">
        <v>0</v>
      </c>
      <c r="J547" s="93"/>
      <c r="K547" s="93"/>
      <c r="L547" s="122"/>
      <c r="M547" s="93"/>
      <c r="N547" s="93" t="s">
        <v>102</v>
      </c>
      <c r="O547" s="93"/>
      <c r="P547" s="4"/>
      <c r="Q547" s="107"/>
      <c r="R547" s="58"/>
      <c r="S547" s="58"/>
      <c r="T547" s="58"/>
      <c r="U547" s="68">
        <v>0</v>
      </c>
      <c r="V547" s="68">
        <v>0</v>
      </c>
      <c r="W547" s="93"/>
      <c r="X547" s="93"/>
      <c r="Y547" s="93"/>
      <c r="Z547" s="93"/>
      <c r="AA547" s="93"/>
      <c r="AB547" s="93"/>
      <c r="AC547" s="93"/>
      <c r="AD547" s="93"/>
      <c r="AE547" s="119"/>
      <c r="AF547" s="119"/>
      <c r="AG547" s="119"/>
      <c r="AH547" s="119"/>
      <c r="AI547" s="119"/>
      <c r="AJ547" s="119"/>
      <c r="AK547" s="119"/>
      <c r="AL547" s="119"/>
      <c r="AM547" s="119"/>
      <c r="AN547" s="119"/>
      <c r="AO547" s="93"/>
      <c r="AP547" s="93"/>
      <c r="AQ547" s="93"/>
      <c r="AR547" s="93"/>
      <c r="AS547" s="93"/>
      <c r="AT547" s="93"/>
      <c r="AU547" s="120">
        <f t="shared" si="9"/>
        <v>0</v>
      </c>
      <c r="AV547" s="93"/>
      <c r="AW547" s="93"/>
      <c r="AX547" s="93"/>
      <c r="AY547" s="93"/>
      <c r="AZ547" s="93"/>
    </row>
    <row r="548" spans="1:52" ht="35.25" customHeight="1" x14ac:dyDescent="0.25">
      <c r="A548" s="4">
        <v>538</v>
      </c>
      <c r="B548" s="4">
        <v>34396</v>
      </c>
      <c r="C548" s="89" t="s">
        <v>382</v>
      </c>
      <c r="D548" s="58" t="s">
        <v>383</v>
      </c>
      <c r="E548" s="58" t="s">
        <v>384</v>
      </c>
      <c r="F548" s="89" t="s">
        <v>416</v>
      </c>
      <c r="G548" s="90" t="s">
        <v>386</v>
      </c>
      <c r="H548" s="91" t="s">
        <v>387</v>
      </c>
      <c r="I548" s="4">
        <v>0</v>
      </c>
      <c r="J548" s="4" t="s">
        <v>388</v>
      </c>
      <c r="K548" s="4">
        <v>80</v>
      </c>
      <c r="L548" s="122" t="s">
        <v>420</v>
      </c>
      <c r="M548" s="4" t="s">
        <v>417</v>
      </c>
      <c r="N548" s="4" t="s">
        <v>101</v>
      </c>
      <c r="O548" s="4" t="s">
        <v>102</v>
      </c>
      <c r="P548" s="4" t="s">
        <v>102</v>
      </c>
      <c r="Q548" s="94" t="s">
        <v>101</v>
      </c>
      <c r="R548" s="58" t="s">
        <v>390</v>
      </c>
      <c r="S548" s="28" t="s">
        <v>102</v>
      </c>
      <c r="T548" s="58"/>
      <c r="U548" s="68">
        <v>760.13303599999995</v>
      </c>
      <c r="V548" s="68">
        <v>770.92599999999993</v>
      </c>
      <c r="W548" s="93">
        <v>103.48</v>
      </c>
      <c r="X548" s="93" t="s">
        <v>393</v>
      </c>
      <c r="Y548" s="93">
        <v>103.48</v>
      </c>
      <c r="Z548" s="93" t="s">
        <v>393</v>
      </c>
      <c r="AA548" s="93">
        <v>103.48</v>
      </c>
      <c r="AB548" s="93" t="s">
        <v>393</v>
      </c>
      <c r="AC548" s="93">
        <v>103.48</v>
      </c>
      <c r="AD548" s="93" t="s">
        <v>393</v>
      </c>
      <c r="AE548" s="93">
        <v>103.48</v>
      </c>
      <c r="AF548" s="93" t="s">
        <v>393</v>
      </c>
      <c r="AG548" s="119"/>
      <c r="AH548" s="119"/>
      <c r="AI548" s="119"/>
      <c r="AJ548" s="119"/>
      <c r="AK548" s="119"/>
      <c r="AL548" s="119"/>
      <c r="AM548" s="119"/>
      <c r="AN548" s="119"/>
      <c r="AO548" s="93">
        <v>98.7</v>
      </c>
      <c r="AP548" s="93" t="s">
        <v>393</v>
      </c>
      <c r="AQ548" s="93">
        <v>98.7</v>
      </c>
      <c r="AR548" s="93" t="s">
        <v>393</v>
      </c>
      <c r="AS548" s="93">
        <v>98.7</v>
      </c>
      <c r="AT548" s="93" t="s">
        <v>393</v>
      </c>
      <c r="AU548" s="120">
        <f t="shared" si="9"/>
        <v>813.50000000000011</v>
      </c>
      <c r="AV548" s="93">
        <v>0.42082000000000003</v>
      </c>
      <c r="AW548" s="93" t="s">
        <v>418</v>
      </c>
      <c r="AX548" s="93" t="s">
        <v>396</v>
      </c>
      <c r="AY548" s="93">
        <v>2</v>
      </c>
      <c r="AZ548" s="93" t="s">
        <v>409</v>
      </c>
    </row>
    <row r="549" spans="1:52" ht="35.25" customHeight="1" x14ac:dyDescent="0.25">
      <c r="A549" s="4">
        <v>539</v>
      </c>
      <c r="B549" s="4">
        <v>34397</v>
      </c>
      <c r="C549" s="89" t="s">
        <v>382</v>
      </c>
      <c r="D549" s="58" t="s">
        <v>383</v>
      </c>
      <c r="E549" s="58" t="s">
        <v>384</v>
      </c>
      <c r="F549" s="89" t="s">
        <v>416</v>
      </c>
      <c r="G549" s="90" t="s">
        <v>386</v>
      </c>
      <c r="H549" s="91" t="s">
        <v>387</v>
      </c>
      <c r="I549" s="4">
        <v>4</v>
      </c>
      <c r="J549" s="4" t="s">
        <v>388</v>
      </c>
      <c r="K549" s="4">
        <v>80</v>
      </c>
      <c r="L549" s="122" t="s">
        <v>420</v>
      </c>
      <c r="M549" s="4" t="s">
        <v>417</v>
      </c>
      <c r="N549" s="4" t="s">
        <v>101</v>
      </c>
      <c r="O549" s="4" t="s">
        <v>102</v>
      </c>
      <c r="P549" s="4" t="s">
        <v>102</v>
      </c>
      <c r="Q549" s="94" t="s">
        <v>101</v>
      </c>
      <c r="R549" s="58" t="s">
        <v>390</v>
      </c>
      <c r="S549" s="28" t="s">
        <v>102</v>
      </c>
      <c r="T549" s="58"/>
      <c r="U549" s="68">
        <v>2955.9096800000002</v>
      </c>
      <c r="V549" s="68">
        <v>2997.88</v>
      </c>
      <c r="W549" s="93">
        <v>402.4</v>
      </c>
      <c r="X549" s="93" t="s">
        <v>393</v>
      </c>
      <c r="Y549" s="93">
        <v>402.4</v>
      </c>
      <c r="Z549" s="93" t="s">
        <v>393</v>
      </c>
      <c r="AA549" s="93">
        <v>402.4</v>
      </c>
      <c r="AB549" s="93" t="s">
        <v>393</v>
      </c>
      <c r="AC549" s="93">
        <v>402.4</v>
      </c>
      <c r="AD549" s="93" t="s">
        <v>393</v>
      </c>
      <c r="AE549" s="93">
        <v>402.4</v>
      </c>
      <c r="AF549" s="93" t="s">
        <v>393</v>
      </c>
      <c r="AG549" s="119"/>
      <c r="AH549" s="119"/>
      <c r="AI549" s="119"/>
      <c r="AJ549" s="119"/>
      <c r="AK549" s="119"/>
      <c r="AL549" s="119"/>
      <c r="AM549" s="119"/>
      <c r="AN549" s="119"/>
      <c r="AO549" s="93">
        <v>376.08</v>
      </c>
      <c r="AP549" s="93" t="s">
        <v>393</v>
      </c>
      <c r="AQ549" s="93">
        <v>376.08</v>
      </c>
      <c r="AR549" s="93" t="s">
        <v>393</v>
      </c>
      <c r="AS549" s="93">
        <v>376.08</v>
      </c>
      <c r="AT549" s="93" t="s">
        <v>393</v>
      </c>
      <c r="AU549" s="120">
        <f t="shared" si="9"/>
        <v>3140.24</v>
      </c>
      <c r="AV549" s="93">
        <v>1.80663</v>
      </c>
      <c r="AW549" s="93" t="s">
        <v>418</v>
      </c>
      <c r="AX549" s="93" t="s">
        <v>396</v>
      </c>
      <c r="AY549" s="93">
        <v>4</v>
      </c>
      <c r="AZ549" s="93" t="s">
        <v>408</v>
      </c>
    </row>
    <row r="550" spans="1:52" ht="35.25" customHeight="1" x14ac:dyDescent="0.25">
      <c r="A550" s="4">
        <v>540</v>
      </c>
      <c r="B550" s="4">
        <v>34398</v>
      </c>
      <c r="C550" s="89" t="s">
        <v>382</v>
      </c>
      <c r="D550" s="58" t="s">
        <v>383</v>
      </c>
      <c r="E550" s="58" t="s">
        <v>384</v>
      </c>
      <c r="F550" s="89" t="s">
        <v>416</v>
      </c>
      <c r="G550" s="90" t="s">
        <v>386</v>
      </c>
      <c r="H550" s="91" t="s">
        <v>387</v>
      </c>
      <c r="I550" s="4">
        <v>4</v>
      </c>
      <c r="J550" s="4" t="s">
        <v>388</v>
      </c>
      <c r="K550" s="4">
        <v>80</v>
      </c>
      <c r="L550" s="122" t="s">
        <v>420</v>
      </c>
      <c r="M550" s="4" t="s">
        <v>417</v>
      </c>
      <c r="N550" s="4" t="s">
        <v>101</v>
      </c>
      <c r="O550" s="4" t="s">
        <v>102</v>
      </c>
      <c r="P550" s="4" t="s">
        <v>102</v>
      </c>
      <c r="Q550" s="94" t="s">
        <v>101</v>
      </c>
      <c r="R550" s="58" t="s">
        <v>390</v>
      </c>
      <c r="S550" s="28" t="s">
        <v>102</v>
      </c>
      <c r="T550" s="58"/>
      <c r="U550" s="68">
        <v>2490.2445185599991</v>
      </c>
      <c r="V550" s="68">
        <v>2525.6029599999993</v>
      </c>
      <c r="W550" s="93">
        <v>300.08</v>
      </c>
      <c r="X550" s="93" t="s">
        <v>393</v>
      </c>
      <c r="Y550" s="93">
        <v>300.08</v>
      </c>
      <c r="Z550" s="93" t="s">
        <v>393</v>
      </c>
      <c r="AA550" s="93">
        <v>300.08</v>
      </c>
      <c r="AB550" s="93" t="s">
        <v>393</v>
      </c>
      <c r="AC550" s="93">
        <v>300.08</v>
      </c>
      <c r="AD550" s="93" t="s">
        <v>393</v>
      </c>
      <c r="AE550" s="93">
        <v>300.08</v>
      </c>
      <c r="AF550" s="93" t="s">
        <v>393</v>
      </c>
      <c r="AG550" s="119"/>
      <c r="AH550" s="119"/>
      <c r="AI550" s="119"/>
      <c r="AJ550" s="119"/>
      <c r="AK550" s="119"/>
      <c r="AL550" s="119"/>
      <c r="AM550" s="119"/>
      <c r="AN550" s="119"/>
      <c r="AO550" s="93">
        <v>281.16000000000003</v>
      </c>
      <c r="AP550" s="93" t="s">
        <v>393</v>
      </c>
      <c r="AQ550" s="93">
        <v>281.16000000000003</v>
      </c>
      <c r="AR550" s="93" t="s">
        <v>393</v>
      </c>
      <c r="AS550" s="93">
        <v>313.2</v>
      </c>
      <c r="AT550" s="93" t="s">
        <v>398</v>
      </c>
      <c r="AU550" s="120">
        <f t="shared" si="9"/>
        <v>2375.9199999999996</v>
      </c>
      <c r="AV550" s="93">
        <v>1.3261099999999999</v>
      </c>
      <c r="AW550" s="93" t="s">
        <v>418</v>
      </c>
      <c r="AX550" s="93" t="s">
        <v>396</v>
      </c>
      <c r="AY550" s="93">
        <v>4</v>
      </c>
      <c r="AZ550" s="93" t="s">
        <v>408</v>
      </c>
    </row>
    <row r="551" spans="1:52" ht="35.25" customHeight="1" x14ac:dyDescent="0.25">
      <c r="A551" s="4">
        <v>541</v>
      </c>
      <c r="B551" s="50">
        <v>3441</v>
      </c>
      <c r="C551" s="89" t="s">
        <v>382</v>
      </c>
      <c r="D551" s="58" t="s">
        <v>383</v>
      </c>
      <c r="E551" s="58" t="s">
        <v>412</v>
      </c>
      <c r="F551" s="89" t="s">
        <v>424</v>
      </c>
      <c r="G551" s="90" t="s">
        <v>386</v>
      </c>
      <c r="H551" s="91" t="s">
        <v>387</v>
      </c>
      <c r="I551" s="92">
        <v>6</v>
      </c>
      <c r="J551" s="4" t="s">
        <v>425</v>
      </c>
      <c r="K551" s="4">
        <v>80</v>
      </c>
      <c r="L551" s="4">
        <v>7.2</v>
      </c>
      <c r="M551" s="4" t="s">
        <v>426</v>
      </c>
      <c r="N551" s="4" t="s">
        <v>101</v>
      </c>
      <c r="O551" s="4" t="s">
        <v>102</v>
      </c>
      <c r="P551" s="4" t="s">
        <v>102</v>
      </c>
      <c r="Q551" s="94" t="s">
        <v>427</v>
      </c>
      <c r="R551" s="58" t="s">
        <v>390</v>
      </c>
      <c r="S551" s="28" t="s">
        <v>102</v>
      </c>
      <c r="T551" s="28"/>
      <c r="U551" s="91">
        <v>8733.2999999999993</v>
      </c>
      <c r="V551" s="91">
        <v>9160.2000000000007</v>
      </c>
      <c r="W551" s="68">
        <v>1057.9000000000001</v>
      </c>
      <c r="X551" s="58" t="s">
        <v>393</v>
      </c>
      <c r="Y551" s="58">
        <v>1057.9000000000001</v>
      </c>
      <c r="Z551" s="58" t="s">
        <v>393</v>
      </c>
      <c r="AA551" s="58">
        <v>1057.9000000000001</v>
      </c>
      <c r="AB551" s="58" t="s">
        <v>393</v>
      </c>
      <c r="AC551" s="58">
        <v>1056.56</v>
      </c>
      <c r="AD551" s="58" t="s">
        <v>393</v>
      </c>
      <c r="AE551" s="58">
        <v>546.76</v>
      </c>
      <c r="AF551" s="58" t="s">
        <v>393</v>
      </c>
      <c r="AG551" s="58">
        <v>322.77999999999997</v>
      </c>
      <c r="AH551" s="58" t="s">
        <v>393</v>
      </c>
      <c r="AI551" s="58">
        <v>319.74</v>
      </c>
      <c r="AJ551" s="58" t="s">
        <v>393</v>
      </c>
      <c r="AK551" s="58">
        <v>487.93</v>
      </c>
      <c r="AL551" s="58" t="s">
        <v>393</v>
      </c>
      <c r="AM551" s="58">
        <v>321.41000000000003</v>
      </c>
      <c r="AN551" s="58" t="s">
        <v>393</v>
      </c>
      <c r="AO551" s="58">
        <v>872.23</v>
      </c>
      <c r="AP551" s="58" t="s">
        <v>393</v>
      </c>
      <c r="AQ551" s="58">
        <v>953.96</v>
      </c>
      <c r="AR551" s="58" t="s">
        <v>393</v>
      </c>
      <c r="AS551" s="58">
        <v>974.02</v>
      </c>
      <c r="AT551" s="58" t="s">
        <v>393</v>
      </c>
      <c r="AU551" s="68">
        <f>W551+Y551+AA551+AC551+AE551+AG551+AI551+AK551+AM551+AO551+AQ551+AS551</f>
        <v>9029.09</v>
      </c>
      <c r="AV551" s="93">
        <v>7.5160400000000003</v>
      </c>
      <c r="AW551" s="4" t="s">
        <v>395</v>
      </c>
      <c r="AX551" s="93" t="s">
        <v>396</v>
      </c>
      <c r="AY551" s="93">
        <v>6</v>
      </c>
      <c r="AZ551" s="93" t="s">
        <v>409</v>
      </c>
    </row>
    <row r="552" spans="1:52" ht="35.25" customHeight="1" x14ac:dyDescent="0.25">
      <c r="A552" s="4">
        <v>542</v>
      </c>
      <c r="B552" s="50">
        <v>3442</v>
      </c>
      <c r="C552" s="89" t="s">
        <v>382</v>
      </c>
      <c r="D552" s="58" t="s">
        <v>383</v>
      </c>
      <c r="E552" s="58" t="s">
        <v>412</v>
      </c>
      <c r="F552" s="89" t="s">
        <v>424</v>
      </c>
      <c r="G552" s="90" t="s">
        <v>386</v>
      </c>
      <c r="H552" s="91" t="s">
        <v>387</v>
      </c>
      <c r="I552" s="92">
        <v>2</v>
      </c>
      <c r="J552" s="4" t="s">
        <v>425</v>
      </c>
      <c r="K552" s="4">
        <v>80</v>
      </c>
      <c r="L552" s="4">
        <v>7.2</v>
      </c>
      <c r="M552" s="4" t="s">
        <v>426</v>
      </c>
      <c r="N552" s="4" t="s">
        <v>101</v>
      </c>
      <c r="O552" s="4" t="s">
        <v>102</v>
      </c>
      <c r="P552" s="4" t="s">
        <v>101</v>
      </c>
      <c r="Q552" s="94" t="s">
        <v>428</v>
      </c>
      <c r="R552" s="58" t="s">
        <v>390</v>
      </c>
      <c r="S552" s="28" t="s">
        <v>102</v>
      </c>
      <c r="T552" s="28"/>
      <c r="U552" s="91">
        <v>3637.48</v>
      </c>
      <c r="V552" s="91">
        <v>2986.84</v>
      </c>
      <c r="W552" s="68">
        <v>537.30999999999995</v>
      </c>
      <c r="X552" s="58" t="s">
        <v>398</v>
      </c>
      <c r="Y552" s="58">
        <v>530.94000000000005</v>
      </c>
      <c r="Z552" s="58" t="s">
        <v>398</v>
      </c>
      <c r="AA552" s="58">
        <v>484.38</v>
      </c>
      <c r="AB552" s="58" t="s">
        <v>398</v>
      </c>
      <c r="AC552" s="58">
        <v>367.35</v>
      </c>
      <c r="AD552" s="58" t="s">
        <v>398</v>
      </c>
      <c r="AE552" s="58">
        <v>227.86</v>
      </c>
      <c r="AF552" s="58" t="s">
        <v>398</v>
      </c>
      <c r="AG552" s="58">
        <v>117.84</v>
      </c>
      <c r="AH552" s="58" t="s">
        <v>398</v>
      </c>
      <c r="AI552" s="58">
        <v>60.24</v>
      </c>
      <c r="AJ552" s="58" t="s">
        <v>398</v>
      </c>
      <c r="AK552" s="58">
        <v>81.03</v>
      </c>
      <c r="AL552" s="58" t="s">
        <v>402</v>
      </c>
      <c r="AM552" s="58">
        <v>98.58</v>
      </c>
      <c r="AN552" s="58" t="s">
        <v>398</v>
      </c>
      <c r="AO552" s="58">
        <v>292.98</v>
      </c>
      <c r="AP552" s="58" t="s">
        <v>398</v>
      </c>
      <c r="AQ552" s="58">
        <v>348.31</v>
      </c>
      <c r="AR552" s="58" t="s">
        <v>398</v>
      </c>
      <c r="AS552" s="58">
        <v>421.39</v>
      </c>
      <c r="AT552" s="58" t="s">
        <v>398</v>
      </c>
      <c r="AU552" s="68">
        <f t="shared" ref="AU552:AU615" si="10">W552+Y552+AA552+AC552+AE552+AG552+AI552+AK552+AM552+AO552+AQ552+AS552</f>
        <v>3568.21</v>
      </c>
      <c r="AV552" s="93">
        <v>3.1996500000000001</v>
      </c>
      <c r="AW552" s="4" t="s">
        <v>395</v>
      </c>
      <c r="AX552" s="93" t="s">
        <v>396</v>
      </c>
      <c r="AY552" s="93">
        <v>2</v>
      </c>
      <c r="AZ552" s="93" t="s">
        <v>409</v>
      </c>
    </row>
    <row r="553" spans="1:52" ht="35.25" customHeight="1" x14ac:dyDescent="0.25">
      <c r="A553" s="4">
        <v>543</v>
      </c>
      <c r="B553" s="50">
        <v>3443</v>
      </c>
      <c r="C553" s="89" t="s">
        <v>382</v>
      </c>
      <c r="D553" s="58" t="s">
        <v>383</v>
      </c>
      <c r="E553" s="58" t="s">
        <v>412</v>
      </c>
      <c r="F553" s="89" t="s">
        <v>424</v>
      </c>
      <c r="G553" s="90" t="s">
        <v>386</v>
      </c>
      <c r="H553" s="91" t="s">
        <v>387</v>
      </c>
      <c r="I553" s="92">
        <v>4</v>
      </c>
      <c r="J553" s="4" t="s">
        <v>425</v>
      </c>
      <c r="K553" s="4">
        <v>80</v>
      </c>
      <c r="L553" s="4">
        <v>7.2</v>
      </c>
      <c r="M553" s="4" t="s">
        <v>426</v>
      </c>
      <c r="N553" s="4" t="s">
        <v>101</v>
      </c>
      <c r="O553" s="4" t="s">
        <v>102</v>
      </c>
      <c r="P553" s="4" t="s">
        <v>101</v>
      </c>
      <c r="Q553" s="94" t="s">
        <v>428</v>
      </c>
      <c r="R553" s="58" t="s">
        <v>390</v>
      </c>
      <c r="S553" s="28" t="s">
        <v>102</v>
      </c>
      <c r="T553" s="28"/>
      <c r="U553" s="91">
        <v>7857.84</v>
      </c>
      <c r="V553" s="91">
        <v>6264.78</v>
      </c>
      <c r="W553" s="68">
        <v>1041.53</v>
      </c>
      <c r="X553" s="58" t="s">
        <v>398</v>
      </c>
      <c r="Y553" s="58">
        <v>1026.6600000000001</v>
      </c>
      <c r="Z553" s="58" t="s">
        <v>398</v>
      </c>
      <c r="AA553" s="58">
        <v>936.87</v>
      </c>
      <c r="AB553" s="58" t="s">
        <v>398</v>
      </c>
      <c r="AC553" s="58">
        <v>705.33</v>
      </c>
      <c r="AD553" s="58" t="s">
        <v>398</v>
      </c>
      <c r="AE553" s="58">
        <v>432.4</v>
      </c>
      <c r="AF553" s="58" t="s">
        <v>398</v>
      </c>
      <c r="AG553" s="58">
        <v>211.73</v>
      </c>
      <c r="AH553" s="58" t="s">
        <v>398</v>
      </c>
      <c r="AI553" s="58">
        <v>100.35</v>
      </c>
      <c r="AJ553" s="58" t="s">
        <v>398</v>
      </c>
      <c r="AK553" s="58">
        <v>135.38</v>
      </c>
      <c r="AL553" s="58" t="s">
        <v>398</v>
      </c>
      <c r="AM553" s="58">
        <v>172.72</v>
      </c>
      <c r="AN553" s="58" t="s">
        <v>398</v>
      </c>
      <c r="AO553" s="58">
        <v>572.29999999999995</v>
      </c>
      <c r="AP553" s="58" t="s">
        <v>398</v>
      </c>
      <c r="AQ553" s="58">
        <v>677.87</v>
      </c>
      <c r="AR553" s="58" t="s">
        <v>398</v>
      </c>
      <c r="AS553" s="58">
        <v>815.6</v>
      </c>
      <c r="AT553" s="58" t="s">
        <v>398</v>
      </c>
      <c r="AU553" s="68">
        <f t="shared" si="10"/>
        <v>6828.7400000000007</v>
      </c>
      <c r="AV553" s="93">
        <v>6.4893999999999998</v>
      </c>
      <c r="AW553" s="4" t="s">
        <v>395</v>
      </c>
      <c r="AX553" s="93" t="s">
        <v>396</v>
      </c>
      <c r="AY553" s="93">
        <v>4</v>
      </c>
      <c r="AZ553" s="93" t="s">
        <v>409</v>
      </c>
    </row>
    <row r="554" spans="1:52" ht="35.25" customHeight="1" x14ac:dyDescent="0.25">
      <c r="A554" s="4">
        <v>544</v>
      </c>
      <c r="B554" s="50">
        <v>3444</v>
      </c>
      <c r="C554" s="89" t="s">
        <v>382</v>
      </c>
      <c r="D554" s="58" t="s">
        <v>383</v>
      </c>
      <c r="E554" s="58" t="s">
        <v>412</v>
      </c>
      <c r="F554" s="89" t="s">
        <v>424</v>
      </c>
      <c r="G554" s="90" t="s">
        <v>386</v>
      </c>
      <c r="H554" s="91" t="s">
        <v>387</v>
      </c>
      <c r="I554" s="92">
        <v>13</v>
      </c>
      <c r="J554" s="4" t="s">
        <v>425</v>
      </c>
      <c r="K554" s="4">
        <v>50</v>
      </c>
      <c r="L554" s="4">
        <v>7.2</v>
      </c>
      <c r="M554" s="4" t="s">
        <v>426</v>
      </c>
      <c r="N554" s="4" t="s">
        <v>101</v>
      </c>
      <c r="O554" s="4" t="s">
        <v>102</v>
      </c>
      <c r="P554" s="4" t="s">
        <v>101</v>
      </c>
      <c r="Q554" s="94" t="s">
        <v>428</v>
      </c>
      <c r="R554" s="58" t="s">
        <v>390</v>
      </c>
      <c r="S554" s="28" t="s">
        <v>102</v>
      </c>
      <c r="T554" s="28"/>
      <c r="U554" s="91">
        <v>7588.15</v>
      </c>
      <c r="V554" s="91">
        <v>6966.7</v>
      </c>
      <c r="W554" s="68">
        <v>1117.9299999999998</v>
      </c>
      <c r="X554" s="58" t="s">
        <v>398</v>
      </c>
      <c r="Y554" s="58">
        <v>1152.6199999999999</v>
      </c>
      <c r="Z554" s="58" t="s">
        <v>398</v>
      </c>
      <c r="AA554" s="58">
        <v>1013.21</v>
      </c>
      <c r="AB554" s="58" t="s">
        <v>398</v>
      </c>
      <c r="AC554" s="58">
        <v>793.92</v>
      </c>
      <c r="AD554" s="58" t="s">
        <v>398</v>
      </c>
      <c r="AE554" s="58">
        <v>528.32000000000005</v>
      </c>
      <c r="AF554" s="58" t="s">
        <v>398</v>
      </c>
      <c r="AG554" s="58">
        <v>315.38</v>
      </c>
      <c r="AH554" s="58" t="s">
        <v>398</v>
      </c>
      <c r="AI554" s="58">
        <v>136.80000000000001</v>
      </c>
      <c r="AJ554" s="58" t="s">
        <v>398</v>
      </c>
      <c r="AK554" s="58">
        <v>191.08</v>
      </c>
      <c r="AL554" s="58" t="s">
        <v>398</v>
      </c>
      <c r="AM554" s="58">
        <v>239.07</v>
      </c>
      <c r="AN554" s="58" t="s">
        <v>398</v>
      </c>
      <c r="AO554" s="58">
        <v>597.17999999999995</v>
      </c>
      <c r="AP554" s="58" t="s">
        <v>398</v>
      </c>
      <c r="AQ554" s="58">
        <v>725.73</v>
      </c>
      <c r="AR554" s="58" t="s">
        <v>398</v>
      </c>
      <c r="AS554" s="58">
        <v>901.73</v>
      </c>
      <c r="AT554" s="58" t="s">
        <v>398</v>
      </c>
      <c r="AU554" s="68">
        <f t="shared" si="10"/>
        <v>7712.9699999999993</v>
      </c>
      <c r="AV554" s="93">
        <v>6.1065899999999997</v>
      </c>
      <c r="AW554" s="4" t="s">
        <v>395</v>
      </c>
      <c r="AX554" s="93" t="s">
        <v>396</v>
      </c>
      <c r="AY554" s="93">
        <v>13</v>
      </c>
      <c r="AZ554" s="93" t="s">
        <v>409</v>
      </c>
    </row>
    <row r="555" spans="1:52" ht="35.25" customHeight="1" x14ac:dyDescent="0.25">
      <c r="A555" s="4">
        <v>545</v>
      </c>
      <c r="B555" s="50">
        <v>3445</v>
      </c>
      <c r="C555" s="89" t="s">
        <v>382</v>
      </c>
      <c r="D555" s="58" t="s">
        <v>383</v>
      </c>
      <c r="E555" s="58" t="s">
        <v>412</v>
      </c>
      <c r="F555" s="89" t="s">
        <v>424</v>
      </c>
      <c r="G555" s="90" t="s">
        <v>386</v>
      </c>
      <c r="H555" s="91" t="s">
        <v>387</v>
      </c>
      <c r="I555" s="92">
        <v>1</v>
      </c>
      <c r="J555" s="4" t="s">
        <v>425</v>
      </c>
      <c r="K555" s="4">
        <v>50</v>
      </c>
      <c r="L555" s="4">
        <v>7.2</v>
      </c>
      <c r="M555" s="4" t="s">
        <v>426</v>
      </c>
      <c r="N555" s="4" t="s">
        <v>101</v>
      </c>
      <c r="O555" s="4" t="s">
        <v>102</v>
      </c>
      <c r="P555" s="4" t="s">
        <v>101</v>
      </c>
      <c r="Q555" s="94" t="s">
        <v>428</v>
      </c>
      <c r="R555" s="58" t="s">
        <v>390</v>
      </c>
      <c r="S555" s="28" t="s">
        <v>102</v>
      </c>
      <c r="T555" s="28"/>
      <c r="U555" s="91">
        <v>2002.71</v>
      </c>
      <c r="V555" s="91">
        <v>1651.98</v>
      </c>
      <c r="W555" s="68">
        <v>360.84000000000003</v>
      </c>
      <c r="X555" s="58" t="s">
        <v>398</v>
      </c>
      <c r="Y555" s="58">
        <v>363.8</v>
      </c>
      <c r="Z555" s="58" t="s">
        <v>398</v>
      </c>
      <c r="AA555" s="58">
        <v>327.82</v>
      </c>
      <c r="AB555" s="58" t="s">
        <v>398</v>
      </c>
      <c r="AC555" s="58">
        <v>246.54</v>
      </c>
      <c r="AD555" s="58" t="s">
        <v>398</v>
      </c>
      <c r="AE555" s="58">
        <v>152.46</v>
      </c>
      <c r="AF555" s="58" t="s">
        <v>398</v>
      </c>
      <c r="AG555" s="58">
        <v>73.239999999999995</v>
      </c>
      <c r="AH555" s="58" t="s">
        <v>398</v>
      </c>
      <c r="AI555" s="58">
        <v>30.02</v>
      </c>
      <c r="AJ555" s="58" t="s">
        <v>398</v>
      </c>
      <c r="AK555" s="58">
        <v>46.18</v>
      </c>
      <c r="AL555" s="58" t="s">
        <v>402</v>
      </c>
      <c r="AM555" s="58">
        <v>97.8</v>
      </c>
      <c r="AN555" s="58" t="s">
        <v>398</v>
      </c>
      <c r="AO555" s="58">
        <v>253.92</v>
      </c>
      <c r="AP555" s="58" t="s">
        <v>398</v>
      </c>
      <c r="AQ555" s="58">
        <v>299.60000000000002</v>
      </c>
      <c r="AR555" s="58" t="s">
        <v>398</v>
      </c>
      <c r="AS555" s="58">
        <v>351.07</v>
      </c>
      <c r="AT555" s="58" t="s">
        <v>398</v>
      </c>
      <c r="AU555" s="68">
        <f t="shared" si="10"/>
        <v>2603.2900000000004</v>
      </c>
      <c r="AV555" s="93">
        <v>2.3774800000000003</v>
      </c>
      <c r="AW555" s="4" t="s">
        <v>395</v>
      </c>
      <c r="AX555" s="93" t="s">
        <v>396</v>
      </c>
      <c r="AY555" s="93">
        <v>1</v>
      </c>
      <c r="AZ555" s="93" t="s">
        <v>409</v>
      </c>
    </row>
    <row r="556" spans="1:52" ht="35.25" customHeight="1" x14ac:dyDescent="0.25">
      <c r="A556" s="4">
        <v>546</v>
      </c>
      <c r="B556" s="50">
        <v>3446</v>
      </c>
      <c r="C556" s="89" t="s">
        <v>382</v>
      </c>
      <c r="D556" s="58" t="s">
        <v>383</v>
      </c>
      <c r="E556" s="58" t="s">
        <v>412</v>
      </c>
      <c r="F556" s="89" t="s">
        <v>424</v>
      </c>
      <c r="G556" s="90" t="s">
        <v>386</v>
      </c>
      <c r="H556" s="91" t="s">
        <v>387</v>
      </c>
      <c r="I556" s="92">
        <v>1</v>
      </c>
      <c r="J556" s="4" t="s">
        <v>425</v>
      </c>
      <c r="K556" s="4">
        <v>50</v>
      </c>
      <c r="L556" s="4">
        <v>7.2</v>
      </c>
      <c r="M556" s="4" t="s">
        <v>426</v>
      </c>
      <c r="N556" s="4" t="s">
        <v>101</v>
      </c>
      <c r="O556" s="4" t="s">
        <v>102</v>
      </c>
      <c r="P556" s="4" t="s">
        <v>101</v>
      </c>
      <c r="Q556" s="94" t="s">
        <v>428</v>
      </c>
      <c r="R556" s="58" t="s">
        <v>390</v>
      </c>
      <c r="S556" s="28" t="s">
        <v>102</v>
      </c>
      <c r="T556" s="28"/>
      <c r="U556" s="91">
        <v>1290.29</v>
      </c>
      <c r="V556" s="91">
        <v>1348.06</v>
      </c>
      <c r="W556" s="58">
        <v>195.56</v>
      </c>
      <c r="X556" s="58" t="s">
        <v>398</v>
      </c>
      <c r="Y556" s="58">
        <v>197.72</v>
      </c>
      <c r="Z556" s="58" t="s">
        <v>398</v>
      </c>
      <c r="AA556" s="58">
        <v>177.59</v>
      </c>
      <c r="AB556" s="58" t="s">
        <v>398</v>
      </c>
      <c r="AC556" s="58">
        <v>136.15</v>
      </c>
      <c r="AD556" s="58" t="s">
        <v>398</v>
      </c>
      <c r="AE556" s="58">
        <v>81.36</v>
      </c>
      <c r="AF556" s="58" t="s">
        <v>398</v>
      </c>
      <c r="AG556" s="58">
        <v>43.1</v>
      </c>
      <c r="AH556" s="58" t="s">
        <v>398</v>
      </c>
      <c r="AI556" s="58">
        <v>18.21</v>
      </c>
      <c r="AJ556" s="58" t="s">
        <v>398</v>
      </c>
      <c r="AK556" s="58">
        <v>26.64</v>
      </c>
      <c r="AL556" s="58" t="s">
        <v>398</v>
      </c>
      <c r="AM556" s="58">
        <v>34.15</v>
      </c>
      <c r="AN556" s="58" t="s">
        <v>398</v>
      </c>
      <c r="AO556" s="58">
        <v>176.48</v>
      </c>
      <c r="AP556" s="58" t="s">
        <v>398</v>
      </c>
      <c r="AQ556" s="58">
        <v>127.98</v>
      </c>
      <c r="AR556" s="58" t="s">
        <v>398</v>
      </c>
      <c r="AS556" s="58">
        <v>187.24</v>
      </c>
      <c r="AT556" s="58" t="s">
        <v>398</v>
      </c>
      <c r="AU556" s="68">
        <f t="shared" si="10"/>
        <v>1402.18</v>
      </c>
      <c r="AV556" s="93">
        <v>1.5523</v>
      </c>
      <c r="AW556" s="4" t="s">
        <v>395</v>
      </c>
      <c r="AX556" s="93" t="s">
        <v>396</v>
      </c>
      <c r="AY556" s="93">
        <v>1</v>
      </c>
      <c r="AZ556" s="93" t="s">
        <v>409</v>
      </c>
    </row>
    <row r="557" spans="1:52" ht="35.25" customHeight="1" x14ac:dyDescent="0.25">
      <c r="A557" s="4">
        <v>547</v>
      </c>
      <c r="B557" s="50">
        <v>3447</v>
      </c>
      <c r="C557" s="89" t="s">
        <v>382</v>
      </c>
      <c r="D557" s="58" t="s">
        <v>383</v>
      </c>
      <c r="E557" s="58" t="s">
        <v>412</v>
      </c>
      <c r="F557" s="89" t="s">
        <v>424</v>
      </c>
      <c r="G557" s="90" t="s">
        <v>386</v>
      </c>
      <c r="H557" s="91" t="s">
        <v>387</v>
      </c>
      <c r="I557" s="92">
        <v>6</v>
      </c>
      <c r="J557" s="4" t="s">
        <v>425</v>
      </c>
      <c r="K557" s="4">
        <v>80</v>
      </c>
      <c r="L557" s="4">
        <v>7.2</v>
      </c>
      <c r="M557" s="4" t="s">
        <v>426</v>
      </c>
      <c r="N557" s="4" t="s">
        <v>101</v>
      </c>
      <c r="O557" s="4" t="s">
        <v>102</v>
      </c>
      <c r="P557" s="4" t="s">
        <v>102</v>
      </c>
      <c r="Q557" s="94" t="s">
        <v>427</v>
      </c>
      <c r="R557" s="58" t="s">
        <v>390</v>
      </c>
      <c r="S557" s="28" t="s">
        <v>102</v>
      </c>
      <c r="T557" s="28"/>
      <c r="U557" s="91">
        <v>11034.87</v>
      </c>
      <c r="V557" s="91">
        <v>11991.11</v>
      </c>
      <c r="W557" s="68">
        <v>1251.75</v>
      </c>
      <c r="X557" s="58" t="s">
        <v>393</v>
      </c>
      <c r="Y557" s="58">
        <v>1251.75</v>
      </c>
      <c r="Z557" s="58" t="s">
        <v>393</v>
      </c>
      <c r="AA557" s="58">
        <v>1251.75</v>
      </c>
      <c r="AB557" s="58" t="s">
        <v>393</v>
      </c>
      <c r="AC557" s="58">
        <v>1251.75</v>
      </c>
      <c r="AD557" s="58" t="s">
        <v>393</v>
      </c>
      <c r="AE557" s="58">
        <v>686.67</v>
      </c>
      <c r="AF557" s="58" t="s">
        <v>393</v>
      </c>
      <c r="AG557" s="58">
        <v>450.57</v>
      </c>
      <c r="AH557" s="58" t="s">
        <v>393</v>
      </c>
      <c r="AI557" s="58">
        <v>437.83</v>
      </c>
      <c r="AJ557" s="58" t="s">
        <v>393</v>
      </c>
      <c r="AK557" s="58">
        <v>781.16</v>
      </c>
      <c r="AL557" s="58" t="s">
        <v>393</v>
      </c>
      <c r="AM557" s="58">
        <v>450.12</v>
      </c>
      <c r="AN557" s="58" t="s">
        <v>393</v>
      </c>
      <c r="AO557" s="58">
        <v>1170.3699999999999</v>
      </c>
      <c r="AP557" s="58" t="s">
        <v>393</v>
      </c>
      <c r="AQ557" s="58">
        <v>1183.6500000000001</v>
      </c>
      <c r="AR557" s="58" t="s">
        <v>393</v>
      </c>
      <c r="AS557" s="58">
        <v>1191.21</v>
      </c>
      <c r="AT557" s="58" t="s">
        <v>393</v>
      </c>
      <c r="AU557" s="68">
        <f t="shared" si="10"/>
        <v>11358.579999999998</v>
      </c>
      <c r="AV557" s="93">
        <v>9.2093799999999995</v>
      </c>
      <c r="AW557" s="4" t="s">
        <v>395</v>
      </c>
      <c r="AX557" s="93" t="s">
        <v>396</v>
      </c>
      <c r="AY557" s="93">
        <v>6</v>
      </c>
      <c r="AZ557" s="93" t="s">
        <v>409</v>
      </c>
    </row>
    <row r="558" spans="1:52" ht="35.25" customHeight="1" x14ac:dyDescent="0.25">
      <c r="A558" s="4">
        <v>548</v>
      </c>
      <c r="B558" s="50">
        <v>3448</v>
      </c>
      <c r="C558" s="89" t="s">
        <v>382</v>
      </c>
      <c r="D558" s="58" t="s">
        <v>383</v>
      </c>
      <c r="E558" s="58" t="s">
        <v>412</v>
      </c>
      <c r="F558" s="89" t="s">
        <v>424</v>
      </c>
      <c r="G558" s="90" t="s">
        <v>386</v>
      </c>
      <c r="H558" s="91" t="s">
        <v>387</v>
      </c>
      <c r="I558" s="92">
        <v>3</v>
      </c>
      <c r="J558" s="4" t="s">
        <v>425</v>
      </c>
      <c r="K558" s="4">
        <v>80</v>
      </c>
      <c r="L558" s="4">
        <v>7.2</v>
      </c>
      <c r="M558" s="4" t="s">
        <v>426</v>
      </c>
      <c r="N558" s="4" t="s">
        <v>101</v>
      </c>
      <c r="O558" s="4" t="s">
        <v>102</v>
      </c>
      <c r="P558" s="4" t="s">
        <v>101</v>
      </c>
      <c r="Q558" s="94" t="s">
        <v>428</v>
      </c>
      <c r="R558" s="58" t="s">
        <v>390</v>
      </c>
      <c r="S558" s="28" t="s">
        <v>102</v>
      </c>
      <c r="T558" s="28"/>
      <c r="U558" s="91">
        <v>508.21</v>
      </c>
      <c r="V558" s="91">
        <v>5227.68</v>
      </c>
      <c r="W558" s="68">
        <v>748.23</v>
      </c>
      <c r="X558" s="58" t="s">
        <v>398</v>
      </c>
      <c r="Y558" s="58">
        <v>715.21</v>
      </c>
      <c r="Z558" s="58" t="s">
        <v>398</v>
      </c>
      <c r="AA558" s="58">
        <v>618.65</v>
      </c>
      <c r="AB558" s="58" t="s">
        <v>398</v>
      </c>
      <c r="AC558" s="58">
        <v>508.27</v>
      </c>
      <c r="AD558" s="58" t="s">
        <v>398</v>
      </c>
      <c r="AE558" s="58">
        <v>319</v>
      </c>
      <c r="AF558" s="58" t="s">
        <v>402</v>
      </c>
      <c r="AG558" s="58">
        <v>172.56</v>
      </c>
      <c r="AH558" s="58" t="s">
        <v>398</v>
      </c>
      <c r="AI558" s="58">
        <v>80.91</v>
      </c>
      <c r="AJ558" s="58" t="s">
        <v>398</v>
      </c>
      <c r="AK558" s="58">
        <v>122.08</v>
      </c>
      <c r="AL558" s="58" t="s">
        <v>398</v>
      </c>
      <c r="AM558" s="58">
        <v>151.66999999999999</v>
      </c>
      <c r="AN558" s="58" t="s">
        <v>398</v>
      </c>
      <c r="AO558" s="58">
        <v>402.23</v>
      </c>
      <c r="AP558" s="58" t="s">
        <v>398</v>
      </c>
      <c r="AQ558" s="58">
        <v>451.13</v>
      </c>
      <c r="AR558" s="58" t="s">
        <v>398</v>
      </c>
      <c r="AS558" s="58">
        <v>547.99</v>
      </c>
      <c r="AT558" s="58" t="s">
        <v>402</v>
      </c>
      <c r="AU558" s="68">
        <f t="shared" si="10"/>
        <v>4837.9299999999994</v>
      </c>
      <c r="AV558" s="93">
        <v>1.9880800000000001</v>
      </c>
      <c r="AW558" s="4" t="s">
        <v>395</v>
      </c>
      <c r="AX558" s="93" t="s">
        <v>396</v>
      </c>
      <c r="AY558" s="93">
        <v>3</v>
      </c>
      <c r="AZ558" s="93" t="s">
        <v>409</v>
      </c>
    </row>
    <row r="559" spans="1:52" ht="35.25" customHeight="1" x14ac:dyDescent="0.25">
      <c r="A559" s="4">
        <v>549</v>
      </c>
      <c r="B559" s="50">
        <v>3449</v>
      </c>
      <c r="C559" s="89" t="s">
        <v>382</v>
      </c>
      <c r="D559" s="58" t="s">
        <v>383</v>
      </c>
      <c r="E559" s="58" t="s">
        <v>412</v>
      </c>
      <c r="F559" s="89" t="s">
        <v>424</v>
      </c>
      <c r="G559" s="90" t="s">
        <v>386</v>
      </c>
      <c r="H559" s="91" t="s">
        <v>387</v>
      </c>
      <c r="I559" s="92">
        <v>2</v>
      </c>
      <c r="J559" s="4" t="s">
        <v>425</v>
      </c>
      <c r="K559" s="4">
        <v>80</v>
      </c>
      <c r="L559" s="4">
        <v>7.2</v>
      </c>
      <c r="M559" s="4" t="s">
        <v>426</v>
      </c>
      <c r="N559" s="4" t="s">
        <v>101</v>
      </c>
      <c r="O559" s="4" t="s">
        <v>102</v>
      </c>
      <c r="P559" s="4" t="s">
        <v>101</v>
      </c>
      <c r="Q559" s="94" t="s">
        <v>428</v>
      </c>
      <c r="R559" s="58" t="s">
        <v>390</v>
      </c>
      <c r="S559" s="28" t="s">
        <v>102</v>
      </c>
      <c r="T559" s="28"/>
      <c r="U559" s="91">
        <v>992.95</v>
      </c>
      <c r="V559" s="91">
        <v>2325.13</v>
      </c>
      <c r="W559" s="58">
        <v>420.36</v>
      </c>
      <c r="X559" s="58" t="s">
        <v>398</v>
      </c>
      <c r="Y559" s="58">
        <v>413.04</v>
      </c>
      <c r="Z559" s="58" t="s">
        <v>398</v>
      </c>
      <c r="AA559" s="58">
        <v>368.43</v>
      </c>
      <c r="AB559" s="58" t="s">
        <v>398</v>
      </c>
      <c r="AC559" s="58">
        <v>273.08999999999997</v>
      </c>
      <c r="AD559" s="58" t="s">
        <v>398</v>
      </c>
      <c r="AE559" s="58">
        <v>152.62</v>
      </c>
      <c r="AF559" s="58" t="s">
        <v>398</v>
      </c>
      <c r="AG559" s="58">
        <v>89.81</v>
      </c>
      <c r="AH559" s="58" t="s">
        <v>398</v>
      </c>
      <c r="AI559" s="58">
        <v>77.84</v>
      </c>
      <c r="AJ559" s="58" t="s">
        <v>398</v>
      </c>
      <c r="AK559" s="58">
        <v>46.74</v>
      </c>
      <c r="AL559" s="58" t="s">
        <v>398</v>
      </c>
      <c r="AM559" s="58">
        <v>70.16</v>
      </c>
      <c r="AN559" s="58" t="s">
        <v>398</v>
      </c>
      <c r="AO559" s="58">
        <v>209.58</v>
      </c>
      <c r="AP559" s="58" t="s">
        <v>398</v>
      </c>
      <c r="AQ559" s="58">
        <v>304.98</v>
      </c>
      <c r="AR559" s="58" t="s">
        <v>398</v>
      </c>
      <c r="AS559" s="58">
        <v>304.62</v>
      </c>
      <c r="AT559" s="58" t="s">
        <v>398</v>
      </c>
      <c r="AU559" s="68">
        <f t="shared" si="10"/>
        <v>2731.27</v>
      </c>
      <c r="AV559" s="93">
        <v>0.94540999999999997</v>
      </c>
      <c r="AW559" s="4" t="s">
        <v>395</v>
      </c>
      <c r="AX559" s="93" t="s">
        <v>396</v>
      </c>
      <c r="AY559" s="93">
        <v>2</v>
      </c>
      <c r="AZ559" s="93" t="s">
        <v>409</v>
      </c>
    </row>
    <row r="560" spans="1:52" ht="35.25" customHeight="1" x14ac:dyDescent="0.25">
      <c r="A560" s="4">
        <v>550</v>
      </c>
      <c r="B560" s="50">
        <v>34410</v>
      </c>
      <c r="C560" s="89" t="s">
        <v>382</v>
      </c>
      <c r="D560" s="58" t="s">
        <v>383</v>
      </c>
      <c r="E560" s="58" t="s">
        <v>412</v>
      </c>
      <c r="F560" s="89" t="s">
        <v>424</v>
      </c>
      <c r="G560" s="90" t="s">
        <v>386</v>
      </c>
      <c r="H560" s="91" t="s">
        <v>387</v>
      </c>
      <c r="I560" s="92">
        <v>2</v>
      </c>
      <c r="J560" s="4" t="s">
        <v>425</v>
      </c>
      <c r="K560" s="4">
        <v>80</v>
      </c>
      <c r="L560" s="4">
        <v>7.2</v>
      </c>
      <c r="M560" s="4" t="s">
        <v>426</v>
      </c>
      <c r="N560" s="4" t="s">
        <v>101</v>
      </c>
      <c r="O560" s="4" t="s">
        <v>102</v>
      </c>
      <c r="P560" s="4" t="s">
        <v>101</v>
      </c>
      <c r="Q560" s="94" t="s">
        <v>428</v>
      </c>
      <c r="R560" s="58" t="s">
        <v>390</v>
      </c>
      <c r="S560" s="28" t="s">
        <v>102</v>
      </c>
      <c r="T560" s="28"/>
      <c r="U560" s="123">
        <v>3345.1</v>
      </c>
      <c r="V560" s="91">
        <v>2937.4</v>
      </c>
      <c r="W560" s="58">
        <v>521.41999999999996</v>
      </c>
      <c r="X560" s="58" t="s">
        <v>398</v>
      </c>
      <c r="Y560" s="58">
        <v>491.22</v>
      </c>
      <c r="Z560" s="58" t="s">
        <v>398</v>
      </c>
      <c r="AA560" s="58">
        <v>450.63</v>
      </c>
      <c r="AB560" s="58" t="s">
        <v>398</v>
      </c>
      <c r="AC560" s="58">
        <v>357.13</v>
      </c>
      <c r="AD560" s="58" t="s">
        <v>398</v>
      </c>
      <c r="AE560" s="58">
        <v>197.16</v>
      </c>
      <c r="AF560" s="58" t="s">
        <v>398</v>
      </c>
      <c r="AG560" s="58">
        <v>95.55</v>
      </c>
      <c r="AH560" s="58" t="s">
        <v>398</v>
      </c>
      <c r="AI560" s="58">
        <v>46.24</v>
      </c>
      <c r="AJ560" s="58" t="s">
        <v>398</v>
      </c>
      <c r="AK560" s="58">
        <v>61.19</v>
      </c>
      <c r="AL560" s="58" t="s">
        <v>398</v>
      </c>
      <c r="AM560" s="58">
        <v>74.709999999999994</v>
      </c>
      <c r="AN560" s="58" t="s">
        <v>398</v>
      </c>
      <c r="AO560" s="58">
        <v>275.7</v>
      </c>
      <c r="AP560" s="58" t="s">
        <v>398</v>
      </c>
      <c r="AQ560" s="58">
        <v>310.82</v>
      </c>
      <c r="AR560" s="58" t="s">
        <v>398</v>
      </c>
      <c r="AS560" s="58">
        <v>405.61</v>
      </c>
      <c r="AT560" s="58" t="s">
        <v>398</v>
      </c>
      <c r="AU560" s="68">
        <f t="shared" si="10"/>
        <v>3287.38</v>
      </c>
      <c r="AV560" s="93">
        <v>1.7555700000000001</v>
      </c>
      <c r="AW560" s="4" t="s">
        <v>395</v>
      </c>
      <c r="AX560" s="93" t="s">
        <v>396</v>
      </c>
      <c r="AY560" s="93">
        <v>2</v>
      </c>
      <c r="AZ560" s="93" t="s">
        <v>409</v>
      </c>
    </row>
    <row r="561" spans="1:52" ht="35.25" customHeight="1" x14ac:dyDescent="0.25">
      <c r="A561" s="4">
        <v>551</v>
      </c>
      <c r="B561" s="50">
        <v>34411</v>
      </c>
      <c r="C561" s="89" t="s">
        <v>382</v>
      </c>
      <c r="D561" s="58" t="s">
        <v>383</v>
      </c>
      <c r="E561" s="58" t="s">
        <v>412</v>
      </c>
      <c r="F561" s="89" t="s">
        <v>424</v>
      </c>
      <c r="G561" s="90" t="s">
        <v>386</v>
      </c>
      <c r="H561" s="91" t="s">
        <v>387</v>
      </c>
      <c r="I561" s="92">
        <v>3</v>
      </c>
      <c r="J561" s="4" t="s">
        <v>425</v>
      </c>
      <c r="K561" s="4">
        <v>80</v>
      </c>
      <c r="L561" s="4">
        <v>7.2</v>
      </c>
      <c r="M561" s="4" t="s">
        <v>426</v>
      </c>
      <c r="N561" s="4" t="s">
        <v>101</v>
      </c>
      <c r="O561" s="4" t="s">
        <v>102</v>
      </c>
      <c r="P561" s="4" t="s">
        <v>101</v>
      </c>
      <c r="Q561" s="94" t="s">
        <v>428</v>
      </c>
      <c r="R561" s="58" t="s">
        <v>390</v>
      </c>
      <c r="S561" s="28" t="s">
        <v>102</v>
      </c>
      <c r="T561" s="28"/>
      <c r="U561" s="91">
        <v>5250.25</v>
      </c>
      <c r="V561" s="91">
        <v>2759.59</v>
      </c>
      <c r="W561" s="58">
        <v>385.73</v>
      </c>
      <c r="X561" s="58" t="s">
        <v>393</v>
      </c>
      <c r="Y561" s="58">
        <v>385.73</v>
      </c>
      <c r="Z561" s="58" t="s">
        <v>393</v>
      </c>
      <c r="AA561" s="58">
        <v>385.73</v>
      </c>
      <c r="AB561" s="58" t="s">
        <v>393</v>
      </c>
      <c r="AC561" s="58">
        <v>385.83</v>
      </c>
      <c r="AD561" s="58" t="s">
        <v>393</v>
      </c>
      <c r="AE561" s="58">
        <v>195.43</v>
      </c>
      <c r="AF561" s="58" t="s">
        <v>393</v>
      </c>
      <c r="AG561" s="58">
        <v>96.75</v>
      </c>
      <c r="AH561" s="58" t="s">
        <v>393</v>
      </c>
      <c r="AI561" s="58">
        <v>94.28</v>
      </c>
      <c r="AJ561" s="58" t="s">
        <v>393</v>
      </c>
      <c r="AK561" s="58">
        <v>158.79</v>
      </c>
      <c r="AL561" s="58" t="s">
        <v>393</v>
      </c>
      <c r="AM561" s="58">
        <v>157.41999999999999</v>
      </c>
      <c r="AN561" s="58" t="s">
        <v>393</v>
      </c>
      <c r="AO561" s="58">
        <v>391.35</v>
      </c>
      <c r="AP561" s="58" t="s">
        <v>393</v>
      </c>
      <c r="AQ561" s="58">
        <v>328.2</v>
      </c>
      <c r="AR561" s="58" t="s">
        <v>393</v>
      </c>
      <c r="AS561" s="58">
        <v>328.2</v>
      </c>
      <c r="AT561" s="58" t="s">
        <v>393</v>
      </c>
      <c r="AU561" s="68">
        <f t="shared" si="10"/>
        <v>3293.4399999999996</v>
      </c>
      <c r="AV561" s="93">
        <v>2.8035200000000002</v>
      </c>
      <c r="AW561" s="4" t="s">
        <v>395</v>
      </c>
      <c r="AX561" s="93" t="s">
        <v>396</v>
      </c>
      <c r="AY561" s="93">
        <v>3</v>
      </c>
      <c r="AZ561" s="93" t="s">
        <v>409</v>
      </c>
    </row>
    <row r="562" spans="1:52" ht="35.25" customHeight="1" x14ac:dyDescent="0.25">
      <c r="A562" s="4">
        <v>552</v>
      </c>
      <c r="B562" s="50">
        <v>34412</v>
      </c>
      <c r="C562" s="89" t="s">
        <v>382</v>
      </c>
      <c r="D562" s="58" t="s">
        <v>383</v>
      </c>
      <c r="E562" s="58" t="s">
        <v>412</v>
      </c>
      <c r="F562" s="89" t="s">
        <v>424</v>
      </c>
      <c r="G562" s="90" t="s">
        <v>386</v>
      </c>
      <c r="H562" s="91" t="s">
        <v>387</v>
      </c>
      <c r="I562" s="92">
        <v>2</v>
      </c>
      <c r="J562" s="4" t="s">
        <v>425</v>
      </c>
      <c r="K562" s="4">
        <v>80</v>
      </c>
      <c r="L562" s="4">
        <v>7.2</v>
      </c>
      <c r="M562" s="4" t="s">
        <v>426</v>
      </c>
      <c r="N562" s="4" t="s">
        <v>101</v>
      </c>
      <c r="O562" s="4" t="s">
        <v>102</v>
      </c>
      <c r="P562" s="4" t="s">
        <v>101</v>
      </c>
      <c r="Q562" s="94" t="s">
        <v>428</v>
      </c>
      <c r="R562" s="58" t="s">
        <v>390</v>
      </c>
      <c r="S562" s="28" t="s">
        <v>102</v>
      </c>
      <c r="T562" s="28"/>
      <c r="U562" s="91">
        <v>2185.6</v>
      </c>
      <c r="V562" s="91">
        <v>1977.16</v>
      </c>
      <c r="W562" s="58">
        <v>208.14</v>
      </c>
      <c r="X562" s="58" t="s">
        <v>393</v>
      </c>
      <c r="Y562" s="58">
        <v>256.57</v>
      </c>
      <c r="Z562" s="58" t="s">
        <v>393</v>
      </c>
      <c r="AA562" s="58">
        <v>314.69</v>
      </c>
      <c r="AB562" s="58" t="s">
        <v>393</v>
      </c>
      <c r="AC562" s="58">
        <v>242.29</v>
      </c>
      <c r="AD562" s="58" t="s">
        <v>398</v>
      </c>
      <c r="AE562" s="58">
        <v>155.94</v>
      </c>
      <c r="AF562" s="58" t="s">
        <v>393</v>
      </c>
      <c r="AG562" s="58">
        <v>77.05</v>
      </c>
      <c r="AH562" s="58" t="s">
        <v>393</v>
      </c>
      <c r="AI562" s="58">
        <v>73.64</v>
      </c>
      <c r="AJ562" s="58" t="s">
        <v>393</v>
      </c>
      <c r="AK562" s="58">
        <v>108.85</v>
      </c>
      <c r="AL562" s="58" t="s">
        <v>393</v>
      </c>
      <c r="AM562" s="58">
        <v>108.85</v>
      </c>
      <c r="AN562" s="58" t="s">
        <v>393</v>
      </c>
      <c r="AO562" s="58">
        <v>228.21</v>
      </c>
      <c r="AP562" s="58" t="s">
        <v>429</v>
      </c>
      <c r="AQ562" s="58">
        <v>218.16</v>
      </c>
      <c r="AR562" s="58" t="s">
        <v>429</v>
      </c>
      <c r="AS562" s="58">
        <v>256.42</v>
      </c>
      <c r="AT562" s="58" t="s">
        <v>429</v>
      </c>
      <c r="AU562" s="68">
        <f t="shared" si="10"/>
        <v>2248.81</v>
      </c>
      <c r="AV562" s="93">
        <v>1.8170599999999999</v>
      </c>
      <c r="AW562" s="4" t="s">
        <v>395</v>
      </c>
      <c r="AX562" s="93" t="s">
        <v>396</v>
      </c>
      <c r="AY562" s="93">
        <v>2</v>
      </c>
      <c r="AZ562" s="93" t="s">
        <v>409</v>
      </c>
    </row>
    <row r="563" spans="1:52" ht="35.25" customHeight="1" x14ac:dyDescent="0.25">
      <c r="A563" s="4">
        <v>553</v>
      </c>
      <c r="B563" s="50">
        <v>34413</v>
      </c>
      <c r="C563" s="89" t="s">
        <v>382</v>
      </c>
      <c r="D563" s="58" t="s">
        <v>383</v>
      </c>
      <c r="E563" s="58" t="s">
        <v>412</v>
      </c>
      <c r="F563" s="89" t="s">
        <v>424</v>
      </c>
      <c r="G563" s="90" t="s">
        <v>386</v>
      </c>
      <c r="H563" s="91" t="s">
        <v>387</v>
      </c>
      <c r="I563" s="92">
        <v>2</v>
      </c>
      <c r="J563" s="4" t="s">
        <v>425</v>
      </c>
      <c r="K563" s="4">
        <v>80</v>
      </c>
      <c r="L563" s="4">
        <v>7.2</v>
      </c>
      <c r="M563" s="4" t="s">
        <v>426</v>
      </c>
      <c r="N563" s="4" t="s">
        <v>101</v>
      </c>
      <c r="O563" s="4" t="s">
        <v>102</v>
      </c>
      <c r="P563" s="4" t="s">
        <v>101</v>
      </c>
      <c r="Q563" s="94" t="s">
        <v>428</v>
      </c>
      <c r="R563" s="58" t="s">
        <v>390</v>
      </c>
      <c r="S563" s="28" t="s">
        <v>102</v>
      </c>
      <c r="T563" s="28"/>
      <c r="U563" s="91"/>
      <c r="V563" s="91">
        <v>4230.93</v>
      </c>
      <c r="W563" s="58">
        <v>444.94</v>
      </c>
      <c r="X563" s="58" t="s">
        <v>398</v>
      </c>
      <c r="Y563" s="58">
        <v>582.91</v>
      </c>
      <c r="Z563" s="58" t="s">
        <v>402</v>
      </c>
      <c r="AA563" s="58">
        <v>545.88</v>
      </c>
      <c r="AB563" s="58" t="s">
        <v>402</v>
      </c>
      <c r="AC563" s="58">
        <v>406.71</v>
      </c>
      <c r="AD563" s="58" t="s">
        <v>398</v>
      </c>
      <c r="AE563" s="58">
        <v>253.98</v>
      </c>
      <c r="AF563" s="58" t="s">
        <v>398</v>
      </c>
      <c r="AG563" s="58">
        <v>138.76</v>
      </c>
      <c r="AH563" s="58" t="s">
        <v>402</v>
      </c>
      <c r="AI563" s="58">
        <v>60.5</v>
      </c>
      <c r="AJ563" s="58" t="s">
        <v>398</v>
      </c>
      <c r="AK563" s="58">
        <v>84.83</v>
      </c>
      <c r="AL563" s="58" t="s">
        <v>398</v>
      </c>
      <c r="AM563" s="58">
        <v>130.97999999999999</v>
      </c>
      <c r="AN563" s="58" t="s">
        <v>402</v>
      </c>
      <c r="AO563" s="58">
        <v>375.25</v>
      </c>
      <c r="AP563" s="58" t="s">
        <v>398</v>
      </c>
      <c r="AQ563" s="58">
        <v>396.59</v>
      </c>
      <c r="AR563" s="58" t="s">
        <v>398</v>
      </c>
      <c r="AS563" s="58">
        <v>477.51</v>
      </c>
      <c r="AT563" s="58" t="s">
        <v>398</v>
      </c>
      <c r="AU563" s="68">
        <f t="shared" si="10"/>
        <v>3898.84</v>
      </c>
      <c r="AV563" s="93">
        <v>1.3617999999999999</v>
      </c>
      <c r="AW563" s="4" t="s">
        <v>395</v>
      </c>
      <c r="AX563" s="93" t="s">
        <v>396</v>
      </c>
      <c r="AY563" s="93">
        <v>2</v>
      </c>
      <c r="AZ563" s="93" t="s">
        <v>409</v>
      </c>
    </row>
    <row r="564" spans="1:52" ht="35.25" customHeight="1" x14ac:dyDescent="0.25">
      <c r="A564" s="4">
        <v>554</v>
      </c>
      <c r="B564" s="50">
        <v>34414</v>
      </c>
      <c r="C564" s="89" t="s">
        <v>382</v>
      </c>
      <c r="D564" s="58" t="s">
        <v>383</v>
      </c>
      <c r="E564" s="58" t="s">
        <v>412</v>
      </c>
      <c r="F564" s="89" t="s">
        <v>424</v>
      </c>
      <c r="G564" s="90" t="s">
        <v>386</v>
      </c>
      <c r="H564" s="91" t="s">
        <v>387</v>
      </c>
      <c r="I564" s="92">
        <v>1</v>
      </c>
      <c r="J564" s="4" t="s">
        <v>425</v>
      </c>
      <c r="K564" s="4">
        <v>80</v>
      </c>
      <c r="L564" s="4">
        <v>7.2</v>
      </c>
      <c r="M564" s="4" t="s">
        <v>426</v>
      </c>
      <c r="N564" s="4" t="s">
        <v>101</v>
      </c>
      <c r="O564" s="4" t="s">
        <v>102</v>
      </c>
      <c r="P564" s="4" t="s">
        <v>101</v>
      </c>
      <c r="Q564" s="94" t="s">
        <v>428</v>
      </c>
      <c r="R564" s="58" t="s">
        <v>390</v>
      </c>
      <c r="S564" s="28" t="s">
        <v>102</v>
      </c>
      <c r="T564" s="28"/>
      <c r="U564" s="91">
        <v>2065.7800000000002</v>
      </c>
      <c r="V564" s="91">
        <v>1237.98</v>
      </c>
      <c r="W564" s="58">
        <v>149.54</v>
      </c>
      <c r="X564" s="58" t="s">
        <v>398</v>
      </c>
      <c r="Y564" s="58">
        <v>167.94</v>
      </c>
      <c r="Z564" s="58" t="s">
        <v>398</v>
      </c>
      <c r="AA564" s="58">
        <v>202.28</v>
      </c>
      <c r="AB564" s="58" t="s">
        <v>402</v>
      </c>
      <c r="AC564" s="58">
        <v>132.61000000000001</v>
      </c>
      <c r="AD564" s="58" t="s">
        <v>402</v>
      </c>
      <c r="AE564" s="58">
        <v>110.87</v>
      </c>
      <c r="AF564" s="58" t="s">
        <v>398</v>
      </c>
      <c r="AG564" s="58">
        <v>50.93</v>
      </c>
      <c r="AH564" s="58" t="s">
        <v>398</v>
      </c>
      <c r="AI564" s="58">
        <v>22.99</v>
      </c>
      <c r="AJ564" s="58" t="s">
        <v>398</v>
      </c>
      <c r="AK564" s="58">
        <v>32.44</v>
      </c>
      <c r="AL564" s="58" t="s">
        <v>398</v>
      </c>
      <c r="AM564" s="58">
        <v>39.97</v>
      </c>
      <c r="AN564" s="58" t="s">
        <v>398</v>
      </c>
      <c r="AO564" s="58">
        <v>156.16999999999999</v>
      </c>
      <c r="AP564" s="58" t="s">
        <v>398</v>
      </c>
      <c r="AQ564" s="58">
        <v>180</v>
      </c>
      <c r="AR564" s="58" t="s">
        <v>398</v>
      </c>
      <c r="AS564" s="58">
        <v>218.09</v>
      </c>
      <c r="AT564" s="58" t="s">
        <v>398</v>
      </c>
      <c r="AU564" s="68">
        <f t="shared" si="10"/>
        <v>1463.83</v>
      </c>
      <c r="AV564" s="93">
        <v>1.6871400000000001</v>
      </c>
      <c r="AW564" s="4" t="s">
        <v>395</v>
      </c>
      <c r="AX564" s="93" t="s">
        <v>396</v>
      </c>
      <c r="AY564" s="93">
        <v>1</v>
      </c>
      <c r="AZ564" s="93" t="s">
        <v>409</v>
      </c>
    </row>
    <row r="565" spans="1:52" ht="35.25" customHeight="1" x14ac:dyDescent="0.25">
      <c r="A565" s="4">
        <v>555</v>
      </c>
      <c r="B565" s="50">
        <v>34415</v>
      </c>
      <c r="C565" s="89" t="s">
        <v>382</v>
      </c>
      <c r="D565" s="58" t="s">
        <v>383</v>
      </c>
      <c r="E565" s="58" t="s">
        <v>412</v>
      </c>
      <c r="F565" s="89" t="s">
        <v>424</v>
      </c>
      <c r="G565" s="90" t="s">
        <v>386</v>
      </c>
      <c r="H565" s="91" t="s">
        <v>387</v>
      </c>
      <c r="I565" s="92">
        <v>2</v>
      </c>
      <c r="J565" s="4" t="s">
        <v>425</v>
      </c>
      <c r="K565" s="4">
        <v>80</v>
      </c>
      <c r="L565" s="4">
        <v>7.2</v>
      </c>
      <c r="M565" s="4" t="s">
        <v>426</v>
      </c>
      <c r="N565" s="4" t="s">
        <v>101</v>
      </c>
      <c r="O565" s="4" t="s">
        <v>102</v>
      </c>
      <c r="P565" s="4" t="s">
        <v>101</v>
      </c>
      <c r="Q565" s="94" t="s">
        <v>428</v>
      </c>
      <c r="R565" s="58" t="s">
        <v>390</v>
      </c>
      <c r="S565" s="28" t="s">
        <v>102</v>
      </c>
      <c r="T565" s="28"/>
      <c r="U565" s="91">
        <v>3530.27</v>
      </c>
      <c r="V565" s="91">
        <v>3919.4</v>
      </c>
      <c r="W565" s="58">
        <v>585.80999999999995</v>
      </c>
      <c r="X565" s="58" t="s">
        <v>398</v>
      </c>
      <c r="Y565" s="58">
        <v>575.79999999999995</v>
      </c>
      <c r="Z565" s="58" t="s">
        <v>398</v>
      </c>
      <c r="AA565" s="58">
        <v>530.52</v>
      </c>
      <c r="AB565" s="58" t="s">
        <v>398</v>
      </c>
      <c r="AC565" s="58">
        <v>402.75</v>
      </c>
      <c r="AD565" s="58" t="s">
        <v>398</v>
      </c>
      <c r="AE565" s="58">
        <v>244.58</v>
      </c>
      <c r="AF565" s="58" t="s">
        <v>398</v>
      </c>
      <c r="AG565" s="58">
        <v>114.41</v>
      </c>
      <c r="AH565" s="58" t="s">
        <v>398</v>
      </c>
      <c r="AI565" s="58">
        <v>59.86</v>
      </c>
      <c r="AJ565" s="58" t="s">
        <v>398</v>
      </c>
      <c r="AK565" s="58">
        <v>75.81</v>
      </c>
      <c r="AL565" s="58" t="s">
        <v>398</v>
      </c>
      <c r="AM565" s="58">
        <v>95.97</v>
      </c>
      <c r="AN565" s="58" t="s">
        <v>398</v>
      </c>
      <c r="AO565" s="58">
        <v>349.87</v>
      </c>
      <c r="AP565" s="58" t="s">
        <v>402</v>
      </c>
      <c r="AQ565" s="58">
        <v>377.33</v>
      </c>
      <c r="AR565" s="58" t="s">
        <v>398</v>
      </c>
      <c r="AS565" s="58">
        <v>534.42999999999995</v>
      </c>
      <c r="AT565" s="58" t="s">
        <v>402</v>
      </c>
      <c r="AU565" s="68">
        <f t="shared" si="10"/>
        <v>3947.1399999999994</v>
      </c>
      <c r="AV565" s="93">
        <v>3.32666</v>
      </c>
      <c r="AW565" s="4" t="s">
        <v>395</v>
      </c>
      <c r="AX565" s="93" t="s">
        <v>396</v>
      </c>
      <c r="AY565" s="93">
        <v>2</v>
      </c>
      <c r="AZ565" s="93" t="s">
        <v>409</v>
      </c>
    </row>
    <row r="566" spans="1:52" ht="35.25" customHeight="1" x14ac:dyDescent="0.25">
      <c r="A566" s="4">
        <v>556</v>
      </c>
      <c r="B566" s="50">
        <v>34416</v>
      </c>
      <c r="C566" s="89" t="s">
        <v>382</v>
      </c>
      <c r="D566" s="58" t="s">
        <v>383</v>
      </c>
      <c r="E566" s="58" t="s">
        <v>412</v>
      </c>
      <c r="F566" s="89" t="s">
        <v>424</v>
      </c>
      <c r="G566" s="90" t="s">
        <v>386</v>
      </c>
      <c r="H566" s="91" t="s">
        <v>387</v>
      </c>
      <c r="I566" s="92">
        <v>1</v>
      </c>
      <c r="J566" s="4" t="s">
        <v>425</v>
      </c>
      <c r="K566" s="4">
        <v>80</v>
      </c>
      <c r="L566" s="4">
        <v>7.2</v>
      </c>
      <c r="M566" s="4" t="s">
        <v>426</v>
      </c>
      <c r="N566" s="4" t="s">
        <v>101</v>
      </c>
      <c r="O566" s="4" t="s">
        <v>102</v>
      </c>
      <c r="P566" s="4" t="s">
        <v>101</v>
      </c>
      <c r="Q566" s="94" t="s">
        <v>428</v>
      </c>
      <c r="R566" s="58" t="s">
        <v>390</v>
      </c>
      <c r="S566" s="28" t="s">
        <v>102</v>
      </c>
      <c r="T566" s="28"/>
      <c r="U566" s="91">
        <v>1839.69</v>
      </c>
      <c r="V566" s="91">
        <v>2072.92</v>
      </c>
      <c r="W566" s="58">
        <v>316.83</v>
      </c>
      <c r="X566" s="58" t="s">
        <v>398</v>
      </c>
      <c r="Y566" s="58">
        <v>320.05</v>
      </c>
      <c r="Z566" s="58" t="s">
        <v>398</v>
      </c>
      <c r="AA566" s="58">
        <v>286.57</v>
      </c>
      <c r="AB566" s="58" t="s">
        <v>398</v>
      </c>
      <c r="AC566" s="58">
        <v>222.45</v>
      </c>
      <c r="AD566" s="58" t="s">
        <v>398</v>
      </c>
      <c r="AE566" s="58">
        <v>140.74</v>
      </c>
      <c r="AF566" s="58" t="s">
        <v>398</v>
      </c>
      <c r="AG566" s="58">
        <v>87.71</v>
      </c>
      <c r="AH566" s="58" t="s">
        <v>398</v>
      </c>
      <c r="AI566" s="58">
        <v>34.33</v>
      </c>
      <c r="AJ566" s="58" t="s">
        <v>398</v>
      </c>
      <c r="AK566" s="58">
        <v>45.91</v>
      </c>
      <c r="AL566" s="58" t="s">
        <v>398</v>
      </c>
      <c r="AM566" s="58">
        <v>59.48</v>
      </c>
      <c r="AN566" s="58" t="s">
        <v>398</v>
      </c>
      <c r="AO566" s="58">
        <v>159.4</v>
      </c>
      <c r="AP566" s="58" t="s">
        <v>398</v>
      </c>
      <c r="AQ566" s="58">
        <v>188.25</v>
      </c>
      <c r="AR566" s="58" t="s">
        <v>398</v>
      </c>
      <c r="AS566" s="58">
        <v>214.82</v>
      </c>
      <c r="AT566" s="58" t="s">
        <v>398</v>
      </c>
      <c r="AU566" s="68">
        <f t="shared" si="10"/>
        <v>2076.5400000000004</v>
      </c>
      <c r="AV566" s="93">
        <v>1.78999</v>
      </c>
      <c r="AW566" s="4" t="s">
        <v>395</v>
      </c>
      <c r="AX566" s="93" t="s">
        <v>396</v>
      </c>
      <c r="AY566" s="93">
        <v>1</v>
      </c>
      <c r="AZ566" s="93" t="s">
        <v>409</v>
      </c>
    </row>
    <row r="567" spans="1:52" ht="35.25" customHeight="1" x14ac:dyDescent="0.25">
      <c r="A567" s="4">
        <v>557</v>
      </c>
      <c r="B567" s="50">
        <v>34417</v>
      </c>
      <c r="C567" s="89" t="s">
        <v>382</v>
      </c>
      <c r="D567" s="58" t="s">
        <v>383</v>
      </c>
      <c r="E567" s="58" t="s">
        <v>412</v>
      </c>
      <c r="F567" s="89" t="s">
        <v>424</v>
      </c>
      <c r="G567" s="90" t="s">
        <v>386</v>
      </c>
      <c r="H567" s="91" t="s">
        <v>387</v>
      </c>
      <c r="I567" s="92">
        <v>1</v>
      </c>
      <c r="J567" s="4" t="s">
        <v>425</v>
      </c>
      <c r="K567" s="4">
        <v>80</v>
      </c>
      <c r="L567" s="4">
        <v>7.2</v>
      </c>
      <c r="M567" s="4" t="s">
        <v>426</v>
      </c>
      <c r="N567" s="4" t="s">
        <v>101</v>
      </c>
      <c r="O567" s="4" t="s">
        <v>102</v>
      </c>
      <c r="P567" s="4" t="s">
        <v>101</v>
      </c>
      <c r="Q567" s="94" t="s">
        <v>428</v>
      </c>
      <c r="R567" s="58" t="s">
        <v>390</v>
      </c>
      <c r="S567" s="28" t="s">
        <v>102</v>
      </c>
      <c r="T567" s="28"/>
      <c r="U567" s="91"/>
      <c r="V567" s="91">
        <v>1961.27</v>
      </c>
      <c r="W567" s="58">
        <v>350.4</v>
      </c>
      <c r="X567" s="58" t="s">
        <v>398</v>
      </c>
      <c r="Y567" s="58">
        <v>250.34</v>
      </c>
      <c r="Z567" s="58" t="s">
        <v>402</v>
      </c>
      <c r="AA567" s="58">
        <v>329.31</v>
      </c>
      <c r="AB567" s="58" t="s">
        <v>402</v>
      </c>
      <c r="AC567" s="58">
        <v>181.44</v>
      </c>
      <c r="AD567" s="58" t="s">
        <v>398</v>
      </c>
      <c r="AE567" s="58">
        <v>124.79</v>
      </c>
      <c r="AF567" s="58" t="s">
        <v>398</v>
      </c>
      <c r="AG567" s="58">
        <v>69.12</v>
      </c>
      <c r="AH567" s="58" t="s">
        <v>398</v>
      </c>
      <c r="AI567" s="58">
        <v>33.090000000000003</v>
      </c>
      <c r="AJ567" s="58" t="s">
        <v>398</v>
      </c>
      <c r="AK567" s="58">
        <v>44.41</v>
      </c>
      <c r="AL567" s="58" t="s">
        <v>398</v>
      </c>
      <c r="AM567" s="58">
        <v>55.44</v>
      </c>
      <c r="AN567" s="58" t="s">
        <v>398</v>
      </c>
      <c r="AO567" s="58">
        <v>153.22999999999999</v>
      </c>
      <c r="AP567" s="58" t="s">
        <v>398</v>
      </c>
      <c r="AQ567" s="58">
        <v>187.57</v>
      </c>
      <c r="AR567" s="58" t="s">
        <v>398</v>
      </c>
      <c r="AS567" s="58">
        <v>226.58</v>
      </c>
      <c r="AT567" s="58" t="s">
        <v>398</v>
      </c>
      <c r="AU567" s="68">
        <f t="shared" si="10"/>
        <v>2005.72</v>
      </c>
      <c r="AV567" s="93">
        <v>0.79191</v>
      </c>
      <c r="AW567" s="4" t="s">
        <v>395</v>
      </c>
      <c r="AX567" s="93" t="s">
        <v>396</v>
      </c>
      <c r="AY567" s="93">
        <v>1</v>
      </c>
      <c r="AZ567" s="93" t="s">
        <v>409</v>
      </c>
    </row>
    <row r="568" spans="1:52" ht="35.25" customHeight="1" x14ac:dyDescent="0.25">
      <c r="A568" s="4">
        <v>558</v>
      </c>
      <c r="B568" s="50">
        <v>34418</v>
      </c>
      <c r="C568" s="89" t="s">
        <v>382</v>
      </c>
      <c r="D568" s="58" t="s">
        <v>383</v>
      </c>
      <c r="E568" s="58" t="s">
        <v>412</v>
      </c>
      <c r="F568" s="89" t="s">
        <v>424</v>
      </c>
      <c r="G568" s="90" t="s">
        <v>386</v>
      </c>
      <c r="H568" s="91" t="s">
        <v>387</v>
      </c>
      <c r="I568" s="92">
        <v>0</v>
      </c>
      <c r="J568" s="4" t="s">
        <v>425</v>
      </c>
      <c r="K568" s="4">
        <v>50</v>
      </c>
      <c r="L568" s="4">
        <v>7.2</v>
      </c>
      <c r="M568" s="4" t="s">
        <v>426</v>
      </c>
      <c r="N568" s="4" t="s">
        <v>101</v>
      </c>
      <c r="O568" s="4" t="s">
        <v>102</v>
      </c>
      <c r="P568" s="4" t="s">
        <v>101</v>
      </c>
      <c r="Q568" s="94" t="s">
        <v>428</v>
      </c>
      <c r="R568" s="58" t="s">
        <v>390</v>
      </c>
      <c r="S568" s="28" t="s">
        <v>102</v>
      </c>
      <c r="T568" s="28"/>
      <c r="U568" s="91"/>
      <c r="V568" s="91">
        <v>7401.59</v>
      </c>
      <c r="W568" s="58">
        <v>806.12</v>
      </c>
      <c r="X568" s="58" t="s">
        <v>393</v>
      </c>
      <c r="Y568" s="58">
        <v>806.12</v>
      </c>
      <c r="Z568" s="58" t="s">
        <v>393</v>
      </c>
      <c r="AA568" s="58">
        <v>806.12</v>
      </c>
      <c r="AB568" s="58" t="s">
        <v>393</v>
      </c>
      <c r="AC568" s="58">
        <v>806.12</v>
      </c>
      <c r="AD568" s="58" t="s">
        <v>393</v>
      </c>
      <c r="AE568" s="58">
        <v>428.42</v>
      </c>
      <c r="AF568" s="58" t="s">
        <v>393</v>
      </c>
      <c r="AG568" s="58">
        <v>263.12</v>
      </c>
      <c r="AH568" s="58" t="s">
        <v>393</v>
      </c>
      <c r="AI568" s="58">
        <v>244.37</v>
      </c>
      <c r="AJ568" s="58" t="s">
        <v>393</v>
      </c>
      <c r="AK568" s="58">
        <v>260.83</v>
      </c>
      <c r="AL568" s="58" t="s">
        <v>393</v>
      </c>
      <c r="AM568" s="58">
        <v>260.83</v>
      </c>
      <c r="AN568" s="58" t="s">
        <v>393</v>
      </c>
      <c r="AO568" s="58">
        <v>751.33</v>
      </c>
      <c r="AP568" s="58" t="s">
        <v>393</v>
      </c>
      <c r="AQ568" s="58">
        <v>754.22</v>
      </c>
      <c r="AR568" s="58" t="s">
        <v>393</v>
      </c>
      <c r="AS568" s="58">
        <v>746.78</v>
      </c>
      <c r="AT568" s="58" t="s">
        <v>393</v>
      </c>
      <c r="AU568" s="68">
        <f t="shared" si="10"/>
        <v>6934.38</v>
      </c>
      <c r="AV568" s="93">
        <v>1.3959299999999999</v>
      </c>
      <c r="AW568" s="4" t="s">
        <v>395</v>
      </c>
      <c r="AX568" s="93" t="s">
        <v>396</v>
      </c>
      <c r="AY568" s="93">
        <v>10</v>
      </c>
      <c r="AZ568" s="93" t="s">
        <v>409</v>
      </c>
    </row>
    <row r="569" spans="1:52" ht="35.25" customHeight="1" x14ac:dyDescent="0.25">
      <c r="A569" s="4">
        <v>559</v>
      </c>
      <c r="B569" s="50">
        <v>34419</v>
      </c>
      <c r="C569" s="89" t="s">
        <v>382</v>
      </c>
      <c r="D569" s="58" t="s">
        <v>383</v>
      </c>
      <c r="E569" s="58" t="s">
        <v>412</v>
      </c>
      <c r="F569" s="89" t="s">
        <v>424</v>
      </c>
      <c r="G569" s="90" t="s">
        <v>386</v>
      </c>
      <c r="H569" s="91" t="s">
        <v>387</v>
      </c>
      <c r="I569" s="92">
        <v>10</v>
      </c>
      <c r="J569" s="4" t="s">
        <v>425</v>
      </c>
      <c r="K569" s="4">
        <v>50</v>
      </c>
      <c r="L569" s="4">
        <v>7.2</v>
      </c>
      <c r="M569" s="4" t="s">
        <v>426</v>
      </c>
      <c r="N569" s="4" t="s">
        <v>101</v>
      </c>
      <c r="O569" s="4" t="s">
        <v>102</v>
      </c>
      <c r="P569" s="4" t="s">
        <v>101</v>
      </c>
      <c r="Q569" s="94" t="s">
        <v>428</v>
      </c>
      <c r="R569" s="58" t="s">
        <v>390</v>
      </c>
      <c r="S569" s="28" t="s">
        <v>102</v>
      </c>
      <c r="T569" s="28"/>
      <c r="U569" s="91">
        <v>5644.98</v>
      </c>
      <c r="V569" s="91">
        <v>4556.3</v>
      </c>
      <c r="W569" s="58">
        <v>800.98</v>
      </c>
      <c r="X569" s="58" t="s">
        <v>398</v>
      </c>
      <c r="Y569" s="58">
        <v>814.19</v>
      </c>
      <c r="Z569" s="58" t="s">
        <v>398</v>
      </c>
      <c r="AA569" s="58">
        <v>735.49</v>
      </c>
      <c r="AB569" s="58" t="s">
        <v>398</v>
      </c>
      <c r="AC569" s="58">
        <v>575.64</v>
      </c>
      <c r="AD569" s="58" t="s">
        <v>398</v>
      </c>
      <c r="AE569" s="58">
        <v>383.83</v>
      </c>
      <c r="AF569" s="58" t="s">
        <v>398</v>
      </c>
      <c r="AG569" s="58">
        <v>225.44</v>
      </c>
      <c r="AH569" s="58" t="s">
        <v>398</v>
      </c>
      <c r="AI569" s="58">
        <v>90.99</v>
      </c>
      <c r="AJ569" s="58" t="s">
        <v>398</v>
      </c>
      <c r="AK569" s="58">
        <v>132.62</v>
      </c>
      <c r="AL569" s="58" t="s">
        <v>398</v>
      </c>
      <c r="AM569" s="58">
        <v>168.95</v>
      </c>
      <c r="AN569" s="58" t="s">
        <v>398</v>
      </c>
      <c r="AO569" s="58">
        <v>445.08</v>
      </c>
      <c r="AP569" s="58" t="s">
        <v>398</v>
      </c>
      <c r="AQ569" s="58">
        <v>535.66</v>
      </c>
      <c r="AR569" s="58" t="s">
        <v>398</v>
      </c>
      <c r="AS569" s="58">
        <v>648.73</v>
      </c>
      <c r="AT569" s="58" t="s">
        <v>398</v>
      </c>
      <c r="AU569" s="68">
        <f t="shared" si="10"/>
        <v>5557.5999999999985</v>
      </c>
      <c r="AV569" s="93">
        <v>4.4982600000000001</v>
      </c>
      <c r="AW569" s="4" t="s">
        <v>395</v>
      </c>
      <c r="AX569" s="93" t="s">
        <v>396</v>
      </c>
      <c r="AY569" s="93">
        <v>10</v>
      </c>
      <c r="AZ569" s="93" t="s">
        <v>409</v>
      </c>
    </row>
    <row r="570" spans="1:52" ht="35.25" customHeight="1" x14ac:dyDescent="0.25">
      <c r="A570" s="4">
        <v>560</v>
      </c>
      <c r="B570" s="50">
        <v>34420</v>
      </c>
      <c r="C570" s="89" t="s">
        <v>382</v>
      </c>
      <c r="D570" s="58" t="s">
        <v>383</v>
      </c>
      <c r="E570" s="58" t="s">
        <v>412</v>
      </c>
      <c r="F570" s="89" t="s">
        <v>424</v>
      </c>
      <c r="G570" s="90" t="s">
        <v>386</v>
      </c>
      <c r="H570" s="91" t="s">
        <v>387</v>
      </c>
      <c r="I570" s="92">
        <v>3</v>
      </c>
      <c r="J570" s="4" t="s">
        <v>425</v>
      </c>
      <c r="K570" s="4">
        <v>80</v>
      </c>
      <c r="L570" s="4">
        <v>7.2</v>
      </c>
      <c r="M570" s="4" t="s">
        <v>426</v>
      </c>
      <c r="N570" s="4" t="s">
        <v>101</v>
      </c>
      <c r="O570" s="4" t="s">
        <v>102</v>
      </c>
      <c r="P570" s="4" t="s">
        <v>101</v>
      </c>
      <c r="Q570" s="94" t="s">
        <v>428</v>
      </c>
      <c r="R570" s="58" t="s">
        <v>390</v>
      </c>
      <c r="S570" s="28" t="s">
        <v>102</v>
      </c>
      <c r="T570" s="28"/>
      <c r="U570" s="91">
        <v>2985.4</v>
      </c>
      <c r="V570" s="91">
        <v>2666.56</v>
      </c>
      <c r="W570" s="58">
        <v>436.13</v>
      </c>
      <c r="X570" s="58" t="s">
        <v>398</v>
      </c>
      <c r="Y570" s="58">
        <v>404.3</v>
      </c>
      <c r="Z570" s="58" t="s">
        <v>402</v>
      </c>
      <c r="AA570" s="58">
        <v>394.45</v>
      </c>
      <c r="AB570" s="58" t="s">
        <v>398</v>
      </c>
      <c r="AC570" s="58">
        <v>285.3</v>
      </c>
      <c r="AD570" s="58" t="s">
        <v>398</v>
      </c>
      <c r="AE570" s="58">
        <v>165.04</v>
      </c>
      <c r="AF570" s="58" t="s">
        <v>398</v>
      </c>
      <c r="AG570" s="58">
        <v>79.84</v>
      </c>
      <c r="AH570" s="58" t="s">
        <v>398</v>
      </c>
      <c r="AI570" s="58">
        <v>40.03</v>
      </c>
      <c r="AJ570" s="58" t="s">
        <v>398</v>
      </c>
      <c r="AK570" s="58">
        <v>51.57</v>
      </c>
      <c r="AL570" s="58" t="s">
        <v>398</v>
      </c>
      <c r="AM570" s="58">
        <v>64.599999999999994</v>
      </c>
      <c r="AN570" s="58" t="s">
        <v>398</v>
      </c>
      <c r="AO570" s="58">
        <v>252.51</v>
      </c>
      <c r="AP570" s="58" t="s">
        <v>398</v>
      </c>
      <c r="AQ570" s="58">
        <v>272.43</v>
      </c>
      <c r="AR570" s="58" t="s">
        <v>398</v>
      </c>
      <c r="AS570" s="58">
        <v>326.37</v>
      </c>
      <c r="AT570" s="58" t="s">
        <v>398</v>
      </c>
      <c r="AU570" s="68">
        <f t="shared" si="10"/>
        <v>2772.5699999999993</v>
      </c>
      <c r="AV570" s="93">
        <v>2.7640799999999999</v>
      </c>
      <c r="AW570" s="4" t="s">
        <v>395</v>
      </c>
      <c r="AX570" s="93" t="s">
        <v>396</v>
      </c>
      <c r="AY570" s="93">
        <v>3</v>
      </c>
      <c r="AZ570" s="93" t="s">
        <v>409</v>
      </c>
    </row>
    <row r="571" spans="1:52" ht="35.25" customHeight="1" x14ac:dyDescent="0.25">
      <c r="A571" s="4">
        <v>561</v>
      </c>
      <c r="B571" s="50">
        <v>34421</v>
      </c>
      <c r="C571" s="89" t="s">
        <v>382</v>
      </c>
      <c r="D571" s="58" t="s">
        <v>383</v>
      </c>
      <c r="E571" s="58" t="s">
        <v>412</v>
      </c>
      <c r="F571" s="89" t="s">
        <v>424</v>
      </c>
      <c r="G571" s="90" t="s">
        <v>386</v>
      </c>
      <c r="H571" s="91" t="s">
        <v>387</v>
      </c>
      <c r="I571" s="92">
        <v>2</v>
      </c>
      <c r="J571" s="4" t="s">
        <v>425</v>
      </c>
      <c r="K571" s="4">
        <v>80</v>
      </c>
      <c r="L571" s="4">
        <v>7.2</v>
      </c>
      <c r="M571" s="4" t="s">
        <v>426</v>
      </c>
      <c r="N571" s="4" t="s">
        <v>101</v>
      </c>
      <c r="O571" s="4" t="s">
        <v>102</v>
      </c>
      <c r="P571" s="4" t="s">
        <v>101</v>
      </c>
      <c r="Q571" s="94" t="s">
        <v>428</v>
      </c>
      <c r="R571" s="58" t="s">
        <v>390</v>
      </c>
      <c r="S571" s="28" t="s">
        <v>102</v>
      </c>
      <c r="T571" s="28"/>
      <c r="U571" s="91">
        <v>3071.99</v>
      </c>
      <c r="V571" s="91">
        <v>2992.91</v>
      </c>
      <c r="W571" s="58">
        <v>425.92</v>
      </c>
      <c r="X571" s="58" t="s">
        <v>398</v>
      </c>
      <c r="Y571" s="58">
        <v>420.98</v>
      </c>
      <c r="Z571" s="58" t="s">
        <v>398</v>
      </c>
      <c r="AA571" s="58">
        <v>387.87</v>
      </c>
      <c r="AB571" s="58" t="s">
        <v>398</v>
      </c>
      <c r="AC571" s="58">
        <v>297.07</v>
      </c>
      <c r="AD571" s="58" t="s">
        <v>398</v>
      </c>
      <c r="AE571" s="58">
        <v>180.76</v>
      </c>
      <c r="AF571" s="58" t="s">
        <v>398</v>
      </c>
      <c r="AG571" s="58">
        <v>108.12</v>
      </c>
      <c r="AH571" s="58" t="s">
        <v>398</v>
      </c>
      <c r="AI571" s="58">
        <v>54.2</v>
      </c>
      <c r="AJ571" s="58" t="s">
        <v>398</v>
      </c>
      <c r="AK571" s="58">
        <v>69.88</v>
      </c>
      <c r="AL571" s="58" t="s">
        <v>398</v>
      </c>
      <c r="AM571" s="58">
        <v>84.05</v>
      </c>
      <c r="AN571" s="58" t="s">
        <v>398</v>
      </c>
      <c r="AO571" s="58">
        <v>299.54000000000002</v>
      </c>
      <c r="AP571" s="58" t="s">
        <v>398</v>
      </c>
      <c r="AQ571" s="58">
        <v>311.27999999999997</v>
      </c>
      <c r="AR571" s="58" t="s">
        <v>398</v>
      </c>
      <c r="AS571" s="58">
        <v>334.73</v>
      </c>
      <c r="AT571" s="58" t="s">
        <v>398</v>
      </c>
      <c r="AU571" s="68">
        <f t="shared" si="10"/>
        <v>2974.4</v>
      </c>
      <c r="AV571" s="93">
        <v>2.52244</v>
      </c>
      <c r="AW571" s="4" t="s">
        <v>395</v>
      </c>
      <c r="AX571" s="93" t="s">
        <v>396</v>
      </c>
      <c r="AY571" s="93">
        <v>2</v>
      </c>
      <c r="AZ571" s="93" t="s">
        <v>409</v>
      </c>
    </row>
    <row r="572" spans="1:52" ht="35.25" customHeight="1" x14ac:dyDescent="0.25">
      <c r="A572" s="4">
        <v>562</v>
      </c>
      <c r="B572" s="50">
        <v>34422</v>
      </c>
      <c r="C572" s="89" t="s">
        <v>382</v>
      </c>
      <c r="D572" s="58" t="s">
        <v>383</v>
      </c>
      <c r="E572" s="58" t="s">
        <v>412</v>
      </c>
      <c r="F572" s="89" t="s">
        <v>424</v>
      </c>
      <c r="G572" s="90" t="s">
        <v>386</v>
      </c>
      <c r="H572" s="91" t="s">
        <v>387</v>
      </c>
      <c r="I572" s="92">
        <v>2</v>
      </c>
      <c r="J572" s="4" t="s">
        <v>425</v>
      </c>
      <c r="K572" s="4">
        <v>80</v>
      </c>
      <c r="L572" s="4">
        <v>7.2</v>
      </c>
      <c r="M572" s="4" t="s">
        <v>426</v>
      </c>
      <c r="N572" s="4" t="s">
        <v>101</v>
      </c>
      <c r="O572" s="4" t="s">
        <v>102</v>
      </c>
      <c r="P572" s="4" t="s">
        <v>101</v>
      </c>
      <c r="Q572" s="94" t="s">
        <v>428</v>
      </c>
      <c r="R572" s="58" t="s">
        <v>390</v>
      </c>
      <c r="S572" s="28" t="s">
        <v>102</v>
      </c>
      <c r="T572" s="28"/>
      <c r="U572" s="91">
        <v>3226.78</v>
      </c>
      <c r="V572" s="91">
        <v>3368.59</v>
      </c>
      <c r="W572" s="58">
        <v>323.66000000000003</v>
      </c>
      <c r="X572" s="58" t="s">
        <v>393</v>
      </c>
      <c r="Y572" s="58">
        <v>323.66000000000003</v>
      </c>
      <c r="Z572" s="58" t="s">
        <v>393</v>
      </c>
      <c r="AA572" s="58">
        <v>323.66000000000003</v>
      </c>
      <c r="AB572" s="58" t="s">
        <v>393</v>
      </c>
      <c r="AC572" s="58">
        <v>323.66000000000003</v>
      </c>
      <c r="AD572" s="58" t="s">
        <v>398</v>
      </c>
      <c r="AE572" s="58">
        <v>198.98</v>
      </c>
      <c r="AF572" s="58" t="s">
        <v>393</v>
      </c>
      <c r="AG572" s="58">
        <v>126.94</v>
      </c>
      <c r="AH572" s="58" t="s">
        <v>393</v>
      </c>
      <c r="AI572" s="58">
        <v>123.78</v>
      </c>
      <c r="AJ572" s="58" t="s">
        <v>393</v>
      </c>
      <c r="AK572" s="58">
        <v>122.85</v>
      </c>
      <c r="AL572" s="58" t="s">
        <v>393</v>
      </c>
      <c r="AM572" s="58">
        <v>120.79</v>
      </c>
      <c r="AN572" s="58" t="s">
        <v>393</v>
      </c>
      <c r="AO572" s="58">
        <v>259.14999999999998</v>
      </c>
      <c r="AP572" s="58" t="s">
        <v>393</v>
      </c>
      <c r="AQ572" s="58">
        <v>262.45999999999998</v>
      </c>
      <c r="AR572" s="58" t="s">
        <v>393</v>
      </c>
      <c r="AS572" s="58">
        <v>365.51</v>
      </c>
      <c r="AT572" s="58" t="s">
        <v>393</v>
      </c>
      <c r="AU572" s="68">
        <f t="shared" si="10"/>
        <v>2875.1000000000004</v>
      </c>
      <c r="AV572" s="93">
        <v>2.7259199999999999</v>
      </c>
      <c r="AW572" s="4" t="s">
        <v>395</v>
      </c>
      <c r="AX572" s="93" t="s">
        <v>396</v>
      </c>
      <c r="AY572" s="93">
        <v>2</v>
      </c>
      <c r="AZ572" s="93" t="s">
        <v>409</v>
      </c>
    </row>
    <row r="573" spans="1:52" ht="35.25" customHeight="1" x14ac:dyDescent="0.25">
      <c r="A573" s="4">
        <v>563</v>
      </c>
      <c r="B573" s="50">
        <v>34423</v>
      </c>
      <c r="C573" s="89" t="s">
        <v>382</v>
      </c>
      <c r="D573" s="58" t="s">
        <v>383</v>
      </c>
      <c r="E573" s="58" t="s">
        <v>412</v>
      </c>
      <c r="F573" s="89" t="s">
        <v>424</v>
      </c>
      <c r="G573" s="90" t="s">
        <v>386</v>
      </c>
      <c r="H573" s="91" t="s">
        <v>387</v>
      </c>
      <c r="I573" s="92">
        <v>3</v>
      </c>
      <c r="J573" s="4" t="s">
        <v>425</v>
      </c>
      <c r="K573" s="4">
        <v>80</v>
      </c>
      <c r="L573" s="4">
        <v>7.2</v>
      </c>
      <c r="M573" s="4" t="s">
        <v>426</v>
      </c>
      <c r="N573" s="4" t="s">
        <v>101</v>
      </c>
      <c r="O573" s="4" t="s">
        <v>102</v>
      </c>
      <c r="P573" s="4" t="s">
        <v>101</v>
      </c>
      <c r="Q573" s="94" t="s">
        <v>428</v>
      </c>
      <c r="R573" s="58" t="s">
        <v>390</v>
      </c>
      <c r="S573" s="28" t="s">
        <v>102</v>
      </c>
      <c r="T573" s="28"/>
      <c r="U573" s="91">
        <v>3283.53</v>
      </c>
      <c r="V573" s="91">
        <v>3143.75</v>
      </c>
      <c r="W573" s="58">
        <v>225.92</v>
      </c>
      <c r="X573" s="58" t="s">
        <v>393</v>
      </c>
      <c r="Y573" s="58">
        <v>323.23</v>
      </c>
      <c r="Z573" s="58" t="s">
        <v>393</v>
      </c>
      <c r="AA573" s="58">
        <v>402.57</v>
      </c>
      <c r="AB573" s="58" t="s">
        <v>429</v>
      </c>
      <c r="AC573" s="58">
        <v>302.26</v>
      </c>
      <c r="AD573" s="58" t="s">
        <v>398</v>
      </c>
      <c r="AE573" s="58">
        <v>186.62</v>
      </c>
      <c r="AF573" s="58" t="s">
        <v>393</v>
      </c>
      <c r="AG573" s="58">
        <v>97.66</v>
      </c>
      <c r="AH573" s="58" t="s">
        <v>393</v>
      </c>
      <c r="AI573" s="58">
        <v>94.72</v>
      </c>
      <c r="AJ573" s="58" t="s">
        <v>393</v>
      </c>
      <c r="AK573" s="58">
        <v>159.18</v>
      </c>
      <c r="AL573" s="58" t="s">
        <v>393</v>
      </c>
      <c r="AM573" s="58">
        <v>159.41</v>
      </c>
      <c r="AN573" s="58" t="s">
        <v>393</v>
      </c>
      <c r="AO573" s="58">
        <v>319.37</v>
      </c>
      <c r="AP573" s="58" t="s">
        <v>393</v>
      </c>
      <c r="AQ573" s="58">
        <v>288.63</v>
      </c>
      <c r="AR573" s="58" t="s">
        <v>429</v>
      </c>
      <c r="AS573" s="58">
        <v>341.77</v>
      </c>
      <c r="AT573" s="58" t="s">
        <v>429</v>
      </c>
      <c r="AU573" s="68">
        <f t="shared" si="10"/>
        <v>2901.34</v>
      </c>
      <c r="AV573" s="93">
        <v>2.7427599999999996</v>
      </c>
      <c r="AW573" s="4" t="s">
        <v>395</v>
      </c>
      <c r="AX573" s="93" t="s">
        <v>396</v>
      </c>
      <c r="AY573" s="93">
        <v>3</v>
      </c>
      <c r="AZ573" s="93" t="s">
        <v>409</v>
      </c>
    </row>
    <row r="574" spans="1:52" ht="35.25" customHeight="1" x14ac:dyDescent="0.25">
      <c r="A574" s="4">
        <v>564</v>
      </c>
      <c r="B574" s="50">
        <v>34424</v>
      </c>
      <c r="C574" s="89" t="s">
        <v>382</v>
      </c>
      <c r="D574" s="58" t="s">
        <v>383</v>
      </c>
      <c r="E574" s="58" t="s">
        <v>412</v>
      </c>
      <c r="F574" s="89" t="s">
        <v>424</v>
      </c>
      <c r="G574" s="90" t="s">
        <v>386</v>
      </c>
      <c r="H574" s="91" t="s">
        <v>387</v>
      </c>
      <c r="I574" s="92">
        <v>2</v>
      </c>
      <c r="J574" s="4" t="s">
        <v>425</v>
      </c>
      <c r="K574" s="4">
        <v>80</v>
      </c>
      <c r="L574" s="4">
        <v>7.2</v>
      </c>
      <c r="M574" s="4" t="s">
        <v>426</v>
      </c>
      <c r="N574" s="4" t="s">
        <v>101</v>
      </c>
      <c r="O574" s="4" t="s">
        <v>102</v>
      </c>
      <c r="P574" s="4" t="s">
        <v>101</v>
      </c>
      <c r="Q574" s="94" t="s">
        <v>428</v>
      </c>
      <c r="R574" s="58" t="s">
        <v>390</v>
      </c>
      <c r="S574" s="28" t="s">
        <v>102</v>
      </c>
      <c r="T574" s="28"/>
      <c r="U574" s="91">
        <v>3931.95</v>
      </c>
      <c r="V574" s="91">
        <v>3490.26</v>
      </c>
      <c r="W574" s="58">
        <v>600.84</v>
      </c>
      <c r="X574" s="58" t="s">
        <v>429</v>
      </c>
      <c r="Y574" s="58">
        <v>809.7</v>
      </c>
      <c r="Z574" s="58" t="s">
        <v>429</v>
      </c>
      <c r="AA574" s="58">
        <v>600.05999999999995</v>
      </c>
      <c r="AB574" s="58" t="s">
        <v>429</v>
      </c>
      <c r="AC574" s="58">
        <v>365.91</v>
      </c>
      <c r="AD574" s="58" t="s">
        <v>429</v>
      </c>
      <c r="AE574" s="58">
        <v>287.54000000000002</v>
      </c>
      <c r="AF574" s="58" t="s">
        <v>429</v>
      </c>
      <c r="AG574" s="58">
        <v>188.37</v>
      </c>
      <c r="AH574" s="58" t="s">
        <v>429</v>
      </c>
      <c r="AI574" s="58">
        <v>188.37</v>
      </c>
      <c r="AJ574" s="58" t="s">
        <v>393</v>
      </c>
      <c r="AK574" s="58">
        <v>188.37</v>
      </c>
      <c r="AL574" s="58" t="s">
        <v>393</v>
      </c>
      <c r="AM574" s="58">
        <v>188.37</v>
      </c>
      <c r="AN574" s="58" t="s">
        <v>393</v>
      </c>
      <c r="AO574" s="58">
        <v>372.31</v>
      </c>
      <c r="AP574" s="58" t="s">
        <v>429</v>
      </c>
      <c r="AQ574" s="58">
        <v>407.62</v>
      </c>
      <c r="AR574" s="58" t="s">
        <v>429</v>
      </c>
      <c r="AS574" s="58">
        <v>468.64</v>
      </c>
      <c r="AT574" s="58" t="s">
        <v>429</v>
      </c>
      <c r="AU574" s="68">
        <f t="shared" si="10"/>
        <v>4666.0999999999995</v>
      </c>
      <c r="AV574" s="93">
        <v>3.1804899999999998</v>
      </c>
      <c r="AW574" s="4" t="s">
        <v>395</v>
      </c>
      <c r="AX574" s="93" t="s">
        <v>396</v>
      </c>
      <c r="AY574" s="93">
        <v>2</v>
      </c>
      <c r="AZ574" s="93" t="s">
        <v>409</v>
      </c>
    </row>
    <row r="575" spans="1:52" ht="35.25" customHeight="1" x14ac:dyDescent="0.25">
      <c r="A575" s="4">
        <v>565</v>
      </c>
      <c r="B575" s="50">
        <v>34425</v>
      </c>
      <c r="C575" s="89" t="s">
        <v>382</v>
      </c>
      <c r="D575" s="58" t="s">
        <v>383</v>
      </c>
      <c r="E575" s="58" t="s">
        <v>412</v>
      </c>
      <c r="F575" s="89" t="s">
        <v>424</v>
      </c>
      <c r="G575" s="90" t="s">
        <v>386</v>
      </c>
      <c r="H575" s="91" t="s">
        <v>387</v>
      </c>
      <c r="I575" s="92">
        <v>5</v>
      </c>
      <c r="J575" s="4" t="s">
        <v>425</v>
      </c>
      <c r="K575" s="4">
        <v>80</v>
      </c>
      <c r="L575" s="4">
        <v>7.2</v>
      </c>
      <c r="M575" s="4" t="s">
        <v>426</v>
      </c>
      <c r="N575" s="4" t="s">
        <v>101</v>
      </c>
      <c r="O575" s="4" t="s">
        <v>102</v>
      </c>
      <c r="P575" s="4" t="s">
        <v>101</v>
      </c>
      <c r="Q575" s="94" t="s">
        <v>428</v>
      </c>
      <c r="R575" s="58" t="s">
        <v>390</v>
      </c>
      <c r="S575" s="28" t="s">
        <v>102</v>
      </c>
      <c r="T575" s="28"/>
      <c r="U575" s="91">
        <v>8782.4500000000007</v>
      </c>
      <c r="V575" s="91">
        <v>7849.34</v>
      </c>
      <c r="W575" s="58">
        <v>1130.27</v>
      </c>
      <c r="X575" s="58" t="s">
        <v>429</v>
      </c>
      <c r="Y575" s="58">
        <v>1127.28</v>
      </c>
      <c r="Z575" s="58" t="s">
        <v>429</v>
      </c>
      <c r="AA575" s="58">
        <v>1030.1199999999999</v>
      </c>
      <c r="AB575" s="58" t="s">
        <v>429</v>
      </c>
      <c r="AC575" s="58">
        <v>797.27</v>
      </c>
      <c r="AD575" s="58" t="s">
        <v>429</v>
      </c>
      <c r="AE575" s="58">
        <v>534.70000000000005</v>
      </c>
      <c r="AF575" s="58" t="s">
        <v>429</v>
      </c>
      <c r="AG575" s="58">
        <v>318.81</v>
      </c>
      <c r="AH575" s="58" t="s">
        <v>429</v>
      </c>
      <c r="AI575" s="58">
        <v>317.3</v>
      </c>
      <c r="AJ575" s="58" t="s">
        <v>393</v>
      </c>
      <c r="AK575" s="58">
        <v>317.3</v>
      </c>
      <c r="AL575" s="58" t="s">
        <v>393</v>
      </c>
      <c r="AM575" s="58">
        <v>317.3</v>
      </c>
      <c r="AN575" s="58" t="s">
        <v>393</v>
      </c>
      <c r="AO575" s="58">
        <v>735.65</v>
      </c>
      <c r="AP575" s="58" t="s">
        <v>429</v>
      </c>
      <c r="AQ575" s="58">
        <v>793.45</v>
      </c>
      <c r="AR575" s="58" t="s">
        <v>429</v>
      </c>
      <c r="AS575" s="58">
        <v>917.67</v>
      </c>
      <c r="AT575" s="58" t="s">
        <v>429</v>
      </c>
      <c r="AU575" s="68">
        <f t="shared" si="10"/>
        <v>8337.1200000000008</v>
      </c>
      <c r="AV575" s="93">
        <v>7.1669</v>
      </c>
      <c r="AW575" s="4" t="s">
        <v>395</v>
      </c>
      <c r="AX575" s="93" t="s">
        <v>396</v>
      </c>
      <c r="AY575" s="93">
        <v>5</v>
      </c>
      <c r="AZ575" s="93" t="s">
        <v>409</v>
      </c>
    </row>
    <row r="576" spans="1:52" ht="35.25" customHeight="1" x14ac:dyDescent="0.25">
      <c r="A576" s="4">
        <v>566</v>
      </c>
      <c r="B576" s="50">
        <v>34426</v>
      </c>
      <c r="C576" s="89" t="s">
        <v>382</v>
      </c>
      <c r="D576" s="58" t="s">
        <v>383</v>
      </c>
      <c r="E576" s="58" t="s">
        <v>412</v>
      </c>
      <c r="F576" s="89" t="s">
        <v>424</v>
      </c>
      <c r="G576" s="90" t="s">
        <v>386</v>
      </c>
      <c r="H576" s="91" t="s">
        <v>387</v>
      </c>
      <c r="I576" s="92">
        <v>2</v>
      </c>
      <c r="J576" s="4" t="s">
        <v>425</v>
      </c>
      <c r="K576" s="4">
        <v>80</v>
      </c>
      <c r="L576" s="4">
        <v>7.2</v>
      </c>
      <c r="M576" s="4" t="s">
        <v>426</v>
      </c>
      <c r="N576" s="4" t="s">
        <v>101</v>
      </c>
      <c r="O576" s="4" t="s">
        <v>102</v>
      </c>
      <c r="P576" s="4" t="s">
        <v>101</v>
      </c>
      <c r="Q576" s="94" t="s">
        <v>428</v>
      </c>
      <c r="R576" s="58" t="s">
        <v>390</v>
      </c>
      <c r="S576" s="28" t="s">
        <v>102</v>
      </c>
      <c r="T576" s="28"/>
      <c r="U576" s="91">
        <v>3354.67</v>
      </c>
      <c r="V576" s="91">
        <v>3614.04</v>
      </c>
      <c r="W576" s="58">
        <v>518.58000000000004</v>
      </c>
      <c r="X576" s="58" t="s">
        <v>398</v>
      </c>
      <c r="Y576" s="58">
        <v>457.33</v>
      </c>
      <c r="Z576" s="58" t="s">
        <v>398</v>
      </c>
      <c r="AA576" s="58">
        <v>478.85</v>
      </c>
      <c r="AB576" s="58" t="s">
        <v>398</v>
      </c>
      <c r="AC576" s="58">
        <v>365.13</v>
      </c>
      <c r="AD576" s="58" t="s">
        <v>398</v>
      </c>
      <c r="AE576" s="58">
        <v>232.49</v>
      </c>
      <c r="AF576" s="58" t="s">
        <v>398</v>
      </c>
      <c r="AG576" s="58">
        <v>126.35</v>
      </c>
      <c r="AH576" s="58" t="s">
        <v>398</v>
      </c>
      <c r="AI576" s="58">
        <v>59.39</v>
      </c>
      <c r="AJ576" s="58" t="s">
        <v>398</v>
      </c>
      <c r="AK576" s="58">
        <v>80.930000000000007</v>
      </c>
      <c r="AL576" s="58" t="s">
        <v>398</v>
      </c>
      <c r="AM576" s="58">
        <v>102.64</v>
      </c>
      <c r="AN576" s="58" t="s">
        <v>398</v>
      </c>
      <c r="AO576" s="58">
        <v>293.64</v>
      </c>
      <c r="AP576" s="58" t="s">
        <v>398</v>
      </c>
      <c r="AQ576" s="58">
        <v>343.26</v>
      </c>
      <c r="AR576" s="58" t="s">
        <v>398</v>
      </c>
      <c r="AS576" s="58">
        <v>408.03</v>
      </c>
      <c r="AT576" s="58" t="s">
        <v>398</v>
      </c>
      <c r="AU576" s="68">
        <f t="shared" si="10"/>
        <v>3466.619999999999</v>
      </c>
      <c r="AV576" s="93">
        <v>2.8511799999999998</v>
      </c>
      <c r="AW576" s="4" t="s">
        <v>395</v>
      </c>
      <c r="AX576" s="93" t="s">
        <v>396</v>
      </c>
      <c r="AY576" s="93">
        <v>2</v>
      </c>
      <c r="AZ576" s="93" t="s">
        <v>409</v>
      </c>
    </row>
    <row r="577" spans="1:52" ht="35.25" customHeight="1" x14ac:dyDescent="0.25">
      <c r="A577" s="4">
        <v>567</v>
      </c>
      <c r="B577" s="50">
        <v>34427</v>
      </c>
      <c r="C577" s="89" t="s">
        <v>382</v>
      </c>
      <c r="D577" s="58" t="s">
        <v>383</v>
      </c>
      <c r="E577" s="58" t="s">
        <v>412</v>
      </c>
      <c r="F577" s="89" t="s">
        <v>424</v>
      </c>
      <c r="G577" s="90" t="s">
        <v>386</v>
      </c>
      <c r="H577" s="91" t="s">
        <v>387</v>
      </c>
      <c r="I577" s="92">
        <v>3</v>
      </c>
      <c r="J577" s="4" t="s">
        <v>425</v>
      </c>
      <c r="K577" s="4">
        <v>80</v>
      </c>
      <c r="L577" s="4">
        <v>7.2</v>
      </c>
      <c r="M577" s="4" t="s">
        <v>426</v>
      </c>
      <c r="N577" s="4" t="s">
        <v>101</v>
      </c>
      <c r="O577" s="4" t="s">
        <v>102</v>
      </c>
      <c r="P577" s="4" t="s">
        <v>101</v>
      </c>
      <c r="Q577" s="94" t="s">
        <v>428</v>
      </c>
      <c r="R577" s="58" t="s">
        <v>390</v>
      </c>
      <c r="S577" s="28" t="s">
        <v>102</v>
      </c>
      <c r="T577" s="28"/>
      <c r="U577" s="91">
        <v>4527.37</v>
      </c>
      <c r="V577" s="91">
        <v>4704.99</v>
      </c>
      <c r="W577" s="58">
        <v>640.73</v>
      </c>
      <c r="X577" s="58" t="s">
        <v>429</v>
      </c>
      <c r="Y577" s="58">
        <v>616.4</v>
      </c>
      <c r="Z577" s="58" t="s">
        <v>393</v>
      </c>
      <c r="AA577" s="58">
        <v>5581.38</v>
      </c>
      <c r="AB577" s="58" t="s">
        <v>429</v>
      </c>
      <c r="AC577" s="58">
        <v>460.98</v>
      </c>
      <c r="AD577" s="58" t="s">
        <v>398</v>
      </c>
      <c r="AE577" s="58">
        <v>314.36</v>
      </c>
      <c r="AF577" s="58" t="s">
        <v>393</v>
      </c>
      <c r="AG577" s="58">
        <v>172.9</v>
      </c>
      <c r="AH577" s="58" t="s">
        <v>393</v>
      </c>
      <c r="AI577" s="58">
        <v>173.91</v>
      </c>
      <c r="AJ577" s="58" t="s">
        <v>393</v>
      </c>
      <c r="AK577" s="58">
        <v>173.25</v>
      </c>
      <c r="AL577" s="58" t="s">
        <v>393</v>
      </c>
      <c r="AM577" s="58">
        <v>173.25</v>
      </c>
      <c r="AN577" s="58" t="s">
        <v>393</v>
      </c>
      <c r="AO577" s="58">
        <v>362.31</v>
      </c>
      <c r="AP577" s="58" t="s">
        <v>429</v>
      </c>
      <c r="AQ577" s="58">
        <v>574.74</v>
      </c>
      <c r="AR577" s="58" t="s">
        <v>429</v>
      </c>
      <c r="AS577" s="58">
        <v>475.49</v>
      </c>
      <c r="AT577" s="58" t="s">
        <v>429</v>
      </c>
      <c r="AU577" s="68">
        <f t="shared" si="10"/>
        <v>9719.6999999999989</v>
      </c>
      <c r="AV577" s="93">
        <v>3.7636000000000003</v>
      </c>
      <c r="AW577" s="4" t="s">
        <v>395</v>
      </c>
      <c r="AX577" s="93" t="s">
        <v>396</v>
      </c>
      <c r="AY577" s="93">
        <v>3</v>
      </c>
      <c r="AZ577" s="93" t="s">
        <v>409</v>
      </c>
    </row>
    <row r="578" spans="1:52" ht="35.25" customHeight="1" x14ac:dyDescent="0.25">
      <c r="A578" s="4">
        <v>568</v>
      </c>
      <c r="B578" s="50">
        <v>34428</v>
      </c>
      <c r="C578" s="89" t="s">
        <v>382</v>
      </c>
      <c r="D578" s="58" t="s">
        <v>383</v>
      </c>
      <c r="E578" s="58" t="s">
        <v>412</v>
      </c>
      <c r="F578" s="89" t="s">
        <v>424</v>
      </c>
      <c r="G578" s="90" t="s">
        <v>386</v>
      </c>
      <c r="H578" s="91" t="s">
        <v>387</v>
      </c>
      <c r="I578" s="92">
        <v>2</v>
      </c>
      <c r="J578" s="4" t="s">
        <v>425</v>
      </c>
      <c r="K578" s="4">
        <v>80</v>
      </c>
      <c r="L578" s="4">
        <v>7.2</v>
      </c>
      <c r="M578" s="4" t="s">
        <v>426</v>
      </c>
      <c r="N578" s="4" t="s">
        <v>101</v>
      </c>
      <c r="O578" s="4" t="s">
        <v>102</v>
      </c>
      <c r="P578" s="4" t="s">
        <v>101</v>
      </c>
      <c r="Q578" s="94" t="s">
        <v>428</v>
      </c>
      <c r="R578" s="58" t="s">
        <v>390</v>
      </c>
      <c r="S578" s="28" t="s">
        <v>102</v>
      </c>
      <c r="T578" s="28"/>
      <c r="U578" s="91">
        <v>3757.04</v>
      </c>
      <c r="V578" s="91">
        <v>3822.4</v>
      </c>
      <c r="W578" s="58">
        <v>628.70000000000005</v>
      </c>
      <c r="X578" s="58" t="s">
        <v>398</v>
      </c>
      <c r="Y578" s="58">
        <v>613.72</v>
      </c>
      <c r="Z578" s="58" t="s">
        <v>398</v>
      </c>
      <c r="AA578" s="58">
        <v>572.58000000000004</v>
      </c>
      <c r="AB578" s="58" t="s">
        <v>398</v>
      </c>
      <c r="AC578" s="58">
        <v>423.56</v>
      </c>
      <c r="AD578" s="58" t="s">
        <v>398</v>
      </c>
      <c r="AE578" s="58">
        <v>250.03</v>
      </c>
      <c r="AF578" s="58" t="s">
        <v>398</v>
      </c>
      <c r="AG578" s="58">
        <v>127.8</v>
      </c>
      <c r="AH578" s="58" t="s">
        <v>398</v>
      </c>
      <c r="AI578" s="58">
        <v>59.02</v>
      </c>
      <c r="AJ578" s="58" t="s">
        <v>398</v>
      </c>
      <c r="AK578" s="58">
        <v>76.77</v>
      </c>
      <c r="AL578" s="58" t="s">
        <v>398</v>
      </c>
      <c r="AM578" s="58">
        <v>94.33</v>
      </c>
      <c r="AN578" s="58" t="s">
        <v>398</v>
      </c>
      <c r="AO578" s="58">
        <v>305.45</v>
      </c>
      <c r="AP578" s="58" t="s">
        <v>398</v>
      </c>
      <c r="AQ578" s="58">
        <v>378.98</v>
      </c>
      <c r="AR578" s="58" t="s">
        <v>398</v>
      </c>
      <c r="AS578" s="58">
        <v>466.53</v>
      </c>
      <c r="AT578" s="58" t="s">
        <v>398</v>
      </c>
      <c r="AU578" s="68">
        <f t="shared" si="10"/>
        <v>3997.4700000000003</v>
      </c>
      <c r="AV578" s="93">
        <v>3.0588600000000006</v>
      </c>
      <c r="AW578" s="4" t="s">
        <v>395</v>
      </c>
      <c r="AX578" s="93" t="s">
        <v>396</v>
      </c>
      <c r="AY578" s="93">
        <v>2</v>
      </c>
      <c r="AZ578" s="93" t="s">
        <v>409</v>
      </c>
    </row>
    <row r="579" spans="1:52" ht="35.25" customHeight="1" x14ac:dyDescent="0.25">
      <c r="A579" s="4">
        <v>569</v>
      </c>
      <c r="B579" s="50">
        <v>34429</v>
      </c>
      <c r="C579" s="89" t="s">
        <v>382</v>
      </c>
      <c r="D579" s="58" t="s">
        <v>383</v>
      </c>
      <c r="E579" s="58" t="s">
        <v>412</v>
      </c>
      <c r="F579" s="89" t="s">
        <v>424</v>
      </c>
      <c r="G579" s="90" t="s">
        <v>386</v>
      </c>
      <c r="H579" s="91" t="s">
        <v>387</v>
      </c>
      <c r="I579" s="92">
        <v>4</v>
      </c>
      <c r="J579" s="4" t="s">
        <v>425</v>
      </c>
      <c r="K579" s="4">
        <v>80</v>
      </c>
      <c r="L579" s="4">
        <v>7.2</v>
      </c>
      <c r="M579" s="4" t="s">
        <v>426</v>
      </c>
      <c r="N579" s="4" t="s">
        <v>101</v>
      </c>
      <c r="O579" s="4" t="s">
        <v>102</v>
      </c>
      <c r="P579" s="4" t="s">
        <v>101</v>
      </c>
      <c r="Q579" s="94" t="s">
        <v>428</v>
      </c>
      <c r="R579" s="58" t="s">
        <v>390</v>
      </c>
      <c r="S579" s="28" t="s">
        <v>102</v>
      </c>
      <c r="T579" s="28"/>
      <c r="U579" s="91"/>
      <c r="V579" s="91">
        <v>6362.77</v>
      </c>
      <c r="W579" s="58">
        <v>656.78</v>
      </c>
      <c r="X579" s="58" t="s">
        <v>393</v>
      </c>
      <c r="Y579" s="58">
        <v>656.78</v>
      </c>
      <c r="Z579" s="58" t="s">
        <v>393</v>
      </c>
      <c r="AA579" s="58">
        <v>656.78</v>
      </c>
      <c r="AB579" s="58" t="s">
        <v>393</v>
      </c>
      <c r="AC579" s="58">
        <v>656.78</v>
      </c>
      <c r="AD579" s="58" t="s">
        <v>393</v>
      </c>
      <c r="AE579" s="58">
        <v>363.71</v>
      </c>
      <c r="AF579" s="58" t="s">
        <v>393</v>
      </c>
      <c r="AG579" s="58">
        <v>237.11</v>
      </c>
      <c r="AH579" s="58" t="s">
        <v>393</v>
      </c>
      <c r="AI579" s="58">
        <v>238.55</v>
      </c>
      <c r="AJ579" s="58" t="s">
        <v>393</v>
      </c>
      <c r="AK579" s="58">
        <v>445.37</v>
      </c>
      <c r="AL579" s="58" t="s">
        <v>393</v>
      </c>
      <c r="AM579" s="58">
        <v>249.87</v>
      </c>
      <c r="AN579" s="58" t="s">
        <v>393</v>
      </c>
      <c r="AO579" s="58">
        <v>649.5</v>
      </c>
      <c r="AP579" s="58" t="s">
        <v>393</v>
      </c>
      <c r="AQ579" s="58">
        <v>639.45000000000005</v>
      </c>
      <c r="AR579" s="58" t="s">
        <v>393</v>
      </c>
      <c r="AS579" s="58">
        <v>642.87</v>
      </c>
      <c r="AT579" s="58" t="s">
        <v>393</v>
      </c>
      <c r="AU579" s="68">
        <f t="shared" si="10"/>
        <v>6093.55</v>
      </c>
      <c r="AV579" s="93">
        <v>1.9879800000000001</v>
      </c>
      <c r="AW579" s="4" t="s">
        <v>395</v>
      </c>
      <c r="AX579" s="93" t="s">
        <v>396</v>
      </c>
      <c r="AY579" s="93">
        <v>4</v>
      </c>
      <c r="AZ579" s="93" t="s">
        <v>409</v>
      </c>
    </row>
    <row r="580" spans="1:52" ht="35.25" customHeight="1" x14ac:dyDescent="0.25">
      <c r="A580" s="4">
        <v>570</v>
      </c>
      <c r="B580" s="50">
        <v>34430</v>
      </c>
      <c r="C580" s="89" t="s">
        <v>382</v>
      </c>
      <c r="D580" s="58" t="s">
        <v>383</v>
      </c>
      <c r="E580" s="58" t="s">
        <v>412</v>
      </c>
      <c r="F580" s="89" t="s">
        <v>424</v>
      </c>
      <c r="G580" s="90" t="s">
        <v>386</v>
      </c>
      <c r="H580" s="91" t="s">
        <v>387</v>
      </c>
      <c r="I580" s="92">
        <v>2</v>
      </c>
      <c r="J580" s="4" t="s">
        <v>425</v>
      </c>
      <c r="K580" s="4">
        <v>80</v>
      </c>
      <c r="L580" s="4">
        <v>7.2</v>
      </c>
      <c r="M580" s="4" t="s">
        <v>426</v>
      </c>
      <c r="N580" s="4" t="s">
        <v>101</v>
      </c>
      <c r="O580" s="4" t="s">
        <v>102</v>
      </c>
      <c r="P580" s="4" t="s">
        <v>101</v>
      </c>
      <c r="Q580" s="94" t="s">
        <v>428</v>
      </c>
      <c r="R580" s="58" t="s">
        <v>390</v>
      </c>
      <c r="S580" s="28" t="s">
        <v>102</v>
      </c>
      <c r="T580" s="28"/>
      <c r="U580" s="123">
        <v>3818.33</v>
      </c>
      <c r="V580" s="91">
        <v>3511.86</v>
      </c>
      <c r="W580" s="58">
        <v>631.08000000000004</v>
      </c>
      <c r="X580" s="58" t="s">
        <v>398</v>
      </c>
      <c r="Y580" s="58">
        <v>594.24</v>
      </c>
      <c r="Z580" s="58" t="s">
        <v>398</v>
      </c>
      <c r="AA580" s="58">
        <v>545.12</v>
      </c>
      <c r="AB580" s="58" t="s">
        <v>398</v>
      </c>
      <c r="AC580" s="58">
        <v>400.47</v>
      </c>
      <c r="AD580" s="58" t="s">
        <v>398</v>
      </c>
      <c r="AE580" s="58">
        <v>221.99</v>
      </c>
      <c r="AF580" s="58" t="s">
        <v>398</v>
      </c>
      <c r="AG580" s="58">
        <v>159.19999999999999</v>
      </c>
      <c r="AH580" s="58" t="s">
        <v>398</v>
      </c>
      <c r="AI580" s="58">
        <v>59.02</v>
      </c>
      <c r="AJ580" s="58" t="s">
        <v>398</v>
      </c>
      <c r="AK580" s="58">
        <v>78.72</v>
      </c>
      <c r="AL580" s="58" t="s">
        <v>398</v>
      </c>
      <c r="AM580" s="58">
        <v>94.04</v>
      </c>
      <c r="AN580" s="58" t="s">
        <v>398</v>
      </c>
      <c r="AO580" s="58">
        <v>281.38</v>
      </c>
      <c r="AP580" s="58" t="s">
        <v>398</v>
      </c>
      <c r="AQ580" s="58">
        <v>358.03</v>
      </c>
      <c r="AR580" s="58" t="s">
        <v>398</v>
      </c>
      <c r="AS580" s="58">
        <v>434.28</v>
      </c>
      <c r="AT580" s="58" t="s">
        <v>398</v>
      </c>
      <c r="AU580" s="68">
        <f t="shared" si="10"/>
        <v>3857.5699999999988</v>
      </c>
      <c r="AV580" s="93">
        <v>1.9464999999999999</v>
      </c>
      <c r="AW580" s="4" t="s">
        <v>395</v>
      </c>
      <c r="AX580" s="93" t="s">
        <v>396</v>
      </c>
      <c r="AY580" s="93">
        <v>2</v>
      </c>
      <c r="AZ580" s="93" t="s">
        <v>409</v>
      </c>
    </row>
    <row r="581" spans="1:52" ht="35.25" customHeight="1" x14ac:dyDescent="0.25">
      <c r="A581" s="4">
        <v>571</v>
      </c>
      <c r="B581" s="50">
        <v>34431</v>
      </c>
      <c r="C581" s="89" t="s">
        <v>382</v>
      </c>
      <c r="D581" s="58" t="s">
        <v>383</v>
      </c>
      <c r="E581" s="58" t="s">
        <v>412</v>
      </c>
      <c r="F581" s="89" t="s">
        <v>424</v>
      </c>
      <c r="G581" s="90" t="s">
        <v>386</v>
      </c>
      <c r="H581" s="91" t="s">
        <v>387</v>
      </c>
      <c r="I581" s="92">
        <v>2</v>
      </c>
      <c r="J581" s="4" t="s">
        <v>425</v>
      </c>
      <c r="K581" s="4">
        <v>80</v>
      </c>
      <c r="L581" s="4">
        <v>7.2</v>
      </c>
      <c r="M581" s="4" t="s">
        <v>426</v>
      </c>
      <c r="N581" s="4" t="s">
        <v>101</v>
      </c>
      <c r="O581" s="4" t="s">
        <v>102</v>
      </c>
      <c r="P581" s="4" t="s">
        <v>101</v>
      </c>
      <c r="Q581" s="94" t="s">
        <v>428</v>
      </c>
      <c r="R581" s="58" t="s">
        <v>390</v>
      </c>
      <c r="S581" s="28" t="s">
        <v>102</v>
      </c>
      <c r="T581" s="28"/>
      <c r="U581" s="91">
        <v>3741.1</v>
      </c>
      <c r="V581" s="91">
        <v>4486.87</v>
      </c>
      <c r="W581" s="58">
        <v>605.30999999999995</v>
      </c>
      <c r="X581" s="58" t="s">
        <v>398</v>
      </c>
      <c r="Y581" s="58">
        <v>605.02</v>
      </c>
      <c r="Z581" s="58" t="s">
        <v>398</v>
      </c>
      <c r="AA581" s="58">
        <v>556.52</v>
      </c>
      <c r="AB581" s="58" t="s">
        <v>398</v>
      </c>
      <c r="AC581" s="58">
        <v>425.85</v>
      </c>
      <c r="AD581" s="58" t="s">
        <v>398</v>
      </c>
      <c r="AE581" s="58">
        <v>259.54000000000002</v>
      </c>
      <c r="AF581" s="58" t="s">
        <v>398</v>
      </c>
      <c r="AG581" s="58">
        <v>135.69999999999999</v>
      </c>
      <c r="AH581" s="58" t="s">
        <v>398</v>
      </c>
      <c r="AI581" s="58">
        <v>65.790000000000006</v>
      </c>
      <c r="AJ581" s="58" t="s">
        <v>398</v>
      </c>
      <c r="AK581" s="58">
        <v>65.790000000000006</v>
      </c>
      <c r="AL581" s="58" t="s">
        <v>398</v>
      </c>
      <c r="AM581" s="58">
        <v>89.77</v>
      </c>
      <c r="AN581" s="58" t="s">
        <v>398</v>
      </c>
      <c r="AO581" s="58">
        <v>338.78</v>
      </c>
      <c r="AP581" s="58" t="s">
        <v>398</v>
      </c>
      <c r="AQ581" s="58">
        <v>396.48</v>
      </c>
      <c r="AR581" s="58" t="s">
        <v>398</v>
      </c>
      <c r="AS581" s="58">
        <v>481.68</v>
      </c>
      <c r="AT581" s="58" t="s">
        <v>398</v>
      </c>
      <c r="AU581" s="68">
        <f t="shared" si="10"/>
        <v>4026.2299999999996</v>
      </c>
      <c r="AV581" s="93">
        <v>3.3266199999999997</v>
      </c>
      <c r="AW581" s="4" t="s">
        <v>395</v>
      </c>
      <c r="AX581" s="93" t="s">
        <v>396</v>
      </c>
      <c r="AY581" s="93">
        <v>2</v>
      </c>
      <c r="AZ581" s="93" t="s">
        <v>409</v>
      </c>
    </row>
    <row r="582" spans="1:52" ht="35.25" customHeight="1" x14ac:dyDescent="0.25">
      <c r="A582" s="4">
        <v>572</v>
      </c>
      <c r="B582" s="50">
        <v>34432</v>
      </c>
      <c r="C582" s="89" t="s">
        <v>382</v>
      </c>
      <c r="D582" s="58" t="s">
        <v>383</v>
      </c>
      <c r="E582" s="58" t="s">
        <v>412</v>
      </c>
      <c r="F582" s="89" t="s">
        <v>424</v>
      </c>
      <c r="G582" s="90" t="s">
        <v>386</v>
      </c>
      <c r="H582" s="91" t="s">
        <v>387</v>
      </c>
      <c r="I582" s="92">
        <v>7</v>
      </c>
      <c r="J582" s="4" t="s">
        <v>425</v>
      </c>
      <c r="K582" s="4">
        <v>80</v>
      </c>
      <c r="L582" s="4">
        <v>7.2</v>
      </c>
      <c r="M582" s="4" t="s">
        <v>426</v>
      </c>
      <c r="N582" s="4" t="s">
        <v>101</v>
      </c>
      <c r="O582" s="4" t="s">
        <v>102</v>
      </c>
      <c r="P582" s="4" t="s">
        <v>102</v>
      </c>
      <c r="Q582" s="94" t="s">
        <v>427</v>
      </c>
      <c r="R582" s="58" t="s">
        <v>390</v>
      </c>
      <c r="S582" s="28" t="s">
        <v>102</v>
      </c>
      <c r="T582" s="28"/>
      <c r="U582" s="91"/>
      <c r="V582" s="91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  <c r="AM582" s="58"/>
      <c r="AN582" s="58"/>
      <c r="AO582" s="58"/>
      <c r="AP582" s="58"/>
      <c r="AQ582" s="58"/>
      <c r="AR582" s="58"/>
      <c r="AS582" s="58"/>
      <c r="AT582" s="58"/>
      <c r="AU582" s="68">
        <f t="shared" si="10"/>
        <v>0</v>
      </c>
      <c r="AV582" s="93">
        <v>3.2711199999999998</v>
      </c>
      <c r="AW582" s="4" t="s">
        <v>395</v>
      </c>
      <c r="AX582" s="93" t="s">
        <v>396</v>
      </c>
      <c r="AY582" s="93">
        <v>7</v>
      </c>
      <c r="AZ582" s="93" t="s">
        <v>409</v>
      </c>
    </row>
    <row r="583" spans="1:52" ht="35.25" customHeight="1" x14ac:dyDescent="0.25">
      <c r="A583" s="4">
        <v>573</v>
      </c>
      <c r="B583" s="50">
        <v>34433</v>
      </c>
      <c r="C583" s="89" t="s">
        <v>382</v>
      </c>
      <c r="D583" s="58" t="s">
        <v>383</v>
      </c>
      <c r="E583" s="58" t="s">
        <v>412</v>
      </c>
      <c r="F583" s="89" t="s">
        <v>424</v>
      </c>
      <c r="G583" s="90" t="s">
        <v>386</v>
      </c>
      <c r="H583" s="91" t="s">
        <v>387</v>
      </c>
      <c r="I583" s="92">
        <v>3</v>
      </c>
      <c r="J583" s="4" t="s">
        <v>425</v>
      </c>
      <c r="K583" s="4">
        <v>80</v>
      </c>
      <c r="L583" s="4">
        <v>7.5</v>
      </c>
      <c r="M583" s="4" t="s">
        <v>426</v>
      </c>
      <c r="N583" s="4" t="s">
        <v>101</v>
      </c>
      <c r="O583" s="4" t="s">
        <v>102</v>
      </c>
      <c r="P583" s="4" t="s">
        <v>101</v>
      </c>
      <c r="Q583" s="94" t="s">
        <v>428</v>
      </c>
      <c r="R583" s="58" t="s">
        <v>390</v>
      </c>
      <c r="S583" s="28" t="s">
        <v>102</v>
      </c>
      <c r="T583" s="28"/>
      <c r="U583" s="91">
        <v>3549.26</v>
      </c>
      <c r="V583" s="91">
        <v>4205.53</v>
      </c>
      <c r="W583" s="58">
        <v>366.22</v>
      </c>
      <c r="X583" s="58" t="s">
        <v>429</v>
      </c>
      <c r="Y583" s="58">
        <v>324.99</v>
      </c>
      <c r="Z583" s="58" t="s">
        <v>429</v>
      </c>
      <c r="AA583" s="58">
        <v>305.79000000000002</v>
      </c>
      <c r="AB583" s="58" t="s">
        <v>429</v>
      </c>
      <c r="AC583" s="58">
        <v>264.27</v>
      </c>
      <c r="AD583" s="58" t="s">
        <v>398</v>
      </c>
      <c r="AE583" s="58">
        <v>213.92</v>
      </c>
      <c r="AF583" s="58" t="s">
        <v>429</v>
      </c>
      <c r="AG583" s="58">
        <v>174.02</v>
      </c>
      <c r="AH583" s="58" t="s">
        <v>393</v>
      </c>
      <c r="AI583" s="58">
        <v>170.08</v>
      </c>
      <c r="AJ583" s="58" t="s">
        <v>393</v>
      </c>
      <c r="AK583" s="58">
        <v>172.82</v>
      </c>
      <c r="AL583" s="58" t="s">
        <v>393</v>
      </c>
      <c r="AM583" s="58">
        <v>10.08</v>
      </c>
      <c r="AN583" s="58" t="s">
        <v>393</v>
      </c>
      <c r="AO583" s="58">
        <v>403.52</v>
      </c>
      <c r="AP583" s="58" t="s">
        <v>429</v>
      </c>
      <c r="AQ583" s="58">
        <v>430.34</v>
      </c>
      <c r="AR583" s="58" t="s">
        <v>429</v>
      </c>
      <c r="AS583" s="58">
        <v>500.66</v>
      </c>
      <c r="AT583" s="58" t="s">
        <v>429</v>
      </c>
      <c r="AU583" s="68">
        <f t="shared" si="10"/>
        <v>3336.71</v>
      </c>
      <c r="AV583" s="93">
        <v>3.1912299999999996</v>
      </c>
      <c r="AW583" s="4" t="s">
        <v>395</v>
      </c>
      <c r="AX583" s="93" t="s">
        <v>396</v>
      </c>
      <c r="AY583" s="93">
        <v>3</v>
      </c>
      <c r="AZ583" s="93" t="s">
        <v>409</v>
      </c>
    </row>
    <row r="584" spans="1:52" ht="35.25" customHeight="1" x14ac:dyDescent="0.25">
      <c r="A584" s="4">
        <v>574</v>
      </c>
      <c r="B584" s="50">
        <v>34434</v>
      </c>
      <c r="C584" s="89" t="s">
        <v>382</v>
      </c>
      <c r="D584" s="58" t="s">
        <v>383</v>
      </c>
      <c r="E584" s="58" t="s">
        <v>412</v>
      </c>
      <c r="F584" s="89" t="s">
        <v>424</v>
      </c>
      <c r="G584" s="90" t="s">
        <v>386</v>
      </c>
      <c r="H584" s="91" t="s">
        <v>387</v>
      </c>
      <c r="I584" s="92">
        <v>6</v>
      </c>
      <c r="J584" s="4" t="s">
        <v>425</v>
      </c>
      <c r="K584" s="4">
        <v>80</v>
      </c>
      <c r="L584" s="4">
        <v>7.5</v>
      </c>
      <c r="M584" s="4" t="s">
        <v>426</v>
      </c>
      <c r="N584" s="4" t="s">
        <v>101</v>
      </c>
      <c r="O584" s="4" t="s">
        <v>102</v>
      </c>
      <c r="P584" s="4" t="s">
        <v>101</v>
      </c>
      <c r="Q584" s="94" t="s">
        <v>428</v>
      </c>
      <c r="R584" s="58" t="s">
        <v>390</v>
      </c>
      <c r="S584" s="28" t="s">
        <v>102</v>
      </c>
      <c r="T584" s="28"/>
      <c r="U584" s="91">
        <v>8696.25</v>
      </c>
      <c r="V584" s="91">
        <v>9705.34</v>
      </c>
      <c r="W584" s="58">
        <v>1105.32</v>
      </c>
      <c r="X584" s="58" t="s">
        <v>429</v>
      </c>
      <c r="Y584" s="58">
        <v>1028.9000000000001</v>
      </c>
      <c r="Z584" s="58" t="s">
        <v>393</v>
      </c>
      <c r="AA584" s="58">
        <v>1094.0999999999999</v>
      </c>
      <c r="AB584" s="58" t="s">
        <v>393</v>
      </c>
      <c r="AC584" s="58">
        <v>1084.1300000000001</v>
      </c>
      <c r="AD584" s="58" t="s">
        <v>429</v>
      </c>
      <c r="AE584" s="58">
        <v>521.04</v>
      </c>
      <c r="AF584" s="58" t="s">
        <v>429</v>
      </c>
      <c r="AG584" s="58">
        <v>279.13</v>
      </c>
      <c r="AH584" s="58" t="s">
        <v>398</v>
      </c>
      <c r="AI584" s="58">
        <v>132.63999999999999</v>
      </c>
      <c r="AJ584" s="58" t="s">
        <v>398</v>
      </c>
      <c r="AK584" s="58">
        <v>180.83</v>
      </c>
      <c r="AL584" s="58" t="s">
        <v>393</v>
      </c>
      <c r="AM584" s="58">
        <v>222.7</v>
      </c>
      <c r="AN584" s="58" t="s">
        <v>398</v>
      </c>
      <c r="AO584" s="58">
        <v>997.72</v>
      </c>
      <c r="AP584" s="58" t="s">
        <v>429</v>
      </c>
      <c r="AQ584" s="58">
        <v>1022.73</v>
      </c>
      <c r="AR584" s="58" t="s">
        <v>429</v>
      </c>
      <c r="AS584" s="58">
        <v>1045.68</v>
      </c>
      <c r="AT584" s="58" t="s">
        <v>429</v>
      </c>
      <c r="AU584" s="68">
        <f t="shared" si="10"/>
        <v>8714.9200000000019</v>
      </c>
      <c r="AV584" s="93">
        <v>8.380139999999999</v>
      </c>
      <c r="AW584" s="4" t="s">
        <v>395</v>
      </c>
      <c r="AX584" s="93" t="s">
        <v>396</v>
      </c>
      <c r="AY584" s="93">
        <v>6</v>
      </c>
      <c r="AZ584" s="93" t="s">
        <v>409</v>
      </c>
    </row>
    <row r="585" spans="1:52" ht="35.25" customHeight="1" x14ac:dyDescent="0.25">
      <c r="A585" s="4">
        <v>575</v>
      </c>
      <c r="B585" s="50">
        <v>34435</v>
      </c>
      <c r="C585" s="89" t="s">
        <v>382</v>
      </c>
      <c r="D585" s="58" t="s">
        <v>383</v>
      </c>
      <c r="E585" s="58" t="s">
        <v>412</v>
      </c>
      <c r="F585" s="89" t="s">
        <v>424</v>
      </c>
      <c r="G585" s="90" t="s">
        <v>386</v>
      </c>
      <c r="H585" s="91" t="s">
        <v>387</v>
      </c>
      <c r="I585" s="92">
        <v>3</v>
      </c>
      <c r="J585" s="4" t="s">
        <v>425</v>
      </c>
      <c r="K585" s="4">
        <v>80</v>
      </c>
      <c r="L585" s="4">
        <v>7.2</v>
      </c>
      <c r="M585" s="4" t="s">
        <v>426</v>
      </c>
      <c r="N585" s="4" t="s">
        <v>101</v>
      </c>
      <c r="O585" s="4" t="s">
        <v>102</v>
      </c>
      <c r="P585" s="4" t="s">
        <v>101</v>
      </c>
      <c r="Q585" s="94" t="s">
        <v>428</v>
      </c>
      <c r="R585" s="58" t="s">
        <v>390</v>
      </c>
      <c r="S585" s="28" t="s">
        <v>102</v>
      </c>
      <c r="T585" s="28"/>
      <c r="U585" s="91">
        <v>5792.41</v>
      </c>
      <c r="V585" s="91">
        <v>6302.55</v>
      </c>
      <c r="W585" s="58">
        <v>823.13</v>
      </c>
      <c r="X585" s="58" t="s">
        <v>398</v>
      </c>
      <c r="Y585" s="58">
        <v>856.99</v>
      </c>
      <c r="Z585" s="58" t="s">
        <v>398</v>
      </c>
      <c r="AA585" s="58">
        <v>784.49</v>
      </c>
      <c r="AB585" s="58" t="s">
        <v>398</v>
      </c>
      <c r="AC585" s="58">
        <v>615.1</v>
      </c>
      <c r="AD585" s="58" t="s">
        <v>398</v>
      </c>
      <c r="AE585" s="58">
        <v>386.76</v>
      </c>
      <c r="AF585" s="58" t="s">
        <v>398</v>
      </c>
      <c r="AG585" s="58">
        <v>229.57</v>
      </c>
      <c r="AH585" s="58" t="s">
        <v>398</v>
      </c>
      <c r="AI585" s="58">
        <v>110.74</v>
      </c>
      <c r="AJ585" s="58" t="s">
        <v>398</v>
      </c>
      <c r="AK585" s="58">
        <v>153.82</v>
      </c>
      <c r="AL585" s="58" t="s">
        <v>402</v>
      </c>
      <c r="AM585" s="58">
        <v>188.13</v>
      </c>
      <c r="AN585" s="58" t="s">
        <v>402</v>
      </c>
      <c r="AO585" s="58">
        <v>506.36</v>
      </c>
      <c r="AP585" s="58" t="s">
        <v>398</v>
      </c>
      <c r="AQ585" s="58">
        <v>567.69000000000005</v>
      </c>
      <c r="AR585" s="58" t="s">
        <v>398</v>
      </c>
      <c r="AS585" s="58">
        <v>678.1</v>
      </c>
      <c r="AT585" s="58" t="s">
        <v>398</v>
      </c>
      <c r="AU585" s="68">
        <f t="shared" si="10"/>
        <v>5900.8799999999992</v>
      </c>
      <c r="AV585" s="93">
        <v>5.23278</v>
      </c>
      <c r="AW585" s="4" t="s">
        <v>395</v>
      </c>
      <c r="AX585" s="93" t="s">
        <v>396</v>
      </c>
      <c r="AY585" s="93">
        <v>3</v>
      </c>
      <c r="AZ585" s="93" t="s">
        <v>409</v>
      </c>
    </row>
    <row r="586" spans="1:52" ht="35.25" customHeight="1" x14ac:dyDescent="0.25">
      <c r="A586" s="4">
        <v>576</v>
      </c>
      <c r="B586" s="50">
        <v>34436</v>
      </c>
      <c r="C586" s="89" t="s">
        <v>382</v>
      </c>
      <c r="D586" s="58" t="s">
        <v>383</v>
      </c>
      <c r="E586" s="58" t="s">
        <v>412</v>
      </c>
      <c r="F586" s="89" t="s">
        <v>424</v>
      </c>
      <c r="G586" s="90" t="s">
        <v>386</v>
      </c>
      <c r="H586" s="91" t="s">
        <v>387</v>
      </c>
      <c r="I586" s="92">
        <v>1</v>
      </c>
      <c r="J586" s="4" t="s">
        <v>425</v>
      </c>
      <c r="K586" s="4">
        <v>80</v>
      </c>
      <c r="L586" s="4">
        <v>7.2</v>
      </c>
      <c r="M586" s="4" t="s">
        <v>426</v>
      </c>
      <c r="N586" s="4" t="s">
        <v>101</v>
      </c>
      <c r="O586" s="4" t="s">
        <v>102</v>
      </c>
      <c r="P586" s="4" t="s">
        <v>101</v>
      </c>
      <c r="Q586" s="94" t="s">
        <v>428</v>
      </c>
      <c r="R586" s="58" t="s">
        <v>390</v>
      </c>
      <c r="S586" s="28" t="s">
        <v>102</v>
      </c>
      <c r="T586" s="28"/>
      <c r="U586" s="91">
        <v>2113.15</v>
      </c>
      <c r="V586" s="91">
        <v>1673.24</v>
      </c>
      <c r="W586" s="58">
        <v>248.88</v>
      </c>
      <c r="X586" s="58" t="s">
        <v>398</v>
      </c>
      <c r="Y586" s="58">
        <v>254.02</v>
      </c>
      <c r="Z586" s="58" t="s">
        <v>398</v>
      </c>
      <c r="AA586" s="58">
        <v>227.02</v>
      </c>
      <c r="AB586" s="58" t="s">
        <v>398</v>
      </c>
      <c r="AC586" s="58">
        <v>180.02</v>
      </c>
      <c r="AD586" s="58" t="s">
        <v>398</v>
      </c>
      <c r="AE586" s="58">
        <v>114.95</v>
      </c>
      <c r="AF586" s="58" t="s">
        <v>398</v>
      </c>
      <c r="AG586" s="58">
        <v>61.91</v>
      </c>
      <c r="AH586" s="58" t="s">
        <v>398</v>
      </c>
      <c r="AI586" s="58">
        <v>29.3</v>
      </c>
      <c r="AJ586" s="58" t="s">
        <v>398</v>
      </c>
      <c r="AK586" s="58">
        <v>78.39</v>
      </c>
      <c r="AL586" s="58" t="s">
        <v>398</v>
      </c>
      <c r="AM586" s="58">
        <v>50.27</v>
      </c>
      <c r="AN586" s="58" t="s">
        <v>398</v>
      </c>
      <c r="AO586" s="58">
        <v>148.63999999999999</v>
      </c>
      <c r="AP586" s="58" t="s">
        <v>398</v>
      </c>
      <c r="AQ586" s="58">
        <v>177.44</v>
      </c>
      <c r="AR586" s="58" t="s">
        <v>398</v>
      </c>
      <c r="AS586" s="58">
        <v>208.08</v>
      </c>
      <c r="AT586" s="58" t="s">
        <v>398</v>
      </c>
      <c r="AU586" s="68">
        <f t="shared" si="10"/>
        <v>1778.92</v>
      </c>
      <c r="AV586" s="93">
        <v>1.5450799999999998</v>
      </c>
      <c r="AW586" s="4" t="s">
        <v>395</v>
      </c>
      <c r="AX586" s="93" t="s">
        <v>396</v>
      </c>
      <c r="AY586" s="93">
        <v>1</v>
      </c>
      <c r="AZ586" s="93" t="s">
        <v>409</v>
      </c>
    </row>
    <row r="587" spans="1:52" ht="35.25" customHeight="1" x14ac:dyDescent="0.25">
      <c r="A587" s="4">
        <v>577</v>
      </c>
      <c r="B587" s="50">
        <v>34437</v>
      </c>
      <c r="C587" s="89" t="s">
        <v>382</v>
      </c>
      <c r="D587" s="58" t="s">
        <v>383</v>
      </c>
      <c r="E587" s="58" t="s">
        <v>412</v>
      </c>
      <c r="F587" s="89" t="s">
        <v>424</v>
      </c>
      <c r="G587" s="90" t="s">
        <v>386</v>
      </c>
      <c r="H587" s="91" t="s">
        <v>387</v>
      </c>
      <c r="I587" s="92">
        <v>3</v>
      </c>
      <c r="J587" s="4" t="s">
        <v>425</v>
      </c>
      <c r="K587" s="4">
        <v>80</v>
      </c>
      <c r="L587" s="4">
        <v>7.2</v>
      </c>
      <c r="M587" s="4" t="s">
        <v>426</v>
      </c>
      <c r="N587" s="4" t="s">
        <v>101</v>
      </c>
      <c r="O587" s="4" t="s">
        <v>102</v>
      </c>
      <c r="P587" s="4" t="s">
        <v>101</v>
      </c>
      <c r="Q587" s="94" t="s">
        <v>428</v>
      </c>
      <c r="R587" s="58" t="s">
        <v>390</v>
      </c>
      <c r="S587" s="28" t="s">
        <v>102</v>
      </c>
      <c r="T587" s="28"/>
      <c r="U587" s="91">
        <v>4309.54</v>
      </c>
      <c r="V587" s="91">
        <v>4242.08</v>
      </c>
      <c r="W587" s="58">
        <v>675.89</v>
      </c>
      <c r="X587" s="58" t="s">
        <v>398</v>
      </c>
      <c r="Y587" s="58">
        <v>683.61</v>
      </c>
      <c r="Z587" s="58" t="s">
        <v>398</v>
      </c>
      <c r="AA587" s="58">
        <v>615.14</v>
      </c>
      <c r="AB587" s="58" t="s">
        <v>398</v>
      </c>
      <c r="AC587" s="58">
        <v>462.12</v>
      </c>
      <c r="AD587" s="58" t="s">
        <v>398</v>
      </c>
      <c r="AE587" s="58">
        <v>462.12</v>
      </c>
      <c r="AF587" s="58" t="s">
        <v>398</v>
      </c>
      <c r="AG587" s="58">
        <v>137.66999999999999</v>
      </c>
      <c r="AH587" s="58" t="s">
        <v>398</v>
      </c>
      <c r="AI587" s="58">
        <v>67.709999999999994</v>
      </c>
      <c r="AJ587" s="58" t="s">
        <v>398</v>
      </c>
      <c r="AK587" s="58">
        <v>92.78</v>
      </c>
      <c r="AL587" s="58" t="s">
        <v>398</v>
      </c>
      <c r="AM587" s="58">
        <v>111.37</v>
      </c>
      <c r="AN587" s="58" t="s">
        <v>398</v>
      </c>
      <c r="AO587" s="58">
        <v>368.68</v>
      </c>
      <c r="AP587" s="58" t="s">
        <v>398</v>
      </c>
      <c r="AQ587" s="58">
        <v>426.25</v>
      </c>
      <c r="AR587" s="58" t="s">
        <v>398</v>
      </c>
      <c r="AS587" s="58">
        <v>536.98</v>
      </c>
      <c r="AT587" s="58" t="s">
        <v>402</v>
      </c>
      <c r="AU587" s="68">
        <f t="shared" si="10"/>
        <v>4640.32</v>
      </c>
      <c r="AV587" s="93">
        <v>4.3188999999999993</v>
      </c>
      <c r="AW587" s="4" t="s">
        <v>395</v>
      </c>
      <c r="AX587" s="93" t="s">
        <v>396</v>
      </c>
      <c r="AY587" s="93">
        <v>3</v>
      </c>
      <c r="AZ587" s="93" t="s">
        <v>409</v>
      </c>
    </row>
    <row r="588" spans="1:52" ht="35.25" customHeight="1" x14ac:dyDescent="0.25">
      <c r="A588" s="4">
        <v>578</v>
      </c>
      <c r="B588" s="50">
        <v>34438</v>
      </c>
      <c r="C588" s="89" t="s">
        <v>382</v>
      </c>
      <c r="D588" s="58" t="s">
        <v>383</v>
      </c>
      <c r="E588" s="58" t="s">
        <v>412</v>
      </c>
      <c r="F588" s="89" t="s">
        <v>424</v>
      </c>
      <c r="G588" s="90" t="s">
        <v>386</v>
      </c>
      <c r="H588" s="91" t="s">
        <v>387</v>
      </c>
      <c r="I588" s="92">
        <v>3</v>
      </c>
      <c r="J588" s="4" t="s">
        <v>425</v>
      </c>
      <c r="K588" s="4">
        <v>80</v>
      </c>
      <c r="L588" s="4">
        <v>7.2</v>
      </c>
      <c r="M588" s="4" t="s">
        <v>426</v>
      </c>
      <c r="N588" s="4" t="s">
        <v>101</v>
      </c>
      <c r="O588" s="4" t="s">
        <v>102</v>
      </c>
      <c r="P588" s="4" t="s">
        <v>102</v>
      </c>
      <c r="Q588" s="94" t="s">
        <v>427</v>
      </c>
      <c r="R588" s="58" t="s">
        <v>390</v>
      </c>
      <c r="S588" s="28" t="s">
        <v>102</v>
      </c>
      <c r="T588" s="28"/>
      <c r="U588" s="123">
        <v>4917.8100000000004</v>
      </c>
      <c r="V588" s="91">
        <v>5079.51</v>
      </c>
      <c r="W588" s="58">
        <v>513.12</v>
      </c>
      <c r="X588" s="58" t="s">
        <v>393</v>
      </c>
      <c r="Y588" s="58">
        <v>513.12</v>
      </c>
      <c r="Z588" s="58" t="s">
        <v>393</v>
      </c>
      <c r="AA588" s="58">
        <v>513.12</v>
      </c>
      <c r="AB588" s="58" t="s">
        <v>393</v>
      </c>
      <c r="AC588" s="58">
        <v>511.82</v>
      </c>
      <c r="AD588" s="58" t="s">
        <v>393</v>
      </c>
      <c r="AE588" s="58">
        <v>513.12</v>
      </c>
      <c r="AF588" s="58" t="s">
        <v>393</v>
      </c>
      <c r="AG588" s="58">
        <v>157.19</v>
      </c>
      <c r="AH588" s="58" t="s">
        <v>393</v>
      </c>
      <c r="AI588" s="58">
        <v>154.44</v>
      </c>
      <c r="AJ588" s="58" t="s">
        <v>393</v>
      </c>
      <c r="AK588" s="58">
        <v>152.25</v>
      </c>
      <c r="AL588" s="58" t="s">
        <v>393</v>
      </c>
      <c r="AM588" s="58">
        <v>153.16</v>
      </c>
      <c r="AN588" s="58" t="s">
        <v>393</v>
      </c>
      <c r="AO588" s="58">
        <v>486.16</v>
      </c>
      <c r="AP588" s="58" t="s">
        <v>393</v>
      </c>
      <c r="AQ588" s="58">
        <v>488.91</v>
      </c>
      <c r="AR588" s="58" t="s">
        <v>393</v>
      </c>
      <c r="AS588" s="58">
        <v>483.5</v>
      </c>
      <c r="AT588" s="58" t="s">
        <v>393</v>
      </c>
      <c r="AU588" s="68">
        <f t="shared" si="10"/>
        <v>4639.91</v>
      </c>
      <c r="AV588" s="93">
        <v>2.0875499999999998</v>
      </c>
      <c r="AW588" s="4" t="s">
        <v>395</v>
      </c>
      <c r="AX588" s="93" t="s">
        <v>396</v>
      </c>
      <c r="AY588" s="93">
        <v>3</v>
      </c>
      <c r="AZ588" s="93" t="s">
        <v>409</v>
      </c>
    </row>
    <row r="589" spans="1:52" ht="35.25" customHeight="1" x14ac:dyDescent="0.25">
      <c r="A589" s="4">
        <v>579</v>
      </c>
      <c r="B589" s="50">
        <v>34439</v>
      </c>
      <c r="C589" s="89" t="s">
        <v>382</v>
      </c>
      <c r="D589" s="58" t="s">
        <v>383</v>
      </c>
      <c r="E589" s="58" t="s">
        <v>412</v>
      </c>
      <c r="F589" s="89" t="s">
        <v>424</v>
      </c>
      <c r="G589" s="90" t="s">
        <v>386</v>
      </c>
      <c r="H589" s="91" t="s">
        <v>387</v>
      </c>
      <c r="I589" s="92">
        <v>2</v>
      </c>
      <c r="J589" s="4" t="s">
        <v>425</v>
      </c>
      <c r="K589" s="4">
        <v>80</v>
      </c>
      <c r="L589" s="4">
        <v>7.5</v>
      </c>
      <c r="M589" s="4" t="s">
        <v>426</v>
      </c>
      <c r="N589" s="4" t="s">
        <v>101</v>
      </c>
      <c r="O589" s="4" t="s">
        <v>102</v>
      </c>
      <c r="P589" s="4" t="s">
        <v>101</v>
      </c>
      <c r="Q589" s="94" t="s">
        <v>428</v>
      </c>
      <c r="R589" s="58" t="s">
        <v>390</v>
      </c>
      <c r="S589" s="28" t="s">
        <v>102</v>
      </c>
      <c r="T589" s="28"/>
      <c r="U589" s="91">
        <v>5513.99</v>
      </c>
      <c r="V589" s="91">
        <v>5465.81</v>
      </c>
      <c r="W589" s="58">
        <v>886.8</v>
      </c>
      <c r="X589" s="58" t="s">
        <v>402</v>
      </c>
      <c r="Y589" s="58">
        <v>809.82</v>
      </c>
      <c r="Z589" s="58" t="s">
        <v>398</v>
      </c>
      <c r="AA589" s="58">
        <v>673.83</v>
      </c>
      <c r="AB589" s="58" t="s">
        <v>398</v>
      </c>
      <c r="AC589" s="58">
        <v>550.70000000000005</v>
      </c>
      <c r="AD589" s="58" t="s">
        <v>398</v>
      </c>
      <c r="AE589" s="58">
        <v>334.48</v>
      </c>
      <c r="AF589" s="58" t="s">
        <v>398</v>
      </c>
      <c r="AG589" s="58">
        <v>245.81</v>
      </c>
      <c r="AH589" s="58" t="s">
        <v>398</v>
      </c>
      <c r="AI589" s="58">
        <v>156.94</v>
      </c>
      <c r="AJ589" s="58" t="s">
        <v>398</v>
      </c>
      <c r="AK589" s="58">
        <v>191.52</v>
      </c>
      <c r="AL589" s="58" t="s">
        <v>398</v>
      </c>
      <c r="AM589" s="58">
        <v>216.41</v>
      </c>
      <c r="AN589" s="58" t="s">
        <v>398</v>
      </c>
      <c r="AO589" s="58">
        <v>591.25</v>
      </c>
      <c r="AP589" s="58" t="s">
        <v>398</v>
      </c>
      <c r="AQ589" s="58">
        <v>625.54999999999995</v>
      </c>
      <c r="AR589" s="58" t="s">
        <v>398</v>
      </c>
      <c r="AS589" s="58">
        <v>768</v>
      </c>
      <c r="AT589" s="58" t="s">
        <v>398</v>
      </c>
      <c r="AU589" s="68">
        <f t="shared" si="10"/>
        <v>6051.11</v>
      </c>
      <c r="AV589" s="93">
        <v>4.6448100000000005</v>
      </c>
      <c r="AW589" s="4" t="s">
        <v>395</v>
      </c>
      <c r="AX589" s="93" t="s">
        <v>396</v>
      </c>
      <c r="AY589" s="93">
        <v>2</v>
      </c>
      <c r="AZ589" s="93" t="s">
        <v>409</v>
      </c>
    </row>
    <row r="590" spans="1:52" ht="35.25" customHeight="1" x14ac:dyDescent="0.25">
      <c r="A590" s="4">
        <v>580</v>
      </c>
      <c r="B590" s="50">
        <v>34440</v>
      </c>
      <c r="C590" s="89" t="s">
        <v>382</v>
      </c>
      <c r="D590" s="58" t="s">
        <v>383</v>
      </c>
      <c r="E590" s="58" t="s">
        <v>412</v>
      </c>
      <c r="F590" s="89" t="s">
        <v>424</v>
      </c>
      <c r="G590" s="90" t="s">
        <v>386</v>
      </c>
      <c r="H590" s="91" t="s">
        <v>387</v>
      </c>
      <c r="I590" s="92">
        <v>2</v>
      </c>
      <c r="J590" s="4" t="s">
        <v>425</v>
      </c>
      <c r="K590" s="4">
        <v>80</v>
      </c>
      <c r="L590" s="4">
        <v>7.2</v>
      </c>
      <c r="M590" s="4" t="s">
        <v>426</v>
      </c>
      <c r="N590" s="4" t="s">
        <v>101</v>
      </c>
      <c r="O590" s="4" t="s">
        <v>102</v>
      </c>
      <c r="P590" s="4" t="s">
        <v>101</v>
      </c>
      <c r="Q590" s="94" t="s">
        <v>428</v>
      </c>
      <c r="R590" s="58" t="s">
        <v>390</v>
      </c>
      <c r="S590" s="28" t="s">
        <v>102</v>
      </c>
      <c r="T590" s="28"/>
      <c r="U590" s="91"/>
      <c r="V590" s="91">
        <v>3820.86</v>
      </c>
      <c r="W590" s="58">
        <v>573.13</v>
      </c>
      <c r="X590" s="58" t="s">
        <v>402</v>
      </c>
      <c r="Y590" s="58">
        <v>544.78</v>
      </c>
      <c r="Z590" s="58" t="s">
        <v>402</v>
      </c>
      <c r="AA590" s="58">
        <v>615.65</v>
      </c>
      <c r="AB590" s="58" t="s">
        <v>398</v>
      </c>
      <c r="AC590" s="58">
        <v>418.32</v>
      </c>
      <c r="AD590" s="58" t="s">
        <v>402</v>
      </c>
      <c r="AE590" s="58">
        <v>260.41000000000003</v>
      </c>
      <c r="AF590" s="58" t="s">
        <v>398</v>
      </c>
      <c r="AG590" s="58">
        <v>145.41</v>
      </c>
      <c r="AH590" s="58" t="s">
        <v>398</v>
      </c>
      <c r="AI590" s="58">
        <v>69.849999999999994</v>
      </c>
      <c r="AJ590" s="58" t="s">
        <v>398</v>
      </c>
      <c r="AK590" s="58">
        <v>92.4</v>
      </c>
      <c r="AL590" s="58" t="s">
        <v>398</v>
      </c>
      <c r="AM590" s="58">
        <v>108.37</v>
      </c>
      <c r="AN590" s="58" t="s">
        <v>398</v>
      </c>
      <c r="AO590" s="58">
        <v>338.93</v>
      </c>
      <c r="AP590" s="58" t="s">
        <v>398</v>
      </c>
      <c r="AQ590" s="58">
        <v>385.02</v>
      </c>
      <c r="AR590" s="58" t="s">
        <v>398</v>
      </c>
      <c r="AS590" s="58">
        <v>466.14</v>
      </c>
      <c r="AT590" s="58" t="s">
        <v>398</v>
      </c>
      <c r="AU590" s="68">
        <f t="shared" si="10"/>
        <v>4018.4099999999994</v>
      </c>
      <c r="AV590" s="93">
        <v>1.9130099999999999</v>
      </c>
      <c r="AW590" s="4" t="s">
        <v>395</v>
      </c>
      <c r="AX590" s="93" t="s">
        <v>396</v>
      </c>
      <c r="AY590" s="93">
        <v>2</v>
      </c>
      <c r="AZ590" s="93" t="s">
        <v>409</v>
      </c>
    </row>
    <row r="591" spans="1:52" ht="35.25" customHeight="1" x14ac:dyDescent="0.25">
      <c r="A591" s="4">
        <v>581</v>
      </c>
      <c r="B591" s="50">
        <v>34441</v>
      </c>
      <c r="C591" s="89" t="s">
        <v>382</v>
      </c>
      <c r="D591" s="58" t="s">
        <v>383</v>
      </c>
      <c r="E591" s="58" t="s">
        <v>412</v>
      </c>
      <c r="F591" s="89" t="s">
        <v>424</v>
      </c>
      <c r="G591" s="90" t="s">
        <v>386</v>
      </c>
      <c r="H591" s="91" t="s">
        <v>387</v>
      </c>
      <c r="I591" s="92">
        <v>2</v>
      </c>
      <c r="J591" s="4" t="s">
        <v>425</v>
      </c>
      <c r="K591" s="4">
        <v>80</v>
      </c>
      <c r="L591" s="4">
        <v>7.5</v>
      </c>
      <c r="M591" s="4" t="s">
        <v>426</v>
      </c>
      <c r="N591" s="4" t="s">
        <v>101</v>
      </c>
      <c r="O591" s="4" t="s">
        <v>102</v>
      </c>
      <c r="P591" s="4" t="s">
        <v>101</v>
      </c>
      <c r="Q591" s="94" t="s">
        <v>428</v>
      </c>
      <c r="R591" s="58" t="s">
        <v>390</v>
      </c>
      <c r="S591" s="28" t="s">
        <v>102</v>
      </c>
      <c r="T591" s="28"/>
      <c r="U591" s="91">
        <v>2842.38</v>
      </c>
      <c r="V591" s="91">
        <v>3141.58</v>
      </c>
      <c r="W591" s="58">
        <v>401.4</v>
      </c>
      <c r="X591" s="58" t="s">
        <v>398</v>
      </c>
      <c r="Y591" s="58">
        <v>407.48</v>
      </c>
      <c r="Z591" s="58" t="s">
        <v>393</v>
      </c>
      <c r="AA591" s="58">
        <v>358.14</v>
      </c>
      <c r="AB591" s="58" t="s">
        <v>398</v>
      </c>
      <c r="AC591" s="58">
        <v>272.02</v>
      </c>
      <c r="AD591" s="58" t="s">
        <v>398</v>
      </c>
      <c r="AE591" s="58">
        <v>163.21</v>
      </c>
      <c r="AF591" s="58" t="s">
        <v>398</v>
      </c>
      <c r="AG591" s="58">
        <v>66</v>
      </c>
      <c r="AH591" s="58" t="s">
        <v>398</v>
      </c>
      <c r="AI591" s="58">
        <v>30.42</v>
      </c>
      <c r="AJ591" s="58" t="s">
        <v>398</v>
      </c>
      <c r="AK591" s="58">
        <v>41.77</v>
      </c>
      <c r="AL591" s="58" t="s">
        <v>398</v>
      </c>
      <c r="AM591" s="58">
        <v>51.93</v>
      </c>
      <c r="AN591" s="58" t="s">
        <v>398</v>
      </c>
      <c r="AO591" s="58">
        <v>231.45</v>
      </c>
      <c r="AP591" s="58" t="s">
        <v>398</v>
      </c>
      <c r="AQ591" s="58">
        <v>255.24</v>
      </c>
      <c r="AR591" s="58" t="s">
        <v>398</v>
      </c>
      <c r="AS591" s="58">
        <v>315.25</v>
      </c>
      <c r="AT591" s="58" t="s">
        <v>398</v>
      </c>
      <c r="AU591" s="68">
        <f t="shared" si="10"/>
        <v>2594.3100000000004</v>
      </c>
      <c r="AV591" s="93">
        <v>2.4699899999999997</v>
      </c>
      <c r="AW591" s="4" t="s">
        <v>395</v>
      </c>
      <c r="AX591" s="93" t="s">
        <v>396</v>
      </c>
      <c r="AY591" s="93">
        <v>2</v>
      </c>
      <c r="AZ591" s="93" t="s">
        <v>409</v>
      </c>
    </row>
    <row r="592" spans="1:52" ht="35.25" customHeight="1" x14ac:dyDescent="0.25">
      <c r="A592" s="4">
        <v>582</v>
      </c>
      <c r="B592" s="50">
        <v>34442</v>
      </c>
      <c r="C592" s="89" t="s">
        <v>382</v>
      </c>
      <c r="D592" s="58" t="s">
        <v>383</v>
      </c>
      <c r="E592" s="58" t="s">
        <v>412</v>
      </c>
      <c r="F592" s="89" t="s">
        <v>424</v>
      </c>
      <c r="G592" s="90" t="s">
        <v>386</v>
      </c>
      <c r="H592" s="91" t="s">
        <v>387</v>
      </c>
      <c r="I592" s="92">
        <v>2</v>
      </c>
      <c r="J592" s="4" t="s">
        <v>425</v>
      </c>
      <c r="K592" s="4">
        <v>80</v>
      </c>
      <c r="L592" s="4">
        <v>7.5</v>
      </c>
      <c r="M592" s="4" t="s">
        <v>426</v>
      </c>
      <c r="N592" s="4" t="s">
        <v>101</v>
      </c>
      <c r="O592" s="4" t="s">
        <v>102</v>
      </c>
      <c r="P592" s="4" t="s">
        <v>101</v>
      </c>
      <c r="Q592" s="94" t="s">
        <v>428</v>
      </c>
      <c r="R592" s="58" t="s">
        <v>390</v>
      </c>
      <c r="S592" s="28" t="s">
        <v>102</v>
      </c>
      <c r="T592" s="28"/>
      <c r="U592" s="91">
        <v>2520.91</v>
      </c>
      <c r="V592" s="91">
        <v>2475.9699999999998</v>
      </c>
      <c r="W592" s="58">
        <v>347.2</v>
      </c>
      <c r="X592" s="58" t="s">
        <v>398</v>
      </c>
      <c r="Y592" s="58">
        <v>350.87</v>
      </c>
      <c r="Z592" s="58" t="s">
        <v>398</v>
      </c>
      <c r="AA592" s="58">
        <v>310.3</v>
      </c>
      <c r="AB592" s="58" t="s">
        <v>398</v>
      </c>
      <c r="AC592" s="58">
        <v>163.65</v>
      </c>
      <c r="AD592" s="58" t="s">
        <v>398</v>
      </c>
      <c r="AE592" s="58">
        <v>143.37</v>
      </c>
      <c r="AF592" s="58" t="s">
        <v>398</v>
      </c>
      <c r="AG592" s="58">
        <v>63.53</v>
      </c>
      <c r="AH592" s="58" t="s">
        <v>398</v>
      </c>
      <c r="AI592" s="58">
        <v>30.68</v>
      </c>
      <c r="AJ592" s="58" t="s">
        <v>398</v>
      </c>
      <c r="AK592" s="58">
        <v>42.22</v>
      </c>
      <c r="AL592" s="58" t="s">
        <v>398</v>
      </c>
      <c r="AM592" s="58">
        <v>57.58</v>
      </c>
      <c r="AN592" s="58" t="s">
        <v>402</v>
      </c>
      <c r="AO592" s="58">
        <v>200.1</v>
      </c>
      <c r="AP592" s="58" t="s">
        <v>398</v>
      </c>
      <c r="AQ592" s="58">
        <v>219.01</v>
      </c>
      <c r="AR592" s="58" t="s">
        <v>398</v>
      </c>
      <c r="AS592" s="58">
        <v>278.43</v>
      </c>
      <c r="AT592" s="58" t="s">
        <v>398</v>
      </c>
      <c r="AU592" s="68">
        <f t="shared" si="10"/>
        <v>2206.9399999999996</v>
      </c>
      <c r="AV592" s="93">
        <v>2.1814700000000005</v>
      </c>
      <c r="AW592" s="4" t="s">
        <v>395</v>
      </c>
      <c r="AX592" s="93" t="s">
        <v>396</v>
      </c>
      <c r="AY592" s="93">
        <v>2</v>
      </c>
      <c r="AZ592" s="93" t="s">
        <v>409</v>
      </c>
    </row>
    <row r="593" spans="1:52" ht="35.25" customHeight="1" x14ac:dyDescent="0.25">
      <c r="A593" s="4">
        <v>583</v>
      </c>
      <c r="B593" s="50">
        <v>34443</v>
      </c>
      <c r="C593" s="89" t="s">
        <v>382</v>
      </c>
      <c r="D593" s="58" t="s">
        <v>383</v>
      </c>
      <c r="E593" s="58" t="s">
        <v>412</v>
      </c>
      <c r="F593" s="89" t="s">
        <v>424</v>
      </c>
      <c r="G593" s="90" t="s">
        <v>386</v>
      </c>
      <c r="H593" s="91" t="s">
        <v>387</v>
      </c>
      <c r="I593" s="92">
        <v>2</v>
      </c>
      <c r="J593" s="4" t="s">
        <v>425</v>
      </c>
      <c r="K593" s="4">
        <v>80</v>
      </c>
      <c r="L593" s="4">
        <v>7.2</v>
      </c>
      <c r="M593" s="4" t="s">
        <v>426</v>
      </c>
      <c r="N593" s="4" t="s">
        <v>101</v>
      </c>
      <c r="O593" s="4" t="s">
        <v>102</v>
      </c>
      <c r="P593" s="4" t="s">
        <v>101</v>
      </c>
      <c r="Q593" s="94" t="s">
        <v>428</v>
      </c>
      <c r="R593" s="58" t="s">
        <v>390</v>
      </c>
      <c r="S593" s="28" t="s">
        <v>102</v>
      </c>
      <c r="T593" s="28"/>
      <c r="U593" s="91">
        <v>3333.69</v>
      </c>
      <c r="V593" s="91">
        <v>3067.7</v>
      </c>
      <c r="W593" s="58">
        <v>483.07</v>
      </c>
      <c r="X593" s="58" t="s">
        <v>398</v>
      </c>
      <c r="Y593" s="58">
        <v>473.08</v>
      </c>
      <c r="Z593" s="58" t="s">
        <v>398</v>
      </c>
      <c r="AA593" s="58">
        <v>445.37</v>
      </c>
      <c r="AB593" s="58" t="s">
        <v>398</v>
      </c>
      <c r="AC593" s="58">
        <v>390.26</v>
      </c>
      <c r="AD593" s="58" t="s">
        <v>398</v>
      </c>
      <c r="AE593" s="58">
        <v>200.56</v>
      </c>
      <c r="AF593" s="58" t="s">
        <v>398</v>
      </c>
      <c r="AG593" s="58">
        <v>84.49</v>
      </c>
      <c r="AH593" s="58" t="s">
        <v>398</v>
      </c>
      <c r="AI593" s="58">
        <v>26.19</v>
      </c>
      <c r="AJ593" s="58" t="s">
        <v>398</v>
      </c>
      <c r="AK593" s="58">
        <v>130.13</v>
      </c>
      <c r="AL593" s="58" t="s">
        <v>402</v>
      </c>
      <c r="AM593" s="58">
        <v>112.42</v>
      </c>
      <c r="AN593" s="58" t="s">
        <v>402</v>
      </c>
      <c r="AO593" s="58">
        <v>310.61</v>
      </c>
      <c r="AP593" s="58" t="s">
        <v>398</v>
      </c>
      <c r="AQ593" s="58">
        <v>263.7</v>
      </c>
      <c r="AR593" s="58" t="s">
        <v>398</v>
      </c>
      <c r="AS593" s="58">
        <v>447.51</v>
      </c>
      <c r="AT593" s="58" t="s">
        <v>398</v>
      </c>
      <c r="AU593" s="68">
        <f t="shared" si="10"/>
        <v>3367.3900000000003</v>
      </c>
      <c r="AV593" s="93">
        <v>3.3587000000000002</v>
      </c>
      <c r="AW593" s="4" t="s">
        <v>395</v>
      </c>
      <c r="AX593" s="93" t="s">
        <v>396</v>
      </c>
      <c r="AY593" s="93">
        <v>2</v>
      </c>
      <c r="AZ593" s="93" t="s">
        <v>409</v>
      </c>
    </row>
    <row r="594" spans="1:52" ht="35.25" customHeight="1" x14ac:dyDescent="0.25">
      <c r="A594" s="4">
        <v>584</v>
      </c>
      <c r="B594" s="50">
        <v>34444</v>
      </c>
      <c r="C594" s="89" t="s">
        <v>382</v>
      </c>
      <c r="D594" s="58" t="s">
        <v>383</v>
      </c>
      <c r="E594" s="58" t="s">
        <v>412</v>
      </c>
      <c r="F594" s="89" t="s">
        <v>424</v>
      </c>
      <c r="G594" s="90" t="s">
        <v>386</v>
      </c>
      <c r="H594" s="91" t="s">
        <v>387</v>
      </c>
      <c r="I594" s="92">
        <v>1</v>
      </c>
      <c r="J594" s="4" t="s">
        <v>425</v>
      </c>
      <c r="K594" s="4">
        <v>80</v>
      </c>
      <c r="L594" s="4">
        <v>7.5</v>
      </c>
      <c r="M594" s="4" t="s">
        <v>426</v>
      </c>
      <c r="N594" s="4" t="s">
        <v>101</v>
      </c>
      <c r="O594" s="4" t="s">
        <v>102</v>
      </c>
      <c r="P594" s="4" t="s">
        <v>101</v>
      </c>
      <c r="Q594" s="94" t="s">
        <v>428</v>
      </c>
      <c r="R594" s="58" t="s">
        <v>390</v>
      </c>
      <c r="S594" s="28" t="s">
        <v>102</v>
      </c>
      <c r="T594" s="28"/>
      <c r="U594" s="91"/>
      <c r="V594" s="91">
        <v>2793.07</v>
      </c>
      <c r="W594" s="58">
        <v>422.81</v>
      </c>
      <c r="X594" s="58" t="s">
        <v>398</v>
      </c>
      <c r="Y594" s="58">
        <v>431.23</v>
      </c>
      <c r="Z594" s="58" t="s">
        <v>398</v>
      </c>
      <c r="AA594" s="58">
        <v>390.15</v>
      </c>
      <c r="AB594" s="58" t="s">
        <v>398</v>
      </c>
      <c r="AC594" s="58">
        <v>299.38</v>
      </c>
      <c r="AD594" s="58" t="s">
        <v>398</v>
      </c>
      <c r="AE594" s="58">
        <v>178.01</v>
      </c>
      <c r="AF594" s="58" t="s">
        <v>398</v>
      </c>
      <c r="AG594" s="58">
        <v>89.99</v>
      </c>
      <c r="AH594" s="58" t="s">
        <v>398</v>
      </c>
      <c r="AI594" s="58">
        <v>43.13</v>
      </c>
      <c r="AJ594" s="58" t="s">
        <v>398</v>
      </c>
      <c r="AK594" s="58">
        <v>58.04</v>
      </c>
      <c r="AL594" s="58" t="s">
        <v>398</v>
      </c>
      <c r="AM594" s="58">
        <v>72.459999999999994</v>
      </c>
      <c r="AN594" s="58" t="s">
        <v>398</v>
      </c>
      <c r="AO594" s="58">
        <v>235.92</v>
      </c>
      <c r="AP594" s="58" t="s">
        <v>398</v>
      </c>
      <c r="AQ594" s="58">
        <v>271.18</v>
      </c>
      <c r="AR594" s="58" t="s">
        <v>398</v>
      </c>
      <c r="AS594" s="58">
        <v>331.18</v>
      </c>
      <c r="AT594" s="58" t="s">
        <v>398</v>
      </c>
      <c r="AU594" s="68">
        <f t="shared" si="10"/>
        <v>2823.48</v>
      </c>
      <c r="AV594" s="93">
        <v>0.96918000000000004</v>
      </c>
      <c r="AW594" s="4" t="s">
        <v>395</v>
      </c>
      <c r="AX594" s="93" t="s">
        <v>396</v>
      </c>
      <c r="AY594" s="93">
        <v>1</v>
      </c>
      <c r="AZ594" s="93" t="s">
        <v>409</v>
      </c>
    </row>
    <row r="595" spans="1:52" ht="35.25" customHeight="1" x14ac:dyDescent="0.25">
      <c r="A595" s="4">
        <v>585</v>
      </c>
      <c r="B595" s="50">
        <v>34445</v>
      </c>
      <c r="C595" s="89" t="s">
        <v>382</v>
      </c>
      <c r="D595" s="58" t="s">
        <v>383</v>
      </c>
      <c r="E595" s="58" t="s">
        <v>412</v>
      </c>
      <c r="F595" s="89" t="s">
        <v>424</v>
      </c>
      <c r="G595" s="90" t="s">
        <v>386</v>
      </c>
      <c r="H595" s="91" t="s">
        <v>387</v>
      </c>
      <c r="I595" s="92">
        <v>1</v>
      </c>
      <c r="J595" s="4" t="s">
        <v>425</v>
      </c>
      <c r="K595" s="4">
        <v>80</v>
      </c>
      <c r="L595" s="4">
        <v>7.5</v>
      </c>
      <c r="M595" s="4" t="s">
        <v>426</v>
      </c>
      <c r="N595" s="4" t="s">
        <v>101</v>
      </c>
      <c r="O595" s="4" t="s">
        <v>102</v>
      </c>
      <c r="P595" s="4" t="s">
        <v>101</v>
      </c>
      <c r="Q595" s="94" t="s">
        <v>428</v>
      </c>
      <c r="R595" s="58" t="s">
        <v>390</v>
      </c>
      <c r="S595" s="28" t="s">
        <v>102</v>
      </c>
      <c r="T595" s="28"/>
      <c r="U595" s="91">
        <v>1283.6500000000001</v>
      </c>
      <c r="V595" s="91">
        <v>1246.6600000000001</v>
      </c>
      <c r="W595" s="58">
        <v>195.93</v>
      </c>
      <c r="X595" s="58" t="s">
        <v>398</v>
      </c>
      <c r="Y595" s="58">
        <v>197.88</v>
      </c>
      <c r="Z595" s="58" t="s">
        <v>398</v>
      </c>
      <c r="AA595" s="58">
        <v>221.17</v>
      </c>
      <c r="AB595" s="58" t="s">
        <v>398</v>
      </c>
      <c r="AC595" s="58">
        <v>127.47</v>
      </c>
      <c r="AD595" s="58" t="s">
        <v>398</v>
      </c>
      <c r="AE595" s="58">
        <v>74.87</v>
      </c>
      <c r="AF595" s="58" t="s">
        <v>398</v>
      </c>
      <c r="AG595" s="58">
        <v>35.39</v>
      </c>
      <c r="AH595" s="58" t="s">
        <v>398</v>
      </c>
      <c r="AI595" s="58">
        <v>16.079999999999998</v>
      </c>
      <c r="AJ595" s="58" t="s">
        <v>398</v>
      </c>
      <c r="AK595" s="58">
        <v>21.31</v>
      </c>
      <c r="AL595" s="58" t="s">
        <v>398</v>
      </c>
      <c r="AM595" s="58">
        <v>27.6</v>
      </c>
      <c r="AN595" s="58" t="s">
        <v>398</v>
      </c>
      <c r="AO595" s="58">
        <v>98.44</v>
      </c>
      <c r="AP595" s="58" t="s">
        <v>398</v>
      </c>
      <c r="AQ595" s="58">
        <v>116.38</v>
      </c>
      <c r="AR595" s="58" t="s">
        <v>398</v>
      </c>
      <c r="AS595" s="58">
        <v>142.51</v>
      </c>
      <c r="AT595" s="58" t="s">
        <v>398</v>
      </c>
      <c r="AU595" s="68">
        <f t="shared" si="10"/>
        <v>1275.03</v>
      </c>
      <c r="AV595" s="93">
        <v>1.0643</v>
      </c>
      <c r="AW595" s="4" t="s">
        <v>395</v>
      </c>
      <c r="AX595" s="93" t="s">
        <v>396</v>
      </c>
      <c r="AY595" s="93">
        <v>1</v>
      </c>
      <c r="AZ595" s="93" t="s">
        <v>409</v>
      </c>
    </row>
    <row r="596" spans="1:52" ht="35.25" customHeight="1" x14ac:dyDescent="0.25">
      <c r="A596" s="4">
        <v>586</v>
      </c>
      <c r="B596" s="50">
        <v>34446</v>
      </c>
      <c r="C596" s="89" t="s">
        <v>382</v>
      </c>
      <c r="D596" s="58" t="s">
        <v>383</v>
      </c>
      <c r="E596" s="58" t="s">
        <v>412</v>
      </c>
      <c r="F596" s="89" t="s">
        <v>424</v>
      </c>
      <c r="G596" s="90" t="s">
        <v>386</v>
      </c>
      <c r="H596" s="91" t="s">
        <v>387</v>
      </c>
      <c r="I596" s="92">
        <v>1</v>
      </c>
      <c r="J596" s="4" t="s">
        <v>425</v>
      </c>
      <c r="K596" s="4">
        <v>80</v>
      </c>
      <c r="L596" s="4">
        <v>7.5</v>
      </c>
      <c r="M596" s="4" t="s">
        <v>426</v>
      </c>
      <c r="N596" s="4" t="s">
        <v>101</v>
      </c>
      <c r="O596" s="4" t="s">
        <v>102</v>
      </c>
      <c r="P596" s="4" t="s">
        <v>101</v>
      </c>
      <c r="Q596" s="94" t="s">
        <v>428</v>
      </c>
      <c r="R596" s="58" t="s">
        <v>390</v>
      </c>
      <c r="S596" s="28" t="s">
        <v>102</v>
      </c>
      <c r="T596" s="28"/>
      <c r="U596" s="91">
        <v>2093.89</v>
      </c>
      <c r="V596" s="91">
        <v>2045.94</v>
      </c>
      <c r="W596" s="58">
        <v>318.77</v>
      </c>
      <c r="X596" s="58" t="s">
        <v>398</v>
      </c>
      <c r="Y596" s="58">
        <v>335.31</v>
      </c>
      <c r="Z596" s="58" t="s">
        <v>398</v>
      </c>
      <c r="AA596" s="58">
        <v>275.19</v>
      </c>
      <c r="AB596" s="58" t="s">
        <v>398</v>
      </c>
      <c r="AC596" s="58">
        <v>223.48</v>
      </c>
      <c r="AD596" s="58" t="s">
        <v>398</v>
      </c>
      <c r="AE596" s="58">
        <v>137.43</v>
      </c>
      <c r="AF596" s="58" t="s">
        <v>398</v>
      </c>
      <c r="AG596" s="58">
        <v>75.66</v>
      </c>
      <c r="AH596" s="58" t="s">
        <v>398</v>
      </c>
      <c r="AI596" s="58">
        <v>35.9</v>
      </c>
      <c r="AJ596" s="58" t="s">
        <v>398</v>
      </c>
      <c r="AK596" s="58">
        <v>50.03</v>
      </c>
      <c r="AL596" s="58" t="s">
        <v>398</v>
      </c>
      <c r="AM596" s="58">
        <v>72.23</v>
      </c>
      <c r="AN596" s="58" t="s">
        <v>398</v>
      </c>
      <c r="AO596" s="58">
        <v>170.48</v>
      </c>
      <c r="AP596" s="58" t="s">
        <v>398</v>
      </c>
      <c r="AQ596" s="58">
        <v>201.6</v>
      </c>
      <c r="AR596" s="58" t="s">
        <v>398</v>
      </c>
      <c r="AS596" s="58">
        <v>246.11</v>
      </c>
      <c r="AT596" s="58" t="s">
        <v>398</v>
      </c>
      <c r="AU596" s="68">
        <f t="shared" si="10"/>
        <v>2142.19</v>
      </c>
      <c r="AV596" s="93">
        <v>2.0148600000000001</v>
      </c>
      <c r="AW596" s="4" t="s">
        <v>395</v>
      </c>
      <c r="AX596" s="93" t="s">
        <v>396</v>
      </c>
      <c r="AY596" s="93">
        <v>1</v>
      </c>
      <c r="AZ596" s="93" t="s">
        <v>409</v>
      </c>
    </row>
    <row r="597" spans="1:52" ht="35.25" customHeight="1" x14ac:dyDescent="0.25">
      <c r="A597" s="4">
        <v>587</v>
      </c>
      <c r="B597" s="50">
        <v>34447</v>
      </c>
      <c r="C597" s="89" t="s">
        <v>382</v>
      </c>
      <c r="D597" s="58" t="s">
        <v>383</v>
      </c>
      <c r="E597" s="58" t="s">
        <v>412</v>
      </c>
      <c r="F597" s="89" t="s">
        <v>424</v>
      </c>
      <c r="G597" s="90" t="s">
        <v>386</v>
      </c>
      <c r="H597" s="91" t="s">
        <v>387</v>
      </c>
      <c r="I597" s="92">
        <v>1</v>
      </c>
      <c r="J597" s="4" t="s">
        <v>425</v>
      </c>
      <c r="K597" s="4">
        <v>80</v>
      </c>
      <c r="L597" s="4">
        <v>7.5</v>
      </c>
      <c r="M597" s="4" t="s">
        <v>426</v>
      </c>
      <c r="N597" s="4" t="s">
        <v>101</v>
      </c>
      <c r="O597" s="4" t="s">
        <v>102</v>
      </c>
      <c r="P597" s="4" t="s">
        <v>101</v>
      </c>
      <c r="Q597" s="94" t="s">
        <v>428</v>
      </c>
      <c r="R597" s="58" t="s">
        <v>390</v>
      </c>
      <c r="S597" s="28" t="s">
        <v>102</v>
      </c>
      <c r="T597" s="28"/>
      <c r="U597" s="91">
        <v>2148.25</v>
      </c>
      <c r="V597" s="91">
        <v>2186.96</v>
      </c>
      <c r="W597" s="58">
        <v>347.68</v>
      </c>
      <c r="X597" s="58" t="s">
        <v>398</v>
      </c>
      <c r="Y597" s="58">
        <v>354.49</v>
      </c>
      <c r="Z597" s="58" t="s">
        <v>398</v>
      </c>
      <c r="AA597" s="58">
        <v>452.61</v>
      </c>
      <c r="AB597" s="58" t="s">
        <v>402</v>
      </c>
      <c r="AC597" s="58">
        <v>167.46</v>
      </c>
      <c r="AD597" s="58" t="s">
        <v>402</v>
      </c>
      <c r="AE597" s="58">
        <v>140.53</v>
      </c>
      <c r="AF597" s="58" t="s">
        <v>398</v>
      </c>
      <c r="AG597" s="58">
        <v>84.82</v>
      </c>
      <c r="AH597" s="58" t="s">
        <v>398</v>
      </c>
      <c r="AI597" s="58">
        <v>40.21</v>
      </c>
      <c r="AJ597" s="58" t="s">
        <v>398</v>
      </c>
      <c r="AK597" s="58">
        <v>56.56</v>
      </c>
      <c r="AL597" s="58" t="s">
        <v>398</v>
      </c>
      <c r="AM597" s="58">
        <v>67.39</v>
      </c>
      <c r="AN597" s="58" t="s">
        <v>398</v>
      </c>
      <c r="AO597" s="58">
        <v>186.41</v>
      </c>
      <c r="AP597" s="58" t="s">
        <v>398</v>
      </c>
      <c r="AQ597" s="58">
        <v>219.62</v>
      </c>
      <c r="AR597" s="58" t="s">
        <v>398</v>
      </c>
      <c r="AS597" s="58">
        <v>255.52</v>
      </c>
      <c r="AT597" s="58" t="s">
        <v>398</v>
      </c>
      <c r="AU597" s="68">
        <f t="shared" si="10"/>
        <v>2373.3000000000002</v>
      </c>
      <c r="AV597" s="93">
        <v>2.14778</v>
      </c>
      <c r="AW597" s="4" t="s">
        <v>395</v>
      </c>
      <c r="AX597" s="93" t="s">
        <v>396</v>
      </c>
      <c r="AY597" s="93">
        <v>1</v>
      </c>
      <c r="AZ597" s="93" t="s">
        <v>409</v>
      </c>
    </row>
    <row r="598" spans="1:52" ht="35.25" customHeight="1" x14ac:dyDescent="0.25">
      <c r="A598" s="4">
        <v>588</v>
      </c>
      <c r="B598" s="50">
        <v>34448</v>
      </c>
      <c r="C598" s="89" t="s">
        <v>382</v>
      </c>
      <c r="D598" s="58" t="s">
        <v>383</v>
      </c>
      <c r="E598" s="58" t="s">
        <v>412</v>
      </c>
      <c r="F598" s="89" t="s">
        <v>424</v>
      </c>
      <c r="G598" s="90" t="s">
        <v>386</v>
      </c>
      <c r="H598" s="91" t="s">
        <v>387</v>
      </c>
      <c r="I598" s="92">
        <v>1</v>
      </c>
      <c r="J598" s="4" t="s">
        <v>425</v>
      </c>
      <c r="K598" s="4">
        <v>80</v>
      </c>
      <c r="L598" s="4">
        <v>7.2</v>
      </c>
      <c r="M598" s="4" t="s">
        <v>426</v>
      </c>
      <c r="N598" s="4" t="s">
        <v>101</v>
      </c>
      <c r="O598" s="4" t="s">
        <v>102</v>
      </c>
      <c r="P598" s="4" t="s">
        <v>101</v>
      </c>
      <c r="Q598" s="94" t="s">
        <v>428</v>
      </c>
      <c r="R598" s="58" t="s">
        <v>390</v>
      </c>
      <c r="S598" s="28" t="s">
        <v>102</v>
      </c>
      <c r="T598" s="28"/>
      <c r="U598" s="91">
        <v>489.78</v>
      </c>
      <c r="V598" s="91">
        <v>547.23</v>
      </c>
      <c r="W598" s="58">
        <v>78.8</v>
      </c>
      <c r="X598" s="58" t="s">
        <v>398</v>
      </c>
      <c r="Y598" s="58">
        <v>79.3</v>
      </c>
      <c r="Z598" s="58" t="s">
        <v>398</v>
      </c>
      <c r="AA598" s="58">
        <v>74.45</v>
      </c>
      <c r="AB598" s="58" t="s">
        <v>398</v>
      </c>
      <c r="AC598" s="58">
        <v>68.959999999999994</v>
      </c>
      <c r="AD598" s="58" t="s">
        <v>402</v>
      </c>
      <c r="AE598" s="58">
        <v>27.93</v>
      </c>
      <c r="AF598" s="58" t="s">
        <v>398</v>
      </c>
      <c r="AG598" s="58">
        <v>18.059999999999999</v>
      </c>
      <c r="AH598" s="58" t="s">
        <v>398</v>
      </c>
      <c r="AI598" s="58">
        <v>7.9</v>
      </c>
      <c r="AJ598" s="58" t="s">
        <v>398</v>
      </c>
      <c r="AK598" s="58">
        <v>8.39</v>
      </c>
      <c r="AL598" s="58" t="s">
        <v>398</v>
      </c>
      <c r="AM598" s="58">
        <v>12.44</v>
      </c>
      <c r="AN598" s="58" t="s">
        <v>398</v>
      </c>
      <c r="AO598" s="58">
        <v>39.61</v>
      </c>
      <c r="AP598" s="58" t="s">
        <v>398</v>
      </c>
      <c r="AQ598" s="58">
        <v>47.94</v>
      </c>
      <c r="AR598" s="58" t="s">
        <v>398</v>
      </c>
      <c r="AS598" s="58">
        <v>60.18</v>
      </c>
      <c r="AT598" s="58" t="s">
        <v>398</v>
      </c>
      <c r="AU598" s="68">
        <f t="shared" si="10"/>
        <v>523.95999999999992</v>
      </c>
      <c r="AV598" s="93">
        <v>0.39742000000000005</v>
      </c>
      <c r="AW598" s="4" t="s">
        <v>395</v>
      </c>
      <c r="AX598" s="93" t="s">
        <v>396</v>
      </c>
      <c r="AY598" s="93">
        <v>1</v>
      </c>
      <c r="AZ598" s="93" t="s">
        <v>409</v>
      </c>
    </row>
    <row r="599" spans="1:52" ht="35.25" customHeight="1" x14ac:dyDescent="0.25">
      <c r="A599" s="4">
        <v>589</v>
      </c>
      <c r="B599" s="50">
        <v>34449</v>
      </c>
      <c r="C599" s="89" t="s">
        <v>382</v>
      </c>
      <c r="D599" s="58" t="s">
        <v>383</v>
      </c>
      <c r="E599" s="58" t="s">
        <v>412</v>
      </c>
      <c r="F599" s="89" t="s">
        <v>424</v>
      </c>
      <c r="G599" s="90" t="s">
        <v>386</v>
      </c>
      <c r="H599" s="91" t="s">
        <v>387</v>
      </c>
      <c r="I599" s="92">
        <v>2</v>
      </c>
      <c r="J599" s="4" t="s">
        <v>425</v>
      </c>
      <c r="K599" s="4">
        <v>80</v>
      </c>
      <c r="L599" s="4">
        <v>7.2</v>
      </c>
      <c r="M599" s="4" t="s">
        <v>426</v>
      </c>
      <c r="N599" s="4" t="s">
        <v>101</v>
      </c>
      <c r="O599" s="4" t="s">
        <v>102</v>
      </c>
      <c r="P599" s="4" t="s">
        <v>101</v>
      </c>
      <c r="Q599" s="94" t="s">
        <v>428</v>
      </c>
      <c r="R599" s="58" t="s">
        <v>390</v>
      </c>
      <c r="S599" s="28" t="s">
        <v>102</v>
      </c>
      <c r="T599" s="28"/>
      <c r="U599" s="91">
        <v>3875.94</v>
      </c>
      <c r="V599" s="91">
        <v>4877.6499999999996</v>
      </c>
      <c r="W599" s="58">
        <v>588.64</v>
      </c>
      <c r="X599" s="58" t="s">
        <v>429</v>
      </c>
      <c r="Y599" s="58">
        <v>517.61</v>
      </c>
      <c r="Z599" s="58" t="s">
        <v>429</v>
      </c>
      <c r="AA599" s="58">
        <v>539.63</v>
      </c>
      <c r="AB599" s="58" t="s">
        <v>429</v>
      </c>
      <c r="AC599" s="58">
        <v>433.2</v>
      </c>
      <c r="AD599" s="58" t="s">
        <v>429</v>
      </c>
      <c r="AE599" s="58">
        <v>292.63</v>
      </c>
      <c r="AF599" s="58" t="s">
        <v>429</v>
      </c>
      <c r="AG599" s="58">
        <v>167.42</v>
      </c>
      <c r="AH599" s="58" t="s">
        <v>429</v>
      </c>
      <c r="AI599" s="58">
        <v>165.56</v>
      </c>
      <c r="AJ599" s="58" t="s">
        <v>393</v>
      </c>
      <c r="AK599" s="58">
        <v>165.56</v>
      </c>
      <c r="AL599" s="58" t="s">
        <v>393</v>
      </c>
      <c r="AM599" s="58">
        <v>165.1</v>
      </c>
      <c r="AN599" s="58" t="s">
        <v>393</v>
      </c>
      <c r="AO599" s="58">
        <v>360.2</v>
      </c>
      <c r="AP599" s="58" t="s">
        <v>398</v>
      </c>
      <c r="AQ599" s="58">
        <v>385.18</v>
      </c>
      <c r="AR599" s="58" t="s">
        <v>429</v>
      </c>
      <c r="AS599" s="58">
        <v>453.03</v>
      </c>
      <c r="AT599" s="58" t="s">
        <v>429</v>
      </c>
      <c r="AU599" s="68">
        <f t="shared" si="10"/>
        <v>4233.7599999999993</v>
      </c>
      <c r="AV599" s="93">
        <v>2.96231</v>
      </c>
      <c r="AW599" s="4" t="s">
        <v>395</v>
      </c>
      <c r="AX599" s="93" t="s">
        <v>396</v>
      </c>
      <c r="AY599" s="93">
        <v>2</v>
      </c>
      <c r="AZ599" s="93" t="s">
        <v>409</v>
      </c>
    </row>
    <row r="600" spans="1:52" ht="35.25" customHeight="1" x14ac:dyDescent="0.25">
      <c r="A600" s="4">
        <v>590</v>
      </c>
      <c r="B600" s="50">
        <v>34450</v>
      </c>
      <c r="C600" s="89" t="s">
        <v>382</v>
      </c>
      <c r="D600" s="58" t="s">
        <v>383</v>
      </c>
      <c r="E600" s="58" t="s">
        <v>412</v>
      </c>
      <c r="F600" s="89" t="s">
        <v>424</v>
      </c>
      <c r="G600" s="90" t="s">
        <v>386</v>
      </c>
      <c r="H600" s="91" t="s">
        <v>387</v>
      </c>
      <c r="I600" s="92">
        <v>2</v>
      </c>
      <c r="J600" s="4" t="s">
        <v>425</v>
      </c>
      <c r="K600" s="4">
        <v>80</v>
      </c>
      <c r="L600" s="4">
        <v>7.2</v>
      </c>
      <c r="M600" s="4" t="s">
        <v>426</v>
      </c>
      <c r="N600" s="4" t="s">
        <v>101</v>
      </c>
      <c r="O600" s="4" t="s">
        <v>102</v>
      </c>
      <c r="P600" s="4" t="s">
        <v>101</v>
      </c>
      <c r="Q600" s="94" t="s">
        <v>428</v>
      </c>
      <c r="R600" s="58" t="s">
        <v>390</v>
      </c>
      <c r="S600" s="28" t="s">
        <v>102</v>
      </c>
      <c r="T600" s="28"/>
      <c r="U600" s="91">
        <v>2652.16</v>
      </c>
      <c r="V600" s="91">
        <v>3026.15</v>
      </c>
      <c r="W600" s="58">
        <v>455.39</v>
      </c>
      <c r="X600" s="58" t="s">
        <v>398</v>
      </c>
      <c r="Y600" s="58">
        <v>457.39</v>
      </c>
      <c r="Z600" s="58" t="s">
        <v>398</v>
      </c>
      <c r="AA600" s="58">
        <v>406.93</v>
      </c>
      <c r="AB600" s="58" t="s">
        <v>398</v>
      </c>
      <c r="AC600" s="58">
        <v>297.49</v>
      </c>
      <c r="AD600" s="58" t="s">
        <v>398</v>
      </c>
      <c r="AE600" s="58">
        <v>187.81</v>
      </c>
      <c r="AF600" s="58" t="s">
        <v>398</v>
      </c>
      <c r="AG600" s="58">
        <v>97.67</v>
      </c>
      <c r="AH600" s="58" t="s">
        <v>398</v>
      </c>
      <c r="AI600" s="58">
        <v>45.81</v>
      </c>
      <c r="AJ600" s="58" t="s">
        <v>398</v>
      </c>
      <c r="AK600" s="58">
        <v>67.58</v>
      </c>
      <c r="AL600" s="58" t="s">
        <v>398</v>
      </c>
      <c r="AM600" s="58">
        <v>93.87</v>
      </c>
      <c r="AN600" s="58" t="s">
        <v>398</v>
      </c>
      <c r="AO600" s="58">
        <v>249.99</v>
      </c>
      <c r="AP600" s="58" t="s">
        <v>398</v>
      </c>
      <c r="AQ600" s="58">
        <v>269.72000000000003</v>
      </c>
      <c r="AR600" s="58" t="s">
        <v>398</v>
      </c>
      <c r="AS600" s="58">
        <v>330.08</v>
      </c>
      <c r="AT600" s="58" t="s">
        <v>398</v>
      </c>
      <c r="AU600" s="68">
        <f t="shared" si="10"/>
        <v>2959.7300000000005</v>
      </c>
      <c r="AV600" s="93">
        <v>2.9436800000000001</v>
      </c>
      <c r="AW600" s="4" t="s">
        <v>395</v>
      </c>
      <c r="AX600" s="93" t="s">
        <v>396</v>
      </c>
      <c r="AY600" s="93">
        <v>2</v>
      </c>
      <c r="AZ600" s="93" t="s">
        <v>409</v>
      </c>
    </row>
    <row r="601" spans="1:52" ht="35.25" customHeight="1" x14ac:dyDescent="0.25">
      <c r="A601" s="4">
        <v>591</v>
      </c>
      <c r="B601" s="50">
        <v>34451</v>
      </c>
      <c r="C601" s="89" t="s">
        <v>382</v>
      </c>
      <c r="D601" s="58" t="s">
        <v>383</v>
      </c>
      <c r="E601" s="58" t="s">
        <v>412</v>
      </c>
      <c r="F601" s="89" t="s">
        <v>424</v>
      </c>
      <c r="G601" s="90" t="s">
        <v>386</v>
      </c>
      <c r="H601" s="91" t="s">
        <v>387</v>
      </c>
      <c r="I601" s="92">
        <v>1</v>
      </c>
      <c r="J601" s="4" t="s">
        <v>425</v>
      </c>
      <c r="K601" s="4">
        <v>80</v>
      </c>
      <c r="L601" s="4">
        <v>7.5</v>
      </c>
      <c r="M601" s="4" t="s">
        <v>426</v>
      </c>
      <c r="N601" s="4" t="s">
        <v>101</v>
      </c>
      <c r="O601" s="4" t="s">
        <v>102</v>
      </c>
      <c r="P601" s="4" t="s">
        <v>101</v>
      </c>
      <c r="Q601" s="94" t="s">
        <v>428</v>
      </c>
      <c r="R601" s="58" t="s">
        <v>390</v>
      </c>
      <c r="S601" s="28" t="s">
        <v>102</v>
      </c>
      <c r="T601" s="28"/>
      <c r="U601" s="91">
        <v>1996.7</v>
      </c>
      <c r="V601" s="91">
        <v>2056.73</v>
      </c>
      <c r="W601" s="58">
        <v>316.61</v>
      </c>
      <c r="X601" s="58" t="s">
        <v>398</v>
      </c>
      <c r="Y601" s="58">
        <v>315.20999999999998</v>
      </c>
      <c r="Z601" s="58" t="s">
        <v>398</v>
      </c>
      <c r="AA601" s="58">
        <v>280.26</v>
      </c>
      <c r="AB601" s="58" t="s">
        <v>398</v>
      </c>
      <c r="AC601" s="58">
        <v>212.11</v>
      </c>
      <c r="AD601" s="58" t="s">
        <v>398</v>
      </c>
      <c r="AE601" s="58">
        <v>122.48</v>
      </c>
      <c r="AF601" s="58" t="s">
        <v>398</v>
      </c>
      <c r="AG601" s="58">
        <v>55.08</v>
      </c>
      <c r="AH601" s="58" t="s">
        <v>398</v>
      </c>
      <c r="AI601" s="58">
        <v>26.86</v>
      </c>
      <c r="AJ601" s="58" t="s">
        <v>398</v>
      </c>
      <c r="AK601" s="58">
        <v>36.18</v>
      </c>
      <c r="AL601" s="58" t="s">
        <v>398</v>
      </c>
      <c r="AM601" s="58">
        <v>43.41</v>
      </c>
      <c r="AN601" s="58" t="s">
        <v>398</v>
      </c>
      <c r="AO601" s="58">
        <v>169.02</v>
      </c>
      <c r="AP601" s="58" t="s">
        <v>398</v>
      </c>
      <c r="AQ601" s="58">
        <v>198.52</v>
      </c>
      <c r="AR601" s="58" t="s">
        <v>398</v>
      </c>
      <c r="AS601" s="58">
        <v>246.58</v>
      </c>
      <c r="AT601" s="58" t="s">
        <v>398</v>
      </c>
      <c r="AU601" s="68">
        <f t="shared" si="10"/>
        <v>2022.32</v>
      </c>
      <c r="AV601" s="93">
        <v>1.7292599999999998</v>
      </c>
      <c r="AW601" s="4" t="s">
        <v>395</v>
      </c>
      <c r="AX601" s="93" t="s">
        <v>396</v>
      </c>
      <c r="AY601" s="93">
        <v>1</v>
      </c>
      <c r="AZ601" s="93" t="s">
        <v>409</v>
      </c>
    </row>
    <row r="602" spans="1:52" ht="35.25" customHeight="1" x14ac:dyDescent="0.25">
      <c r="A602" s="4">
        <v>592</v>
      </c>
      <c r="B602" s="50">
        <v>34452</v>
      </c>
      <c r="C602" s="89" t="s">
        <v>382</v>
      </c>
      <c r="D602" s="58" t="s">
        <v>383</v>
      </c>
      <c r="E602" s="58" t="s">
        <v>412</v>
      </c>
      <c r="F602" s="89" t="s">
        <v>424</v>
      </c>
      <c r="G602" s="90" t="s">
        <v>386</v>
      </c>
      <c r="H602" s="91" t="s">
        <v>387</v>
      </c>
      <c r="I602" s="92">
        <v>2</v>
      </c>
      <c r="J602" s="4" t="s">
        <v>425</v>
      </c>
      <c r="K602" s="4">
        <v>80</v>
      </c>
      <c r="L602" s="4">
        <v>7.2</v>
      </c>
      <c r="M602" s="4" t="s">
        <v>426</v>
      </c>
      <c r="N602" s="4" t="s">
        <v>101</v>
      </c>
      <c r="O602" s="4" t="s">
        <v>102</v>
      </c>
      <c r="P602" s="4" t="s">
        <v>102</v>
      </c>
      <c r="Q602" s="94" t="s">
        <v>427</v>
      </c>
      <c r="R602" s="58" t="s">
        <v>390</v>
      </c>
      <c r="S602" s="28" t="s">
        <v>102</v>
      </c>
      <c r="T602" s="28"/>
      <c r="U602" s="123">
        <v>2063.7399999999998</v>
      </c>
      <c r="V602" s="91">
        <v>2148.64</v>
      </c>
      <c r="W602" s="58">
        <v>278.95</v>
      </c>
      <c r="X602" s="58" t="s">
        <v>393</v>
      </c>
      <c r="Y602" s="58">
        <v>278.95</v>
      </c>
      <c r="Z602" s="58" t="s">
        <v>393</v>
      </c>
      <c r="AA602" s="58">
        <v>277.67</v>
      </c>
      <c r="AB602" s="58" t="s">
        <v>393</v>
      </c>
      <c r="AC602" s="58">
        <v>278.95</v>
      </c>
      <c r="AD602" s="58" t="s">
        <v>393</v>
      </c>
      <c r="AE602" s="58">
        <v>143.57</v>
      </c>
      <c r="AF602" s="58" t="s">
        <v>393</v>
      </c>
      <c r="AG602" s="58">
        <v>88.07</v>
      </c>
      <c r="AH602" s="58" t="s">
        <v>393</v>
      </c>
      <c r="AI602" s="58">
        <v>87.33</v>
      </c>
      <c r="AJ602" s="58" t="s">
        <v>393</v>
      </c>
      <c r="AK602" s="58">
        <v>87.33</v>
      </c>
      <c r="AL602" s="58" t="s">
        <v>393</v>
      </c>
      <c r="AM602" s="58">
        <v>84.58</v>
      </c>
      <c r="AN602" s="58" t="s">
        <v>393</v>
      </c>
      <c r="AO602" s="58">
        <v>241.84</v>
      </c>
      <c r="AP602" s="58" t="s">
        <v>393</v>
      </c>
      <c r="AQ602" s="58">
        <v>244.59</v>
      </c>
      <c r="AR602" s="58" t="s">
        <v>393</v>
      </c>
      <c r="AS602" s="58">
        <v>241.9</v>
      </c>
      <c r="AT602" s="58" t="s">
        <v>393</v>
      </c>
      <c r="AU602" s="68">
        <f t="shared" si="10"/>
        <v>2333.7299999999996</v>
      </c>
      <c r="AV602" s="93">
        <v>0.89346999999999999</v>
      </c>
      <c r="AW602" s="4" t="s">
        <v>395</v>
      </c>
      <c r="AX602" s="93" t="s">
        <v>396</v>
      </c>
      <c r="AY602" s="93">
        <v>2</v>
      </c>
      <c r="AZ602" s="93" t="s">
        <v>409</v>
      </c>
    </row>
    <row r="603" spans="1:52" ht="35.25" customHeight="1" x14ac:dyDescent="0.25">
      <c r="A603" s="4">
        <v>593</v>
      </c>
      <c r="B603" s="50">
        <v>34453</v>
      </c>
      <c r="C603" s="89" t="s">
        <v>382</v>
      </c>
      <c r="D603" s="58" t="s">
        <v>383</v>
      </c>
      <c r="E603" s="58" t="s">
        <v>412</v>
      </c>
      <c r="F603" s="89" t="s">
        <v>424</v>
      </c>
      <c r="G603" s="90" t="s">
        <v>386</v>
      </c>
      <c r="H603" s="91" t="s">
        <v>387</v>
      </c>
      <c r="I603" s="92">
        <v>4</v>
      </c>
      <c r="J603" s="4" t="s">
        <v>425</v>
      </c>
      <c r="K603" s="4">
        <v>80</v>
      </c>
      <c r="L603" s="4">
        <v>7.2</v>
      </c>
      <c r="M603" s="4" t="s">
        <v>426</v>
      </c>
      <c r="N603" s="4" t="s">
        <v>101</v>
      </c>
      <c r="O603" s="4" t="s">
        <v>102</v>
      </c>
      <c r="P603" s="4" t="s">
        <v>102</v>
      </c>
      <c r="Q603" s="94" t="s">
        <v>427</v>
      </c>
      <c r="R603" s="58" t="s">
        <v>390</v>
      </c>
      <c r="S603" s="28" t="s">
        <v>102</v>
      </c>
      <c r="T603" s="28"/>
      <c r="U603" s="123">
        <v>5368.36</v>
      </c>
      <c r="V603" s="91">
        <v>5783.97</v>
      </c>
      <c r="W603" s="58">
        <v>664.19</v>
      </c>
      <c r="X603" s="58" t="s">
        <v>393</v>
      </c>
      <c r="Y603" s="58">
        <v>664.19</v>
      </c>
      <c r="Z603" s="58" t="s">
        <v>393</v>
      </c>
      <c r="AA603" s="58">
        <v>664.19</v>
      </c>
      <c r="AB603" s="58" t="s">
        <v>393</v>
      </c>
      <c r="AC603" s="58">
        <v>658.84</v>
      </c>
      <c r="AD603" s="58" t="s">
        <v>393</v>
      </c>
      <c r="AE603" s="58">
        <v>336.74</v>
      </c>
      <c r="AF603" s="58" t="s">
        <v>393</v>
      </c>
      <c r="AG603" s="58">
        <v>202.43</v>
      </c>
      <c r="AH603" s="58" t="s">
        <v>393</v>
      </c>
      <c r="AI603" s="58">
        <v>200.72</v>
      </c>
      <c r="AJ603" s="58" t="s">
        <v>393</v>
      </c>
      <c r="AK603" s="58">
        <v>277.93</v>
      </c>
      <c r="AL603" s="58" t="s">
        <v>393</v>
      </c>
      <c r="AM603" s="58">
        <v>173.28</v>
      </c>
      <c r="AN603" s="58" t="s">
        <v>393</v>
      </c>
      <c r="AO603" s="58">
        <v>572.69000000000005</v>
      </c>
      <c r="AP603" s="58" t="s">
        <v>393</v>
      </c>
      <c r="AQ603" s="58">
        <v>601.99</v>
      </c>
      <c r="AR603" s="58" t="s">
        <v>393</v>
      </c>
      <c r="AS603" s="58">
        <v>598.79999999999995</v>
      </c>
      <c r="AT603" s="58" t="s">
        <v>393</v>
      </c>
      <c r="AU603" s="68">
        <f t="shared" si="10"/>
        <v>5615.9900000000007</v>
      </c>
      <c r="AV603" s="93">
        <v>0.90678000000000014</v>
      </c>
      <c r="AW603" s="4" t="s">
        <v>395</v>
      </c>
      <c r="AX603" s="93" t="s">
        <v>396</v>
      </c>
      <c r="AY603" s="93">
        <v>4</v>
      </c>
      <c r="AZ603" s="93" t="s">
        <v>409</v>
      </c>
    </row>
    <row r="604" spans="1:52" ht="35.25" customHeight="1" x14ac:dyDescent="0.25">
      <c r="A604" s="4">
        <v>594</v>
      </c>
      <c r="B604" s="50">
        <v>34454</v>
      </c>
      <c r="C604" s="89" t="s">
        <v>382</v>
      </c>
      <c r="D604" s="58" t="s">
        <v>383</v>
      </c>
      <c r="E604" s="58" t="s">
        <v>412</v>
      </c>
      <c r="F604" s="89" t="s">
        <v>424</v>
      </c>
      <c r="G604" s="90" t="s">
        <v>386</v>
      </c>
      <c r="H604" s="91" t="s">
        <v>387</v>
      </c>
      <c r="I604" s="92">
        <v>2</v>
      </c>
      <c r="J604" s="4" t="s">
        <v>425</v>
      </c>
      <c r="K604" s="4">
        <v>80</v>
      </c>
      <c r="L604" s="4">
        <v>7.2</v>
      </c>
      <c r="M604" s="4" t="s">
        <v>426</v>
      </c>
      <c r="N604" s="4" t="s">
        <v>101</v>
      </c>
      <c r="O604" s="4" t="s">
        <v>102</v>
      </c>
      <c r="P604" s="4" t="s">
        <v>102</v>
      </c>
      <c r="Q604" s="94" t="s">
        <v>427</v>
      </c>
      <c r="R604" s="58" t="s">
        <v>390</v>
      </c>
      <c r="S604" s="28" t="s">
        <v>102</v>
      </c>
      <c r="T604" s="28"/>
      <c r="U604" s="123">
        <v>1926.42</v>
      </c>
      <c r="V604" s="91">
        <v>2044.64</v>
      </c>
      <c r="W604" s="58">
        <v>225.27</v>
      </c>
      <c r="X604" s="58" t="s">
        <v>393</v>
      </c>
      <c r="Y604" s="58">
        <v>225.27</v>
      </c>
      <c r="Z604" s="58" t="s">
        <v>393</v>
      </c>
      <c r="AA604" s="58">
        <v>225.27</v>
      </c>
      <c r="AB604" s="58" t="s">
        <v>393</v>
      </c>
      <c r="AC604" s="58">
        <v>198.81</v>
      </c>
      <c r="AD604" s="58" t="s">
        <v>393</v>
      </c>
      <c r="AE604" s="58">
        <v>134.57</v>
      </c>
      <c r="AF604" s="58" t="s">
        <v>393</v>
      </c>
      <c r="AG604" s="58">
        <v>20.11</v>
      </c>
      <c r="AH604" s="58" t="s">
        <v>393</v>
      </c>
      <c r="AI604" s="58">
        <v>63.09</v>
      </c>
      <c r="AJ604" s="58" t="s">
        <v>393</v>
      </c>
      <c r="AK604" s="58">
        <v>62.33</v>
      </c>
      <c r="AL604" s="58" t="s">
        <v>393</v>
      </c>
      <c r="AM604" s="58">
        <v>60.07</v>
      </c>
      <c r="AN604" s="58" t="s">
        <v>393</v>
      </c>
      <c r="AO604" s="58">
        <v>213.1</v>
      </c>
      <c r="AP604" s="58" t="s">
        <v>393</v>
      </c>
      <c r="AQ604" s="58">
        <v>215.61</v>
      </c>
      <c r="AR604" s="58" t="s">
        <v>393</v>
      </c>
      <c r="AS604" s="58">
        <v>214.53</v>
      </c>
      <c r="AT604" s="58" t="s">
        <v>393</v>
      </c>
      <c r="AU604" s="68">
        <f t="shared" si="10"/>
        <v>1858.0299999999995</v>
      </c>
      <c r="AV604" s="93">
        <v>0.84613000000000005</v>
      </c>
      <c r="AW604" s="4" t="s">
        <v>395</v>
      </c>
      <c r="AX604" s="93" t="s">
        <v>396</v>
      </c>
      <c r="AY604" s="93">
        <v>2</v>
      </c>
      <c r="AZ604" s="93" t="s">
        <v>409</v>
      </c>
    </row>
    <row r="605" spans="1:52" ht="35.25" customHeight="1" x14ac:dyDescent="0.25">
      <c r="A605" s="4">
        <v>595</v>
      </c>
      <c r="B605" s="50">
        <v>34455</v>
      </c>
      <c r="C605" s="89" t="s">
        <v>382</v>
      </c>
      <c r="D605" s="58" t="s">
        <v>383</v>
      </c>
      <c r="E605" s="58" t="s">
        <v>412</v>
      </c>
      <c r="F605" s="89" t="s">
        <v>424</v>
      </c>
      <c r="G605" s="90" t="s">
        <v>386</v>
      </c>
      <c r="H605" s="91" t="s">
        <v>387</v>
      </c>
      <c r="I605" s="92">
        <v>3</v>
      </c>
      <c r="J605" s="4" t="s">
        <v>425</v>
      </c>
      <c r="K605" s="4">
        <v>80</v>
      </c>
      <c r="L605" s="4">
        <v>7.2</v>
      </c>
      <c r="M605" s="4" t="s">
        <v>426</v>
      </c>
      <c r="N605" s="4" t="s">
        <v>101</v>
      </c>
      <c r="O605" s="4" t="s">
        <v>102</v>
      </c>
      <c r="P605" s="4" t="s">
        <v>102</v>
      </c>
      <c r="Q605" s="94" t="s">
        <v>427</v>
      </c>
      <c r="R605" s="58" t="s">
        <v>390</v>
      </c>
      <c r="S605" s="28" t="s">
        <v>102</v>
      </c>
      <c r="T605" s="28"/>
      <c r="U605" s="123">
        <v>3566.3599999999997</v>
      </c>
      <c r="V605" s="91">
        <v>3849.21</v>
      </c>
      <c r="W605" s="58">
        <v>441.19</v>
      </c>
      <c r="X605" s="58" t="s">
        <v>393</v>
      </c>
      <c r="Y605" s="58">
        <v>478.77</v>
      </c>
      <c r="Z605" s="58" t="s">
        <v>393</v>
      </c>
      <c r="AA605" s="58">
        <v>441.19</v>
      </c>
      <c r="AB605" s="58" t="s">
        <v>393</v>
      </c>
      <c r="AC605" s="58">
        <v>441.19</v>
      </c>
      <c r="AD605" s="58" t="s">
        <v>393</v>
      </c>
      <c r="AE605" s="58">
        <v>270.14999999999998</v>
      </c>
      <c r="AF605" s="58" t="s">
        <v>393</v>
      </c>
      <c r="AG605" s="58">
        <v>43.72</v>
      </c>
      <c r="AH605" s="58" t="s">
        <v>393</v>
      </c>
      <c r="AI605" s="58">
        <v>135.33000000000001</v>
      </c>
      <c r="AJ605" s="58" t="s">
        <v>393</v>
      </c>
      <c r="AK605" s="58">
        <v>133.69</v>
      </c>
      <c r="AL605" s="58" t="s">
        <v>393</v>
      </c>
      <c r="AM605" s="58">
        <v>125.14</v>
      </c>
      <c r="AN605" s="58" t="s">
        <v>393</v>
      </c>
      <c r="AO605" s="58">
        <v>407.57</v>
      </c>
      <c r="AP605" s="58" t="s">
        <v>393</v>
      </c>
      <c r="AQ605" s="58">
        <v>416.71</v>
      </c>
      <c r="AR605" s="58" t="s">
        <v>393</v>
      </c>
      <c r="AS605" s="58">
        <v>414.76</v>
      </c>
      <c r="AT605" s="58" t="s">
        <v>393</v>
      </c>
      <c r="AU605" s="68">
        <f t="shared" si="10"/>
        <v>3749.41</v>
      </c>
      <c r="AV605" s="93">
        <v>1.56833</v>
      </c>
      <c r="AW605" s="4" t="s">
        <v>395</v>
      </c>
      <c r="AX605" s="93" t="s">
        <v>396</v>
      </c>
      <c r="AY605" s="93">
        <v>3</v>
      </c>
      <c r="AZ605" s="93" t="s">
        <v>409</v>
      </c>
    </row>
    <row r="606" spans="1:52" ht="35.25" customHeight="1" x14ac:dyDescent="0.25">
      <c r="A606" s="4">
        <v>596</v>
      </c>
      <c r="B606" s="50">
        <v>34456</v>
      </c>
      <c r="C606" s="89" t="s">
        <v>382</v>
      </c>
      <c r="D606" s="58" t="s">
        <v>383</v>
      </c>
      <c r="E606" s="58" t="s">
        <v>412</v>
      </c>
      <c r="F606" s="89" t="s">
        <v>424</v>
      </c>
      <c r="G606" s="90" t="s">
        <v>386</v>
      </c>
      <c r="H606" s="91" t="s">
        <v>387</v>
      </c>
      <c r="I606" s="92">
        <v>5</v>
      </c>
      <c r="J606" s="4" t="s">
        <v>425</v>
      </c>
      <c r="K606" s="4">
        <v>80</v>
      </c>
      <c r="L606" s="4">
        <v>7.2</v>
      </c>
      <c r="M606" s="4" t="s">
        <v>426</v>
      </c>
      <c r="N606" s="4" t="s">
        <v>101</v>
      </c>
      <c r="O606" s="4" t="s">
        <v>102</v>
      </c>
      <c r="P606" s="4" t="s">
        <v>102</v>
      </c>
      <c r="Q606" s="94" t="s">
        <v>427</v>
      </c>
      <c r="R606" s="58" t="s">
        <v>390</v>
      </c>
      <c r="S606" s="28" t="s">
        <v>102</v>
      </c>
      <c r="T606" s="28"/>
      <c r="U606" s="123">
        <v>5974.2000000000007</v>
      </c>
      <c r="V606" s="91">
        <v>6472.65</v>
      </c>
      <c r="W606" s="58">
        <v>753.16</v>
      </c>
      <c r="X606" s="58" t="s">
        <v>393</v>
      </c>
      <c r="Y606" s="58">
        <v>753.16</v>
      </c>
      <c r="Z606" s="58" t="s">
        <v>393</v>
      </c>
      <c r="AA606" s="58">
        <v>753.16</v>
      </c>
      <c r="AB606" s="58" t="s">
        <v>393</v>
      </c>
      <c r="AC606" s="58">
        <v>753.16</v>
      </c>
      <c r="AD606" s="58" t="s">
        <v>393</v>
      </c>
      <c r="AE606" s="58">
        <v>371.45</v>
      </c>
      <c r="AF606" s="58" t="s">
        <v>393</v>
      </c>
      <c r="AG606" s="58">
        <v>209.56</v>
      </c>
      <c r="AH606" s="58" t="s">
        <v>393</v>
      </c>
      <c r="AI606" s="58">
        <v>208.16</v>
      </c>
      <c r="AJ606" s="58" t="s">
        <v>393</v>
      </c>
      <c r="AK606" s="58">
        <v>190.6</v>
      </c>
      <c r="AL606" s="58" t="s">
        <v>393</v>
      </c>
      <c r="AM606" s="58">
        <v>192.02</v>
      </c>
      <c r="AN606" s="58" t="s">
        <v>393</v>
      </c>
      <c r="AO606" s="58">
        <v>675.14</v>
      </c>
      <c r="AP606" s="58" t="s">
        <v>393</v>
      </c>
      <c r="AQ606" s="58">
        <v>692.97</v>
      </c>
      <c r="AR606" s="58" t="s">
        <v>393</v>
      </c>
      <c r="AS606" s="58">
        <v>692.08</v>
      </c>
      <c r="AT606" s="58" t="s">
        <v>393</v>
      </c>
      <c r="AU606" s="68">
        <f t="shared" si="10"/>
        <v>6244.62</v>
      </c>
      <c r="AV606" s="93">
        <v>2.6289800000000003</v>
      </c>
      <c r="AW606" s="4" t="s">
        <v>395</v>
      </c>
      <c r="AX606" s="93" t="s">
        <v>396</v>
      </c>
      <c r="AY606" s="93">
        <v>5</v>
      </c>
      <c r="AZ606" s="93" t="s">
        <v>409</v>
      </c>
    </row>
    <row r="607" spans="1:52" ht="35.25" customHeight="1" x14ac:dyDescent="0.25">
      <c r="A607" s="4">
        <v>597</v>
      </c>
      <c r="B607" s="50">
        <v>34457</v>
      </c>
      <c r="C607" s="89" t="s">
        <v>382</v>
      </c>
      <c r="D607" s="58" t="s">
        <v>383</v>
      </c>
      <c r="E607" s="58" t="s">
        <v>412</v>
      </c>
      <c r="F607" s="89" t="s">
        <v>424</v>
      </c>
      <c r="G607" s="90" t="s">
        <v>386</v>
      </c>
      <c r="H607" s="91" t="s">
        <v>387</v>
      </c>
      <c r="I607" s="92">
        <v>3</v>
      </c>
      <c r="J607" s="4" t="s">
        <v>425</v>
      </c>
      <c r="K607" s="4">
        <v>80</v>
      </c>
      <c r="L607" s="4">
        <v>7.2</v>
      </c>
      <c r="M607" s="4" t="s">
        <v>426</v>
      </c>
      <c r="N607" s="4" t="s">
        <v>101</v>
      </c>
      <c r="O607" s="4" t="s">
        <v>102</v>
      </c>
      <c r="P607" s="4" t="s">
        <v>101</v>
      </c>
      <c r="Q607" s="94" t="s">
        <v>428</v>
      </c>
      <c r="R607" s="58" t="s">
        <v>390</v>
      </c>
      <c r="S607" s="28" t="s">
        <v>102</v>
      </c>
      <c r="T607" s="28"/>
      <c r="U607" s="91">
        <v>3286.11</v>
      </c>
      <c r="V607" s="91">
        <v>3425.43</v>
      </c>
      <c r="W607" s="58">
        <v>344.9</v>
      </c>
      <c r="X607" s="58" t="s">
        <v>393</v>
      </c>
      <c r="Y607" s="58">
        <v>344.86</v>
      </c>
      <c r="Z607" s="58" t="s">
        <v>393</v>
      </c>
      <c r="AA607" s="58">
        <v>344.9</v>
      </c>
      <c r="AB607" s="58" t="s">
        <v>393</v>
      </c>
      <c r="AC607" s="58">
        <v>344.88</v>
      </c>
      <c r="AD607" s="58" t="s">
        <v>429</v>
      </c>
      <c r="AE607" s="58">
        <v>208.87</v>
      </c>
      <c r="AF607" s="58" t="s">
        <v>393</v>
      </c>
      <c r="AG607" s="58">
        <v>130.51</v>
      </c>
      <c r="AH607" s="58" t="s">
        <v>393</v>
      </c>
      <c r="AI607" s="58">
        <v>127.82</v>
      </c>
      <c r="AJ607" s="58" t="s">
        <v>393</v>
      </c>
      <c r="AK607" s="58">
        <v>124.7</v>
      </c>
      <c r="AL607" s="58" t="s">
        <v>393</v>
      </c>
      <c r="AM607" s="58">
        <v>122.89</v>
      </c>
      <c r="AN607" s="58" t="s">
        <v>393</v>
      </c>
      <c r="AO607" s="58">
        <v>268.25</v>
      </c>
      <c r="AP607" s="58" t="s">
        <v>393</v>
      </c>
      <c r="AQ607" s="58">
        <v>273.51</v>
      </c>
      <c r="AR607" s="58" t="s">
        <v>393</v>
      </c>
      <c r="AS607" s="58">
        <v>373.3</v>
      </c>
      <c r="AT607" s="58" t="s">
        <v>393</v>
      </c>
      <c r="AU607" s="68">
        <f t="shared" si="10"/>
        <v>3009.3900000000003</v>
      </c>
      <c r="AV607" s="93">
        <v>2.7484600000000001</v>
      </c>
      <c r="AW607" s="4" t="s">
        <v>395</v>
      </c>
      <c r="AX607" s="93" t="s">
        <v>396</v>
      </c>
      <c r="AY607" s="93">
        <v>3</v>
      </c>
      <c r="AZ607" s="93" t="s">
        <v>409</v>
      </c>
    </row>
    <row r="608" spans="1:52" ht="35.25" customHeight="1" x14ac:dyDescent="0.25">
      <c r="A608" s="4">
        <v>598</v>
      </c>
      <c r="B608" s="50">
        <v>34458</v>
      </c>
      <c r="C608" s="89" t="s">
        <v>382</v>
      </c>
      <c r="D608" s="58" t="s">
        <v>383</v>
      </c>
      <c r="E608" s="58" t="s">
        <v>412</v>
      </c>
      <c r="F608" s="89" t="s">
        <v>424</v>
      </c>
      <c r="G608" s="90" t="s">
        <v>386</v>
      </c>
      <c r="H608" s="91" t="s">
        <v>387</v>
      </c>
      <c r="I608" s="92">
        <v>2</v>
      </c>
      <c r="J608" s="4" t="s">
        <v>425</v>
      </c>
      <c r="K608" s="4">
        <v>80</v>
      </c>
      <c r="L608" s="4">
        <v>7.5</v>
      </c>
      <c r="M608" s="4" t="s">
        <v>426</v>
      </c>
      <c r="N608" s="4" t="s">
        <v>101</v>
      </c>
      <c r="O608" s="4" t="s">
        <v>102</v>
      </c>
      <c r="P608" s="4" t="s">
        <v>101</v>
      </c>
      <c r="Q608" s="94" t="s">
        <v>428</v>
      </c>
      <c r="R608" s="58" t="s">
        <v>390</v>
      </c>
      <c r="S608" s="28" t="s">
        <v>102</v>
      </c>
      <c r="T608" s="28"/>
      <c r="U608" s="91">
        <v>2323.3000000000002</v>
      </c>
      <c r="V608" s="91">
        <v>2203.37</v>
      </c>
      <c r="W608" s="58">
        <v>341.95</v>
      </c>
      <c r="X608" s="58" t="s">
        <v>398</v>
      </c>
      <c r="Y608" s="58">
        <v>349.91</v>
      </c>
      <c r="Z608" s="58" t="s">
        <v>398</v>
      </c>
      <c r="AA608" s="58">
        <v>318.18</v>
      </c>
      <c r="AB608" s="58" t="s">
        <v>398</v>
      </c>
      <c r="AC608" s="58">
        <v>231.81</v>
      </c>
      <c r="AD608" s="58" t="s">
        <v>398</v>
      </c>
      <c r="AE608" s="58">
        <v>141.94</v>
      </c>
      <c r="AF608" s="58" t="s">
        <v>398</v>
      </c>
      <c r="AG608" s="58">
        <v>66.72</v>
      </c>
      <c r="AH608" s="58" t="s">
        <v>398</v>
      </c>
      <c r="AI608" s="58">
        <v>33.479999999999997</v>
      </c>
      <c r="AJ608" s="58" t="s">
        <v>398</v>
      </c>
      <c r="AK608" s="58">
        <v>42.18</v>
      </c>
      <c r="AL608" s="58" t="s">
        <v>398</v>
      </c>
      <c r="AM608" s="58">
        <v>51.66</v>
      </c>
      <c r="AN608" s="58" t="s">
        <v>398</v>
      </c>
      <c r="AO608" s="58">
        <v>193.56</v>
      </c>
      <c r="AP608" s="58" t="s">
        <v>398</v>
      </c>
      <c r="AQ608" s="58">
        <v>218.16</v>
      </c>
      <c r="AR608" s="58" t="s">
        <v>398</v>
      </c>
      <c r="AS608" s="58">
        <v>265.97000000000003</v>
      </c>
      <c r="AT608" s="58" t="s">
        <v>398</v>
      </c>
      <c r="AU608" s="68">
        <f t="shared" si="10"/>
        <v>2255.5200000000004</v>
      </c>
      <c r="AV608" s="93">
        <v>1.98475</v>
      </c>
      <c r="AW608" s="4" t="s">
        <v>395</v>
      </c>
      <c r="AX608" s="93" t="s">
        <v>396</v>
      </c>
      <c r="AY608" s="93">
        <v>2</v>
      </c>
      <c r="AZ608" s="93" t="s">
        <v>409</v>
      </c>
    </row>
    <row r="609" spans="1:52" ht="35.25" customHeight="1" x14ac:dyDescent="0.25">
      <c r="A609" s="4">
        <v>599</v>
      </c>
      <c r="B609" s="50">
        <v>34459</v>
      </c>
      <c r="C609" s="89" t="s">
        <v>382</v>
      </c>
      <c r="D609" s="58" t="s">
        <v>383</v>
      </c>
      <c r="E609" s="58" t="s">
        <v>412</v>
      </c>
      <c r="F609" s="89" t="s">
        <v>424</v>
      </c>
      <c r="G609" s="90" t="s">
        <v>386</v>
      </c>
      <c r="H609" s="91" t="s">
        <v>387</v>
      </c>
      <c r="I609" s="92">
        <v>2</v>
      </c>
      <c r="J609" s="4" t="s">
        <v>425</v>
      </c>
      <c r="K609" s="4">
        <v>80</v>
      </c>
      <c r="L609" s="4">
        <v>7.2</v>
      </c>
      <c r="M609" s="4" t="s">
        <v>426</v>
      </c>
      <c r="N609" s="4" t="s">
        <v>101</v>
      </c>
      <c r="O609" s="4" t="s">
        <v>102</v>
      </c>
      <c r="P609" s="4" t="s">
        <v>101</v>
      </c>
      <c r="Q609" s="94" t="s">
        <v>428</v>
      </c>
      <c r="R609" s="58" t="s">
        <v>390</v>
      </c>
      <c r="S609" s="28" t="s">
        <v>102</v>
      </c>
      <c r="T609" s="28"/>
      <c r="U609" s="91">
        <v>2760.28</v>
      </c>
      <c r="V609" s="91">
        <v>2738.04</v>
      </c>
      <c r="W609" s="58">
        <v>362.69</v>
      </c>
      <c r="X609" s="58" t="s">
        <v>398</v>
      </c>
      <c r="Y609" s="58">
        <v>400.91</v>
      </c>
      <c r="Z609" s="58" t="s">
        <v>398</v>
      </c>
      <c r="AA609" s="58">
        <v>364.39</v>
      </c>
      <c r="AB609" s="58" t="s">
        <v>402</v>
      </c>
      <c r="AC609" s="58">
        <v>287.83999999999997</v>
      </c>
      <c r="AD609" s="58" t="s">
        <v>398</v>
      </c>
      <c r="AE609" s="58">
        <v>143.80000000000001</v>
      </c>
      <c r="AF609" s="58" t="s">
        <v>398</v>
      </c>
      <c r="AG609" s="58">
        <v>108.78</v>
      </c>
      <c r="AH609" s="58" t="s">
        <v>398</v>
      </c>
      <c r="AI609" s="58">
        <v>50.8</v>
      </c>
      <c r="AJ609" s="58" t="s">
        <v>398</v>
      </c>
      <c r="AK609" s="58">
        <v>69.64</v>
      </c>
      <c r="AL609" s="58" t="s">
        <v>398</v>
      </c>
      <c r="AM609" s="58">
        <v>75.89</v>
      </c>
      <c r="AN609" s="58" t="s">
        <v>398</v>
      </c>
      <c r="AO609" s="58">
        <v>304.20999999999998</v>
      </c>
      <c r="AP609" s="58" t="s">
        <v>398</v>
      </c>
      <c r="AQ609" s="58">
        <v>306.23</v>
      </c>
      <c r="AR609" s="58" t="s">
        <v>398</v>
      </c>
      <c r="AS609" s="58">
        <v>322.27999999999997</v>
      </c>
      <c r="AT609" s="58" t="s">
        <v>398</v>
      </c>
      <c r="AU609" s="68">
        <f t="shared" si="10"/>
        <v>2797.46</v>
      </c>
      <c r="AV609" s="93">
        <v>2.5236399999999999</v>
      </c>
      <c r="AW609" s="4" t="s">
        <v>395</v>
      </c>
      <c r="AX609" s="93" t="s">
        <v>396</v>
      </c>
      <c r="AY609" s="93">
        <v>2</v>
      </c>
      <c r="AZ609" s="93" t="s">
        <v>409</v>
      </c>
    </row>
    <row r="610" spans="1:52" ht="35.25" customHeight="1" x14ac:dyDescent="0.25">
      <c r="A610" s="4">
        <v>600</v>
      </c>
      <c r="B610" s="50">
        <v>34460</v>
      </c>
      <c r="C610" s="89" t="s">
        <v>382</v>
      </c>
      <c r="D610" s="58" t="s">
        <v>383</v>
      </c>
      <c r="E610" s="58" t="s">
        <v>412</v>
      </c>
      <c r="F610" s="89" t="s">
        <v>424</v>
      </c>
      <c r="G610" s="90" t="s">
        <v>386</v>
      </c>
      <c r="H610" s="91" t="s">
        <v>387</v>
      </c>
      <c r="I610" s="92">
        <v>3</v>
      </c>
      <c r="J610" s="4" t="s">
        <v>425</v>
      </c>
      <c r="K610" s="4">
        <v>80</v>
      </c>
      <c r="L610" s="4">
        <v>7.2</v>
      </c>
      <c r="M610" s="4" t="s">
        <v>426</v>
      </c>
      <c r="N610" s="4" t="s">
        <v>101</v>
      </c>
      <c r="O610" s="4" t="s">
        <v>102</v>
      </c>
      <c r="P610" s="4" t="s">
        <v>101</v>
      </c>
      <c r="Q610" s="94" t="s">
        <v>428</v>
      </c>
      <c r="R610" s="58" t="s">
        <v>390</v>
      </c>
      <c r="S610" s="28" t="s">
        <v>102</v>
      </c>
      <c r="T610" s="28"/>
      <c r="U610" s="91">
        <v>4946.95</v>
      </c>
      <c r="V610" s="91">
        <v>4909.7299999999996</v>
      </c>
      <c r="W610" s="58">
        <v>754.69</v>
      </c>
      <c r="X610" s="58" t="s">
        <v>398</v>
      </c>
      <c r="Y610" s="58">
        <v>753.49</v>
      </c>
      <c r="Z610" s="58" t="s">
        <v>398</v>
      </c>
      <c r="AA610" s="58">
        <v>709.54</v>
      </c>
      <c r="AB610" s="58" t="s">
        <v>398</v>
      </c>
      <c r="AC610" s="58">
        <v>514.73</v>
      </c>
      <c r="AD610" s="58" t="s">
        <v>398</v>
      </c>
      <c r="AE610" s="58">
        <v>303.98</v>
      </c>
      <c r="AF610" s="58" t="s">
        <v>398</v>
      </c>
      <c r="AG610" s="58">
        <v>152.62</v>
      </c>
      <c r="AH610" s="58" t="s">
        <v>398</v>
      </c>
      <c r="AI610" s="58">
        <v>71.25</v>
      </c>
      <c r="AJ610" s="58" t="s">
        <v>398</v>
      </c>
      <c r="AK610" s="58">
        <v>95.43</v>
      </c>
      <c r="AL610" s="58" t="s">
        <v>398</v>
      </c>
      <c r="AM610" s="58">
        <v>121.26</v>
      </c>
      <c r="AN610" s="58" t="s">
        <v>398</v>
      </c>
      <c r="AO610" s="58">
        <v>416.82</v>
      </c>
      <c r="AP610" s="58" t="s">
        <v>398</v>
      </c>
      <c r="AQ610" s="58">
        <v>474.86</v>
      </c>
      <c r="AR610" s="58" t="s">
        <v>398</v>
      </c>
      <c r="AS610" s="58">
        <v>585.83000000000004</v>
      </c>
      <c r="AT610" s="58" t="s">
        <v>398</v>
      </c>
      <c r="AU610" s="68">
        <f t="shared" si="10"/>
        <v>4954.5</v>
      </c>
      <c r="AV610" s="93">
        <v>4.7674599999999998</v>
      </c>
      <c r="AW610" s="4" t="s">
        <v>395</v>
      </c>
      <c r="AX610" s="93" t="s">
        <v>396</v>
      </c>
      <c r="AY610" s="93">
        <v>3</v>
      </c>
      <c r="AZ610" s="93" t="s">
        <v>409</v>
      </c>
    </row>
    <row r="611" spans="1:52" ht="35.25" customHeight="1" x14ac:dyDescent="0.25">
      <c r="A611" s="4">
        <v>601</v>
      </c>
      <c r="B611" s="50">
        <v>34461</v>
      </c>
      <c r="C611" s="89" t="s">
        <v>382</v>
      </c>
      <c r="D611" s="58" t="s">
        <v>383</v>
      </c>
      <c r="E611" s="58" t="s">
        <v>412</v>
      </c>
      <c r="F611" s="89" t="s">
        <v>424</v>
      </c>
      <c r="G611" s="90" t="s">
        <v>386</v>
      </c>
      <c r="H611" s="91" t="s">
        <v>387</v>
      </c>
      <c r="I611" s="92">
        <v>3</v>
      </c>
      <c r="J611" s="4" t="s">
        <v>425</v>
      </c>
      <c r="K611" s="4">
        <v>80</v>
      </c>
      <c r="L611" s="4">
        <v>7.2</v>
      </c>
      <c r="M611" s="4" t="s">
        <v>426</v>
      </c>
      <c r="N611" s="4" t="s">
        <v>101</v>
      </c>
      <c r="O611" s="4" t="s">
        <v>102</v>
      </c>
      <c r="P611" s="4" t="s">
        <v>101</v>
      </c>
      <c r="Q611" s="94" t="s">
        <v>428</v>
      </c>
      <c r="R611" s="58" t="s">
        <v>390</v>
      </c>
      <c r="S611" s="28" t="s">
        <v>102</v>
      </c>
      <c r="T611" s="28"/>
      <c r="U611" s="91">
        <v>4313.29</v>
      </c>
      <c r="V611" s="91">
        <v>4252.0600000000004</v>
      </c>
      <c r="W611" s="58">
        <v>681.25</v>
      </c>
      <c r="X611" s="58" t="s">
        <v>398</v>
      </c>
      <c r="Y611" s="58">
        <v>703.45</v>
      </c>
      <c r="Z611" s="58" t="s">
        <v>398</v>
      </c>
      <c r="AA611" s="58">
        <v>627.05999999999995</v>
      </c>
      <c r="AB611" s="58" t="s">
        <v>398</v>
      </c>
      <c r="AC611" s="58">
        <v>490</v>
      </c>
      <c r="AD611" s="58" t="s">
        <v>398</v>
      </c>
      <c r="AE611" s="58">
        <v>296.45999999999998</v>
      </c>
      <c r="AF611" s="58" t="s">
        <v>398</v>
      </c>
      <c r="AG611" s="58">
        <v>161.13</v>
      </c>
      <c r="AH611" s="58" t="s">
        <v>398</v>
      </c>
      <c r="AI611" s="58">
        <v>77.010000000000005</v>
      </c>
      <c r="AJ611" s="58" t="s">
        <v>398</v>
      </c>
      <c r="AK611" s="58">
        <v>106.27</v>
      </c>
      <c r="AL611" s="58" t="s">
        <v>398</v>
      </c>
      <c r="AM611" s="58">
        <v>129.55000000000001</v>
      </c>
      <c r="AN611" s="58" t="s">
        <v>398</v>
      </c>
      <c r="AO611" s="58">
        <v>407</v>
      </c>
      <c r="AP611" s="58" t="s">
        <v>398</v>
      </c>
      <c r="AQ611" s="58">
        <v>336.78</v>
      </c>
      <c r="AR611" s="58" t="s">
        <v>398</v>
      </c>
      <c r="AS611" s="58">
        <v>553.71</v>
      </c>
      <c r="AT611" s="58" t="s">
        <v>398</v>
      </c>
      <c r="AU611" s="68">
        <f t="shared" si="10"/>
        <v>4569.670000000001</v>
      </c>
      <c r="AV611" s="93">
        <v>4.2026400000000006</v>
      </c>
      <c r="AW611" s="4" t="s">
        <v>395</v>
      </c>
      <c r="AX611" s="93" t="s">
        <v>396</v>
      </c>
      <c r="AY611" s="93">
        <v>3</v>
      </c>
      <c r="AZ611" s="93" t="s">
        <v>409</v>
      </c>
    </row>
    <row r="612" spans="1:52" ht="35.25" customHeight="1" x14ac:dyDescent="0.25">
      <c r="A612" s="4">
        <v>602</v>
      </c>
      <c r="B612" s="50">
        <v>34462</v>
      </c>
      <c r="C612" s="89" t="s">
        <v>382</v>
      </c>
      <c r="D612" s="58" t="s">
        <v>383</v>
      </c>
      <c r="E612" s="58" t="s">
        <v>412</v>
      </c>
      <c r="F612" s="89" t="s">
        <v>424</v>
      </c>
      <c r="G612" s="90" t="s">
        <v>386</v>
      </c>
      <c r="H612" s="91" t="s">
        <v>387</v>
      </c>
      <c r="I612" s="92">
        <v>0</v>
      </c>
      <c r="J612" s="4" t="s">
        <v>425</v>
      </c>
      <c r="K612" s="4">
        <v>80</v>
      </c>
      <c r="L612" s="4">
        <v>7.2</v>
      </c>
      <c r="M612" s="4" t="s">
        <v>426</v>
      </c>
      <c r="N612" s="4" t="s">
        <v>101</v>
      </c>
      <c r="O612" s="4" t="s">
        <v>102</v>
      </c>
      <c r="P612" s="4" t="s">
        <v>102</v>
      </c>
      <c r="Q612" s="94" t="s">
        <v>427</v>
      </c>
      <c r="R612" s="58" t="s">
        <v>390</v>
      </c>
      <c r="S612" s="28" t="s">
        <v>102</v>
      </c>
      <c r="T612" s="28"/>
      <c r="U612" s="91"/>
      <c r="V612" s="91">
        <v>4703.54</v>
      </c>
      <c r="W612" s="58">
        <v>480.82</v>
      </c>
      <c r="X612" s="58" t="s">
        <v>393</v>
      </c>
      <c r="Y612" s="58">
        <v>480.82</v>
      </c>
      <c r="Z612" s="58" t="s">
        <v>393</v>
      </c>
      <c r="AA612" s="58">
        <v>480.82</v>
      </c>
      <c r="AB612" s="58" t="s">
        <v>393</v>
      </c>
      <c r="AC612" s="58">
        <v>480.82</v>
      </c>
      <c r="AD612" s="58" t="s">
        <v>393</v>
      </c>
      <c r="AE612" s="58">
        <v>266.56</v>
      </c>
      <c r="AF612" s="58" t="s">
        <v>393</v>
      </c>
      <c r="AG612" s="58">
        <v>180.24</v>
      </c>
      <c r="AH612" s="58" t="s">
        <v>393</v>
      </c>
      <c r="AI612" s="58">
        <v>177.39</v>
      </c>
      <c r="AJ612" s="58" t="s">
        <v>393</v>
      </c>
      <c r="AK612" s="58">
        <v>179.22</v>
      </c>
      <c r="AL612" s="58" t="s">
        <v>393</v>
      </c>
      <c r="AM612" s="58">
        <v>176.94</v>
      </c>
      <c r="AN612" s="58" t="s">
        <v>393</v>
      </c>
      <c r="AO612" s="58">
        <v>468.76</v>
      </c>
      <c r="AP612" s="58" t="s">
        <v>393</v>
      </c>
      <c r="AQ612" s="58">
        <v>469.21</v>
      </c>
      <c r="AR612" s="58" t="s">
        <v>393</v>
      </c>
      <c r="AS612" s="58">
        <v>471.9</v>
      </c>
      <c r="AT612" s="58" t="s">
        <v>393</v>
      </c>
      <c r="AU612" s="68">
        <f t="shared" si="10"/>
        <v>4313.4999999999991</v>
      </c>
      <c r="AV612" s="93">
        <v>1.8084899999999999</v>
      </c>
      <c r="AW612" s="4" t="s">
        <v>395</v>
      </c>
      <c r="AX612" s="93" t="s">
        <v>396</v>
      </c>
      <c r="AY612" s="93">
        <v>2</v>
      </c>
      <c r="AZ612" s="93" t="s">
        <v>409</v>
      </c>
    </row>
    <row r="613" spans="1:52" ht="35.25" customHeight="1" x14ac:dyDescent="0.25">
      <c r="A613" s="4">
        <v>603</v>
      </c>
      <c r="B613" s="50">
        <v>34463</v>
      </c>
      <c r="C613" s="89" t="s">
        <v>382</v>
      </c>
      <c r="D613" s="58" t="s">
        <v>383</v>
      </c>
      <c r="E613" s="58" t="s">
        <v>412</v>
      </c>
      <c r="F613" s="89" t="s">
        <v>424</v>
      </c>
      <c r="G613" s="90" t="s">
        <v>386</v>
      </c>
      <c r="H613" s="91" t="s">
        <v>387</v>
      </c>
      <c r="I613" s="92">
        <v>4</v>
      </c>
      <c r="J613" s="4" t="s">
        <v>425</v>
      </c>
      <c r="K613" s="4">
        <v>80</v>
      </c>
      <c r="L613" s="4">
        <v>7.2</v>
      </c>
      <c r="M613" s="4" t="s">
        <v>426</v>
      </c>
      <c r="N613" s="4" t="s">
        <v>101</v>
      </c>
      <c r="O613" s="4" t="s">
        <v>102</v>
      </c>
      <c r="P613" s="4" t="s">
        <v>101</v>
      </c>
      <c r="Q613" s="94" t="s">
        <v>428</v>
      </c>
      <c r="R613" s="58" t="s">
        <v>390</v>
      </c>
      <c r="S613" s="28" t="s">
        <v>102</v>
      </c>
      <c r="T613" s="28"/>
      <c r="U613" s="91">
        <v>5637.69</v>
      </c>
      <c r="V613" s="91">
        <v>5091.6000000000004</v>
      </c>
      <c r="W613" s="58">
        <v>709.31</v>
      </c>
      <c r="X613" s="58" t="s">
        <v>398</v>
      </c>
      <c r="Y613" s="58">
        <v>733.61</v>
      </c>
      <c r="Z613" s="58" t="s">
        <v>398</v>
      </c>
      <c r="AA613" s="58">
        <v>657.75</v>
      </c>
      <c r="AB613" s="58" t="s">
        <v>398</v>
      </c>
      <c r="AC613" s="58">
        <v>509.38</v>
      </c>
      <c r="AD613" s="58" t="s">
        <v>398</v>
      </c>
      <c r="AE613" s="58">
        <v>312.54000000000002</v>
      </c>
      <c r="AF613" s="58" t="s">
        <v>402</v>
      </c>
      <c r="AG613" s="58">
        <v>153.16999999999999</v>
      </c>
      <c r="AH613" s="58" t="s">
        <v>398</v>
      </c>
      <c r="AI613" s="58">
        <v>71.680000000000007</v>
      </c>
      <c r="AJ613" s="58" t="s">
        <v>398</v>
      </c>
      <c r="AK613" s="58">
        <v>98.72</v>
      </c>
      <c r="AL613" s="58" t="s">
        <v>398</v>
      </c>
      <c r="AM613" s="58">
        <v>121.84</v>
      </c>
      <c r="AN613" s="58" t="s">
        <v>398</v>
      </c>
      <c r="AO613" s="58">
        <v>407.59</v>
      </c>
      <c r="AP613" s="58" t="s">
        <v>398</v>
      </c>
      <c r="AQ613" s="58">
        <v>478.19</v>
      </c>
      <c r="AR613" s="58" t="s">
        <v>398</v>
      </c>
      <c r="AS613" s="58">
        <v>555.58000000000004</v>
      </c>
      <c r="AT613" s="58" t="s">
        <v>398</v>
      </c>
      <c r="AU613" s="68">
        <f t="shared" si="10"/>
        <v>4809.3599999999997</v>
      </c>
      <c r="AV613" s="93">
        <v>4.8709200000000008</v>
      </c>
      <c r="AW613" s="4" t="s">
        <v>395</v>
      </c>
      <c r="AX613" s="93" t="s">
        <v>396</v>
      </c>
      <c r="AY613" s="93">
        <v>4</v>
      </c>
      <c r="AZ613" s="93" t="s">
        <v>409</v>
      </c>
    </row>
    <row r="614" spans="1:52" ht="35.25" customHeight="1" x14ac:dyDescent="0.25">
      <c r="A614" s="4">
        <v>604</v>
      </c>
      <c r="B614" s="50">
        <v>34464</v>
      </c>
      <c r="C614" s="89" t="s">
        <v>382</v>
      </c>
      <c r="D614" s="58" t="s">
        <v>383</v>
      </c>
      <c r="E614" s="58" t="s">
        <v>412</v>
      </c>
      <c r="F614" s="89" t="s">
        <v>424</v>
      </c>
      <c r="G614" s="90" t="s">
        <v>386</v>
      </c>
      <c r="H614" s="91" t="s">
        <v>387</v>
      </c>
      <c r="I614" s="92">
        <v>1</v>
      </c>
      <c r="J614" s="4" t="s">
        <v>425</v>
      </c>
      <c r="K614" s="4">
        <v>80</v>
      </c>
      <c r="L614" s="4">
        <v>7.2</v>
      </c>
      <c r="M614" s="4" t="s">
        <v>426</v>
      </c>
      <c r="N614" s="4" t="s">
        <v>101</v>
      </c>
      <c r="O614" s="4" t="s">
        <v>102</v>
      </c>
      <c r="P614" s="4" t="s">
        <v>101</v>
      </c>
      <c r="Q614" s="94" t="s">
        <v>428</v>
      </c>
      <c r="R614" s="58" t="s">
        <v>390</v>
      </c>
      <c r="S614" s="28" t="s">
        <v>102</v>
      </c>
      <c r="T614" s="28"/>
      <c r="U614" s="91">
        <v>535.70000000000005</v>
      </c>
      <c r="V614" s="91">
        <v>544.19000000000005</v>
      </c>
      <c r="W614" s="58">
        <v>81.99</v>
      </c>
      <c r="X614" s="58" t="s">
        <v>398</v>
      </c>
      <c r="Y614" s="58">
        <v>84.37</v>
      </c>
      <c r="Z614" s="58" t="s">
        <v>398</v>
      </c>
      <c r="AA614" s="58">
        <v>75.05</v>
      </c>
      <c r="AB614" s="58" t="s">
        <v>398</v>
      </c>
      <c r="AC614" s="58">
        <v>59.52</v>
      </c>
      <c r="AD614" s="58" t="s">
        <v>398</v>
      </c>
      <c r="AE614" s="58">
        <v>35.14</v>
      </c>
      <c r="AF614" s="58" t="s">
        <v>398</v>
      </c>
      <c r="AG614" s="58">
        <v>17.010000000000002</v>
      </c>
      <c r="AH614" s="58" t="s">
        <v>398</v>
      </c>
      <c r="AI614" s="58">
        <v>14.84</v>
      </c>
      <c r="AJ614" s="58" t="s">
        <v>398</v>
      </c>
      <c r="AK614" s="58">
        <v>11.31</v>
      </c>
      <c r="AL614" s="58" t="s">
        <v>398</v>
      </c>
      <c r="AM614" s="58">
        <v>13.71</v>
      </c>
      <c r="AN614" s="58" t="s">
        <v>398</v>
      </c>
      <c r="AO614" s="58">
        <v>46.37</v>
      </c>
      <c r="AP614" s="58" t="s">
        <v>398</v>
      </c>
      <c r="AQ614" s="58">
        <v>53.79</v>
      </c>
      <c r="AR614" s="58" t="s">
        <v>398</v>
      </c>
      <c r="AS614" s="58">
        <v>57.83</v>
      </c>
      <c r="AT614" s="58" t="s">
        <v>398</v>
      </c>
      <c r="AU614" s="68">
        <f t="shared" si="10"/>
        <v>550.92999999999995</v>
      </c>
      <c r="AV614" s="93">
        <v>0.45375000000000004</v>
      </c>
      <c r="AW614" s="4" t="s">
        <v>395</v>
      </c>
      <c r="AX614" s="93" t="s">
        <v>396</v>
      </c>
      <c r="AY614" s="93">
        <v>1</v>
      </c>
      <c r="AZ614" s="93" t="s">
        <v>409</v>
      </c>
    </row>
    <row r="615" spans="1:52" ht="35.25" customHeight="1" x14ac:dyDescent="0.25">
      <c r="A615" s="4">
        <v>605</v>
      </c>
      <c r="B615" s="50">
        <v>34465</v>
      </c>
      <c r="C615" s="89" t="s">
        <v>382</v>
      </c>
      <c r="D615" s="58" t="s">
        <v>383</v>
      </c>
      <c r="E615" s="58" t="s">
        <v>412</v>
      </c>
      <c r="F615" s="89" t="s">
        <v>424</v>
      </c>
      <c r="G615" s="90" t="s">
        <v>386</v>
      </c>
      <c r="H615" s="91" t="s">
        <v>387</v>
      </c>
      <c r="I615" s="92">
        <v>0</v>
      </c>
      <c r="J615" s="4" t="s">
        <v>425</v>
      </c>
      <c r="K615" s="4">
        <v>80</v>
      </c>
      <c r="L615" s="4">
        <v>7.2</v>
      </c>
      <c r="M615" s="4" t="s">
        <v>426</v>
      </c>
      <c r="N615" s="4" t="s">
        <v>101</v>
      </c>
      <c r="O615" s="4" t="s">
        <v>102</v>
      </c>
      <c r="P615" s="4" t="s">
        <v>102</v>
      </c>
      <c r="Q615" s="94" t="s">
        <v>427</v>
      </c>
      <c r="R615" s="58" t="s">
        <v>390</v>
      </c>
      <c r="S615" s="28" t="s">
        <v>102</v>
      </c>
      <c r="T615" s="28"/>
      <c r="U615" s="123">
        <v>4111.6499999999996</v>
      </c>
      <c r="V615" s="91">
        <v>4192.1499999999996</v>
      </c>
      <c r="W615" s="58">
        <v>296.10000000000002</v>
      </c>
      <c r="X615" s="58" t="s">
        <v>393</v>
      </c>
      <c r="Y615" s="58">
        <v>296.10000000000002</v>
      </c>
      <c r="Z615" s="58" t="s">
        <v>393</v>
      </c>
      <c r="AA615" s="58">
        <v>296.10000000000002</v>
      </c>
      <c r="AB615" s="58" t="s">
        <v>393</v>
      </c>
      <c r="AC615" s="58">
        <v>295.52</v>
      </c>
      <c r="AD615" s="58" t="s">
        <v>393</v>
      </c>
      <c r="AE615" s="58">
        <v>185.08</v>
      </c>
      <c r="AF615" s="58" t="s">
        <v>393</v>
      </c>
      <c r="AG615" s="58">
        <v>132.36000000000001</v>
      </c>
      <c r="AH615" s="58" t="s">
        <v>393</v>
      </c>
      <c r="AI615" s="58">
        <v>130.69999999999999</v>
      </c>
      <c r="AJ615" s="58" t="s">
        <v>393</v>
      </c>
      <c r="AK615" s="58">
        <v>205.3</v>
      </c>
      <c r="AL615" s="58" t="s">
        <v>393</v>
      </c>
      <c r="AM615" s="58">
        <v>130.47</v>
      </c>
      <c r="AN615" s="58" t="s">
        <v>393</v>
      </c>
      <c r="AO615" s="58">
        <v>276.79000000000002</v>
      </c>
      <c r="AP615" s="58" t="s">
        <v>393</v>
      </c>
      <c r="AQ615" s="58">
        <v>277.02</v>
      </c>
      <c r="AR615" s="58" t="s">
        <v>393</v>
      </c>
      <c r="AS615" s="58">
        <v>272.64</v>
      </c>
      <c r="AT615" s="58" t="s">
        <v>393</v>
      </c>
      <c r="AU615" s="68">
        <f t="shared" si="10"/>
        <v>2794.1800000000003</v>
      </c>
      <c r="AV615" s="93">
        <v>1.7609300000000001</v>
      </c>
      <c r="AW615" s="4" t="s">
        <v>395</v>
      </c>
      <c r="AX615" s="93" t="s">
        <v>396</v>
      </c>
      <c r="AY615" s="93">
        <v>2</v>
      </c>
      <c r="AZ615" s="93" t="s">
        <v>409</v>
      </c>
    </row>
    <row r="616" spans="1:52" ht="35.25" customHeight="1" x14ac:dyDescent="0.25">
      <c r="A616" s="4">
        <v>606</v>
      </c>
      <c r="B616" s="50">
        <v>34466</v>
      </c>
      <c r="C616" s="89" t="s">
        <v>382</v>
      </c>
      <c r="D616" s="58" t="s">
        <v>383</v>
      </c>
      <c r="E616" s="58" t="s">
        <v>412</v>
      </c>
      <c r="F616" s="89" t="s">
        <v>424</v>
      </c>
      <c r="G616" s="90" t="s">
        <v>386</v>
      </c>
      <c r="H616" s="91" t="s">
        <v>387</v>
      </c>
      <c r="I616" s="92">
        <v>1</v>
      </c>
      <c r="J616" s="4" t="s">
        <v>425</v>
      </c>
      <c r="K616" s="4">
        <v>80</v>
      </c>
      <c r="L616" s="4">
        <v>7.2</v>
      </c>
      <c r="M616" s="4" t="s">
        <v>426</v>
      </c>
      <c r="N616" s="4" t="s">
        <v>101</v>
      </c>
      <c r="O616" s="4" t="s">
        <v>102</v>
      </c>
      <c r="P616" s="4" t="s">
        <v>101</v>
      </c>
      <c r="Q616" s="94" t="s">
        <v>428</v>
      </c>
      <c r="R616" s="58" t="s">
        <v>390</v>
      </c>
      <c r="S616" s="28" t="s">
        <v>102</v>
      </c>
      <c r="T616" s="28"/>
      <c r="U616" s="123">
        <v>1687.77</v>
      </c>
      <c r="V616" s="91">
        <v>1354.84</v>
      </c>
      <c r="W616" s="58">
        <v>250.55</v>
      </c>
      <c r="X616" s="58" t="s">
        <v>402</v>
      </c>
      <c r="Y616" s="58">
        <v>258.94</v>
      </c>
      <c r="Z616" s="58" t="s">
        <v>398</v>
      </c>
      <c r="AA616" s="58">
        <v>239.37</v>
      </c>
      <c r="AB616" s="58" t="s">
        <v>398</v>
      </c>
      <c r="AC616" s="58">
        <v>181.32</v>
      </c>
      <c r="AD616" s="58" t="s">
        <v>398</v>
      </c>
      <c r="AE616" s="58">
        <v>99.66</v>
      </c>
      <c r="AF616" s="58" t="s">
        <v>398</v>
      </c>
      <c r="AG616" s="58">
        <v>45.07</v>
      </c>
      <c r="AH616" s="58" t="s">
        <v>398</v>
      </c>
      <c r="AI616" s="58">
        <v>22.19</v>
      </c>
      <c r="AJ616" s="58" t="s">
        <v>398</v>
      </c>
      <c r="AK616" s="58">
        <v>29.36</v>
      </c>
      <c r="AL616" s="58" t="s">
        <v>398</v>
      </c>
      <c r="AM616" s="58">
        <v>37.130000000000003</v>
      </c>
      <c r="AN616" s="58" t="s">
        <v>398</v>
      </c>
      <c r="AO616" s="58">
        <v>147.87</v>
      </c>
      <c r="AP616" s="58" t="s">
        <v>398</v>
      </c>
      <c r="AQ616" s="58">
        <v>163.25</v>
      </c>
      <c r="AR616" s="58" t="s">
        <v>398</v>
      </c>
      <c r="AS616" s="58">
        <v>198.03</v>
      </c>
      <c r="AT616" s="58" t="s">
        <v>398</v>
      </c>
      <c r="AU616" s="68">
        <f t="shared" ref="AU616:AU645" si="11">W616+Y616+AA616+AC616+AE616+AG616+AI616+AK616+AM616+AO616+AQ616+AS616</f>
        <v>1672.74</v>
      </c>
      <c r="AV616" s="93">
        <v>0.86780000000000013</v>
      </c>
      <c r="AW616" s="4" t="s">
        <v>395</v>
      </c>
      <c r="AX616" s="93" t="s">
        <v>396</v>
      </c>
      <c r="AY616" s="93">
        <v>1</v>
      </c>
      <c r="AZ616" s="93" t="s">
        <v>409</v>
      </c>
    </row>
    <row r="617" spans="1:52" ht="35.25" customHeight="1" x14ac:dyDescent="0.25">
      <c r="A617" s="4">
        <v>607</v>
      </c>
      <c r="B617" s="124">
        <v>34467</v>
      </c>
      <c r="C617" s="89" t="s">
        <v>382</v>
      </c>
      <c r="D617" s="95"/>
      <c r="E617" s="95"/>
      <c r="F617" s="125"/>
      <c r="G617" s="90"/>
      <c r="H617" s="91" t="s">
        <v>387</v>
      </c>
      <c r="I617" s="92"/>
      <c r="J617" s="92"/>
      <c r="K617" s="92"/>
      <c r="L617" s="92"/>
      <c r="M617" s="92"/>
      <c r="N617" s="92" t="s">
        <v>102</v>
      </c>
      <c r="O617" s="92"/>
      <c r="P617" s="92"/>
      <c r="Q617" s="104"/>
      <c r="R617" s="95"/>
      <c r="S617" s="91"/>
      <c r="T617" s="91"/>
      <c r="U617" s="91"/>
      <c r="V617" s="91"/>
      <c r="W617" s="95"/>
      <c r="X617" s="95"/>
      <c r="Y617" s="95"/>
      <c r="Z617" s="95"/>
      <c r="AA617" s="95"/>
      <c r="AB617" s="95"/>
      <c r="AC617" s="95"/>
      <c r="AD617" s="95"/>
      <c r="AE617" s="95"/>
      <c r="AF617" s="95"/>
      <c r="AG617" s="95"/>
      <c r="AH617" s="95"/>
      <c r="AI617" s="95"/>
      <c r="AJ617" s="95"/>
      <c r="AK617" s="95"/>
      <c r="AL617" s="95"/>
      <c r="AM617" s="95"/>
      <c r="AN617" s="95"/>
      <c r="AO617" s="95"/>
      <c r="AP617" s="95"/>
      <c r="AQ617" s="95"/>
      <c r="AR617" s="95"/>
      <c r="AS617" s="95"/>
      <c r="AT617" s="95"/>
      <c r="AU617" s="121">
        <f t="shared" si="11"/>
        <v>0</v>
      </c>
      <c r="AV617" s="119"/>
      <c r="AW617" s="92"/>
      <c r="AX617" s="119"/>
      <c r="AY617" s="119">
        <v>0</v>
      </c>
      <c r="AZ617" s="119"/>
    </row>
    <row r="618" spans="1:52" ht="35.25" customHeight="1" x14ac:dyDescent="0.25">
      <c r="A618" s="4">
        <v>608</v>
      </c>
      <c r="B618" s="124">
        <v>34468</v>
      </c>
      <c r="C618" s="89" t="s">
        <v>382</v>
      </c>
      <c r="D618" s="95" t="s">
        <v>383</v>
      </c>
      <c r="E618" s="95" t="s">
        <v>384</v>
      </c>
      <c r="F618" s="125" t="s">
        <v>424</v>
      </c>
      <c r="G618" s="90" t="s">
        <v>386</v>
      </c>
      <c r="H618" s="91" t="s">
        <v>387</v>
      </c>
      <c r="I618" s="92">
        <v>0</v>
      </c>
      <c r="J618" s="92" t="s">
        <v>425</v>
      </c>
      <c r="K618" s="92">
        <v>80</v>
      </c>
      <c r="L618" s="92">
        <v>7.2</v>
      </c>
      <c r="M618" s="92" t="s">
        <v>426</v>
      </c>
      <c r="N618" s="92" t="s">
        <v>102</v>
      </c>
      <c r="O618" s="92" t="s">
        <v>102</v>
      </c>
      <c r="P618" s="92" t="s">
        <v>102</v>
      </c>
      <c r="Q618" s="104" t="s">
        <v>427</v>
      </c>
      <c r="R618" s="95" t="s">
        <v>390</v>
      </c>
      <c r="S618" s="91" t="s">
        <v>102</v>
      </c>
      <c r="T618" s="91"/>
      <c r="U618" s="91"/>
      <c r="V618" s="91">
        <v>48.95</v>
      </c>
      <c r="W618" s="95">
        <v>5.91</v>
      </c>
      <c r="X618" s="95" t="s">
        <v>393</v>
      </c>
      <c r="Y618" s="95">
        <v>5.91</v>
      </c>
      <c r="Z618" s="95" t="s">
        <v>393</v>
      </c>
      <c r="AA618" s="95">
        <v>5.91</v>
      </c>
      <c r="AB618" s="95" t="s">
        <v>393</v>
      </c>
      <c r="AC618" s="95">
        <v>5.91</v>
      </c>
      <c r="AD618" s="95" t="s">
        <v>393</v>
      </c>
      <c r="AE618" s="95">
        <v>5.91</v>
      </c>
      <c r="AF618" s="95" t="s">
        <v>393</v>
      </c>
      <c r="AG618" s="95">
        <v>0.31</v>
      </c>
      <c r="AH618" s="95" t="s">
        <v>393</v>
      </c>
      <c r="AI618" s="95">
        <v>0</v>
      </c>
      <c r="AJ618" s="95" t="s">
        <v>393</v>
      </c>
      <c r="AK618" s="95">
        <v>0</v>
      </c>
      <c r="AL618" s="95" t="s">
        <v>393</v>
      </c>
      <c r="AM618" s="95">
        <v>0</v>
      </c>
      <c r="AN618" s="95" t="s">
        <v>393</v>
      </c>
      <c r="AO618" s="95">
        <v>6.21</v>
      </c>
      <c r="AP618" s="95" t="s">
        <v>393</v>
      </c>
      <c r="AQ618" s="95">
        <v>6.21</v>
      </c>
      <c r="AR618" s="95" t="s">
        <v>393</v>
      </c>
      <c r="AS618" s="95">
        <v>6.1</v>
      </c>
      <c r="AT618" s="95" t="s">
        <v>393</v>
      </c>
      <c r="AU618" s="121">
        <f t="shared" si="11"/>
        <v>48.38</v>
      </c>
      <c r="AV618" s="119" t="s">
        <v>430</v>
      </c>
      <c r="AW618" s="92" t="s">
        <v>395</v>
      </c>
      <c r="AX618" s="119" t="s">
        <v>396</v>
      </c>
      <c r="AY618" s="119">
        <v>0</v>
      </c>
      <c r="AZ618" s="119" t="s">
        <v>409</v>
      </c>
    </row>
    <row r="619" spans="1:52" ht="35.25" customHeight="1" x14ac:dyDescent="0.25">
      <c r="A619" s="4">
        <v>609</v>
      </c>
      <c r="B619" s="124">
        <v>34469</v>
      </c>
      <c r="C619" s="89" t="s">
        <v>382</v>
      </c>
      <c r="D619" s="95" t="s">
        <v>383</v>
      </c>
      <c r="E619" s="95" t="s">
        <v>384</v>
      </c>
      <c r="F619" s="125" t="s">
        <v>424</v>
      </c>
      <c r="G619" s="90" t="s">
        <v>386</v>
      </c>
      <c r="H619" s="91" t="s">
        <v>387</v>
      </c>
      <c r="I619" s="92">
        <v>0</v>
      </c>
      <c r="J619" s="92" t="s">
        <v>425</v>
      </c>
      <c r="K619" s="92">
        <v>80</v>
      </c>
      <c r="L619" s="92">
        <v>7.2</v>
      </c>
      <c r="M619" s="92" t="s">
        <v>426</v>
      </c>
      <c r="N619" s="92" t="s">
        <v>102</v>
      </c>
      <c r="O619" s="92" t="s">
        <v>102</v>
      </c>
      <c r="P619" s="92" t="s">
        <v>102</v>
      </c>
      <c r="Q619" s="104" t="s">
        <v>427</v>
      </c>
      <c r="R619" s="95" t="s">
        <v>390</v>
      </c>
      <c r="S619" s="91" t="s">
        <v>102</v>
      </c>
      <c r="T619" s="91"/>
      <c r="U619" s="91"/>
      <c r="V619" s="91">
        <v>47.7</v>
      </c>
      <c r="W619" s="95">
        <v>6.15</v>
      </c>
      <c r="X619" s="95" t="s">
        <v>393</v>
      </c>
      <c r="Y619" s="95">
        <v>6.15</v>
      </c>
      <c r="Z619" s="95" t="s">
        <v>393</v>
      </c>
      <c r="AA619" s="95">
        <v>6.15</v>
      </c>
      <c r="AB619" s="95" t="s">
        <v>393</v>
      </c>
      <c r="AC619" s="95">
        <v>6.15</v>
      </c>
      <c r="AD619" s="95" t="s">
        <v>393</v>
      </c>
      <c r="AE619" s="95">
        <v>6.15</v>
      </c>
      <c r="AF619" s="95" t="s">
        <v>393</v>
      </c>
      <c r="AG619" s="95">
        <v>0.31</v>
      </c>
      <c r="AH619" s="95" t="s">
        <v>393</v>
      </c>
      <c r="AI619" s="95">
        <v>0</v>
      </c>
      <c r="AJ619" s="95" t="s">
        <v>393</v>
      </c>
      <c r="AK619" s="95">
        <v>0</v>
      </c>
      <c r="AL619" s="95" t="s">
        <v>393</v>
      </c>
      <c r="AM619" s="95">
        <v>0</v>
      </c>
      <c r="AN619" s="95" t="s">
        <v>393</v>
      </c>
      <c r="AO619" s="95">
        <v>5.91</v>
      </c>
      <c r="AP619" s="95" t="s">
        <v>393</v>
      </c>
      <c r="AQ619" s="95">
        <v>5.91</v>
      </c>
      <c r="AR619" s="95" t="s">
        <v>393</v>
      </c>
      <c r="AS619" s="95">
        <v>5.81</v>
      </c>
      <c r="AT619" s="95" t="s">
        <v>393</v>
      </c>
      <c r="AU619" s="121">
        <f t="shared" si="11"/>
        <v>48.69</v>
      </c>
      <c r="AV619" s="119" t="s">
        <v>430</v>
      </c>
      <c r="AW619" s="92" t="s">
        <v>395</v>
      </c>
      <c r="AX619" s="119" t="s">
        <v>396</v>
      </c>
      <c r="AY619" s="119">
        <v>0</v>
      </c>
      <c r="AZ619" s="119" t="s">
        <v>409</v>
      </c>
    </row>
    <row r="620" spans="1:52" ht="35.25" customHeight="1" x14ac:dyDescent="0.25">
      <c r="A620" s="4">
        <v>610</v>
      </c>
      <c r="B620" s="124">
        <v>34470</v>
      </c>
      <c r="C620" s="89" t="s">
        <v>382</v>
      </c>
      <c r="D620" s="95" t="s">
        <v>383</v>
      </c>
      <c r="E620" s="95" t="s">
        <v>384</v>
      </c>
      <c r="F620" s="125" t="s">
        <v>424</v>
      </c>
      <c r="G620" s="90" t="s">
        <v>386</v>
      </c>
      <c r="H620" s="91" t="s">
        <v>387</v>
      </c>
      <c r="I620" s="92">
        <v>0</v>
      </c>
      <c r="J620" s="92" t="s">
        <v>425</v>
      </c>
      <c r="K620" s="92">
        <v>80</v>
      </c>
      <c r="L620" s="92">
        <v>7.2</v>
      </c>
      <c r="M620" s="92" t="s">
        <v>426</v>
      </c>
      <c r="N620" s="92" t="s">
        <v>102</v>
      </c>
      <c r="O620" s="92" t="s">
        <v>102</v>
      </c>
      <c r="P620" s="92" t="s">
        <v>102</v>
      </c>
      <c r="Q620" s="104" t="s">
        <v>427</v>
      </c>
      <c r="R620" s="95" t="s">
        <v>390</v>
      </c>
      <c r="S620" s="91" t="s">
        <v>102</v>
      </c>
      <c r="T620" s="91"/>
      <c r="U620" s="91"/>
      <c r="V620" s="91">
        <v>93.76</v>
      </c>
      <c r="W620" s="95">
        <v>6.4</v>
      </c>
      <c r="X620" s="95" t="s">
        <v>393</v>
      </c>
      <c r="Y620" s="95">
        <v>6.4</v>
      </c>
      <c r="Z620" s="95" t="s">
        <v>393</v>
      </c>
      <c r="AA620" s="95">
        <v>6.4</v>
      </c>
      <c r="AB620" s="95" t="s">
        <v>393</v>
      </c>
      <c r="AC620" s="95">
        <v>6.4</v>
      </c>
      <c r="AD620" s="95" t="s">
        <v>393</v>
      </c>
      <c r="AE620" s="95">
        <v>6.4</v>
      </c>
      <c r="AF620" s="95" t="s">
        <v>393</v>
      </c>
      <c r="AG620" s="95">
        <v>0.31</v>
      </c>
      <c r="AH620" s="95" t="s">
        <v>393</v>
      </c>
      <c r="AI620" s="95">
        <v>0</v>
      </c>
      <c r="AJ620" s="95" t="s">
        <v>393</v>
      </c>
      <c r="AK620" s="95">
        <v>0</v>
      </c>
      <c r="AL620" s="95" t="s">
        <v>393</v>
      </c>
      <c r="AM620" s="95">
        <v>0</v>
      </c>
      <c r="AN620" s="95" t="s">
        <v>393</v>
      </c>
      <c r="AO620" s="95">
        <v>6.17</v>
      </c>
      <c r="AP620" s="95" t="s">
        <v>393</v>
      </c>
      <c r="AQ620" s="95">
        <v>6.17</v>
      </c>
      <c r="AR620" s="95" t="s">
        <v>393</v>
      </c>
      <c r="AS620" s="95">
        <v>6.07</v>
      </c>
      <c r="AT620" s="95" t="s">
        <v>393</v>
      </c>
      <c r="AU620" s="121">
        <f t="shared" si="11"/>
        <v>50.720000000000006</v>
      </c>
      <c r="AV620" s="119" t="s">
        <v>431</v>
      </c>
      <c r="AW620" s="92" t="s">
        <v>395</v>
      </c>
      <c r="AX620" s="119" t="s">
        <v>396</v>
      </c>
      <c r="AY620" s="119">
        <v>0</v>
      </c>
      <c r="AZ620" s="119" t="s">
        <v>409</v>
      </c>
    </row>
    <row r="621" spans="1:52" ht="35.25" customHeight="1" x14ac:dyDescent="0.25">
      <c r="A621" s="4">
        <v>611</v>
      </c>
      <c r="B621" s="124">
        <v>34471</v>
      </c>
      <c r="C621" s="89" t="s">
        <v>382</v>
      </c>
      <c r="D621" s="95" t="s">
        <v>383</v>
      </c>
      <c r="E621" s="95" t="s">
        <v>384</v>
      </c>
      <c r="F621" s="125" t="s">
        <v>424</v>
      </c>
      <c r="G621" s="90" t="s">
        <v>386</v>
      </c>
      <c r="H621" s="91" t="s">
        <v>387</v>
      </c>
      <c r="I621" s="92">
        <v>0</v>
      </c>
      <c r="J621" s="92" t="s">
        <v>425</v>
      </c>
      <c r="K621" s="92">
        <v>80</v>
      </c>
      <c r="L621" s="92">
        <v>7.2</v>
      </c>
      <c r="M621" s="92" t="s">
        <v>426</v>
      </c>
      <c r="N621" s="92" t="s">
        <v>102</v>
      </c>
      <c r="O621" s="92" t="s">
        <v>102</v>
      </c>
      <c r="P621" s="92" t="s">
        <v>102</v>
      </c>
      <c r="Q621" s="104" t="s">
        <v>427</v>
      </c>
      <c r="R621" s="95" t="s">
        <v>390</v>
      </c>
      <c r="S621" s="91" t="s">
        <v>102</v>
      </c>
      <c r="T621" s="91"/>
      <c r="U621" s="91"/>
      <c r="V621" s="91">
        <v>148.78</v>
      </c>
      <c r="W621" s="95">
        <v>20.67</v>
      </c>
      <c r="X621" s="95" t="s">
        <v>393</v>
      </c>
      <c r="Y621" s="95">
        <v>20.67</v>
      </c>
      <c r="Z621" s="95" t="s">
        <v>393</v>
      </c>
      <c r="AA621" s="95">
        <v>20.67</v>
      </c>
      <c r="AB621" s="95" t="s">
        <v>393</v>
      </c>
      <c r="AC621" s="95">
        <v>20.67</v>
      </c>
      <c r="AD621" s="95" t="s">
        <v>393</v>
      </c>
      <c r="AE621" s="95">
        <v>20.67</v>
      </c>
      <c r="AF621" s="95" t="s">
        <v>393</v>
      </c>
      <c r="AG621" s="95">
        <v>0.31</v>
      </c>
      <c r="AH621" s="95" t="s">
        <v>393</v>
      </c>
      <c r="AI621" s="95">
        <v>0</v>
      </c>
      <c r="AJ621" s="95" t="s">
        <v>393</v>
      </c>
      <c r="AK621" s="95">
        <v>0</v>
      </c>
      <c r="AL621" s="95" t="s">
        <v>393</v>
      </c>
      <c r="AM621" s="95">
        <v>0</v>
      </c>
      <c r="AN621" s="95" t="s">
        <v>393</v>
      </c>
      <c r="AO621" s="95">
        <v>18.14</v>
      </c>
      <c r="AP621" s="95" t="s">
        <v>393</v>
      </c>
      <c r="AQ621" s="95">
        <v>18.14</v>
      </c>
      <c r="AR621" s="95" t="s">
        <v>393</v>
      </c>
      <c r="AS621" s="95">
        <v>17.82</v>
      </c>
      <c r="AT621" s="95" t="s">
        <v>393</v>
      </c>
      <c r="AU621" s="121">
        <f t="shared" si="11"/>
        <v>157.76</v>
      </c>
      <c r="AV621" s="119" t="s">
        <v>432</v>
      </c>
      <c r="AW621" s="92" t="s">
        <v>395</v>
      </c>
      <c r="AX621" s="119" t="s">
        <v>396</v>
      </c>
      <c r="AY621" s="119">
        <v>0</v>
      </c>
      <c r="AZ621" s="119" t="s">
        <v>409</v>
      </c>
    </row>
    <row r="622" spans="1:52" ht="35.25" customHeight="1" x14ac:dyDescent="0.25">
      <c r="A622" s="4">
        <v>612</v>
      </c>
      <c r="B622" s="124">
        <v>34472</v>
      </c>
      <c r="C622" s="89" t="s">
        <v>382</v>
      </c>
      <c r="D622" s="95" t="s">
        <v>383</v>
      </c>
      <c r="E622" s="95" t="s">
        <v>412</v>
      </c>
      <c r="F622" s="125" t="s">
        <v>424</v>
      </c>
      <c r="G622" s="90" t="s">
        <v>386</v>
      </c>
      <c r="H622" s="91" t="s">
        <v>387</v>
      </c>
      <c r="I622" s="92">
        <v>2</v>
      </c>
      <c r="J622" s="92" t="s">
        <v>425</v>
      </c>
      <c r="K622" s="92">
        <v>80</v>
      </c>
      <c r="L622" s="92">
        <v>7.2</v>
      </c>
      <c r="M622" s="92" t="s">
        <v>426</v>
      </c>
      <c r="N622" s="92" t="s">
        <v>101</v>
      </c>
      <c r="O622" s="92" t="s">
        <v>102</v>
      </c>
      <c r="P622" s="92" t="s">
        <v>101</v>
      </c>
      <c r="Q622" s="104" t="s">
        <v>428</v>
      </c>
      <c r="R622" s="95" t="s">
        <v>390</v>
      </c>
      <c r="S622" s="91" t="s">
        <v>102</v>
      </c>
      <c r="T622" s="91"/>
      <c r="U622" s="91"/>
      <c r="V622" s="91"/>
      <c r="W622" s="95"/>
      <c r="X622" s="95"/>
      <c r="Y622" s="95"/>
      <c r="Z622" s="95"/>
      <c r="AA622" s="95"/>
      <c r="AB622" s="95"/>
      <c r="AC622" s="95"/>
      <c r="AD622" s="95"/>
      <c r="AE622" s="95"/>
      <c r="AF622" s="95"/>
      <c r="AG622" s="95"/>
      <c r="AH622" s="95"/>
      <c r="AI622" s="95"/>
      <c r="AJ622" s="95"/>
      <c r="AK622" s="95"/>
      <c r="AL622" s="95"/>
      <c r="AM622" s="95"/>
      <c r="AN622" s="95"/>
      <c r="AO622" s="95">
        <v>532.52</v>
      </c>
      <c r="AP622" s="95" t="s">
        <v>398</v>
      </c>
      <c r="AQ622" s="95">
        <v>598.54999999999995</v>
      </c>
      <c r="AR622" s="95" t="s">
        <v>398</v>
      </c>
      <c r="AS622" s="95">
        <v>654.42999999999995</v>
      </c>
      <c r="AT622" s="95" t="s">
        <v>398</v>
      </c>
      <c r="AU622" s="121">
        <f t="shared" si="11"/>
        <v>1785.5</v>
      </c>
      <c r="AV622" s="119">
        <v>1.97787</v>
      </c>
      <c r="AW622" s="92" t="s">
        <v>395</v>
      </c>
      <c r="AX622" s="119" t="s">
        <v>396</v>
      </c>
      <c r="AY622" s="119">
        <v>2</v>
      </c>
      <c r="AZ622" s="119" t="s">
        <v>409</v>
      </c>
    </row>
    <row r="623" spans="1:52" ht="35.25" customHeight="1" x14ac:dyDescent="0.25">
      <c r="A623" s="4">
        <v>613</v>
      </c>
      <c r="B623" s="124">
        <v>34473</v>
      </c>
      <c r="C623" s="89" t="s">
        <v>382</v>
      </c>
      <c r="D623" s="95" t="s">
        <v>383</v>
      </c>
      <c r="E623" s="95" t="s">
        <v>412</v>
      </c>
      <c r="F623" s="125" t="s">
        <v>424</v>
      </c>
      <c r="G623" s="90" t="s">
        <v>386</v>
      </c>
      <c r="H623" s="91" t="s">
        <v>387</v>
      </c>
      <c r="I623" s="92">
        <v>0</v>
      </c>
      <c r="J623" s="92" t="s">
        <v>425</v>
      </c>
      <c r="K623" s="92">
        <v>80</v>
      </c>
      <c r="L623" s="92">
        <v>7.2</v>
      </c>
      <c r="M623" s="92" t="s">
        <v>426</v>
      </c>
      <c r="N623" s="92" t="s">
        <v>101</v>
      </c>
      <c r="O623" s="92" t="s">
        <v>102</v>
      </c>
      <c r="P623" s="92" t="s">
        <v>102</v>
      </c>
      <c r="Q623" s="104" t="s">
        <v>427</v>
      </c>
      <c r="R623" s="95" t="s">
        <v>390</v>
      </c>
      <c r="S623" s="91" t="s">
        <v>102</v>
      </c>
      <c r="T623" s="91"/>
      <c r="U623" s="123">
        <v>2189.7300000000005</v>
      </c>
      <c r="V623" s="91">
        <v>2299.25</v>
      </c>
      <c r="W623" s="95">
        <v>200.91</v>
      </c>
      <c r="X623" s="95" t="s">
        <v>393</v>
      </c>
      <c r="Y623" s="95">
        <v>200.91</v>
      </c>
      <c r="Z623" s="95" t="s">
        <v>393</v>
      </c>
      <c r="AA623" s="95">
        <v>200.91</v>
      </c>
      <c r="AB623" s="95" t="s">
        <v>398</v>
      </c>
      <c r="AC623" s="95">
        <v>200.91</v>
      </c>
      <c r="AD623" s="95" t="s">
        <v>393</v>
      </c>
      <c r="AE623" s="95">
        <v>103.05</v>
      </c>
      <c r="AF623" s="95" t="s">
        <v>393</v>
      </c>
      <c r="AG623" s="95">
        <v>63.31</v>
      </c>
      <c r="AH623" s="95" t="s">
        <v>393</v>
      </c>
      <c r="AI623" s="95">
        <v>62.41</v>
      </c>
      <c r="AJ623" s="95" t="s">
        <v>393</v>
      </c>
      <c r="AK623" s="95">
        <v>62.24</v>
      </c>
      <c r="AL623" s="95" t="s">
        <v>393</v>
      </c>
      <c r="AM623" s="95">
        <v>59.66</v>
      </c>
      <c r="AN623" s="95" t="s">
        <v>393</v>
      </c>
      <c r="AO623" s="95">
        <v>208.3</v>
      </c>
      <c r="AP623" s="95" t="s">
        <v>393</v>
      </c>
      <c r="AQ623" s="95">
        <v>211.55</v>
      </c>
      <c r="AR623" s="95" t="s">
        <v>393</v>
      </c>
      <c r="AS623" s="95">
        <v>208.74</v>
      </c>
      <c r="AT623" s="95" t="s">
        <v>393</v>
      </c>
      <c r="AU623" s="121">
        <f t="shared" si="11"/>
        <v>1782.9</v>
      </c>
      <c r="AV623" s="119">
        <v>0.93240000000000001</v>
      </c>
      <c r="AW623" s="92" t="s">
        <v>395</v>
      </c>
      <c r="AX623" s="119" t="s">
        <v>396</v>
      </c>
      <c r="AY623" s="119">
        <v>2</v>
      </c>
      <c r="AZ623" s="119" t="s">
        <v>409</v>
      </c>
    </row>
    <row r="624" spans="1:52" ht="35.25" customHeight="1" x14ac:dyDescent="0.25">
      <c r="A624" s="4">
        <v>614</v>
      </c>
      <c r="B624" s="124">
        <v>34474</v>
      </c>
      <c r="C624" s="89" t="s">
        <v>382</v>
      </c>
      <c r="D624" s="95" t="s">
        <v>383</v>
      </c>
      <c r="E624" s="95" t="s">
        <v>412</v>
      </c>
      <c r="F624" s="125" t="s">
        <v>424</v>
      </c>
      <c r="G624" s="90" t="s">
        <v>386</v>
      </c>
      <c r="H624" s="91" t="s">
        <v>387</v>
      </c>
      <c r="I624" s="92">
        <v>2</v>
      </c>
      <c r="J624" s="92" t="s">
        <v>425</v>
      </c>
      <c r="K624" s="92">
        <v>80</v>
      </c>
      <c r="L624" s="92">
        <v>7.2</v>
      </c>
      <c r="M624" s="92" t="s">
        <v>426</v>
      </c>
      <c r="N624" s="92" t="s">
        <v>101</v>
      </c>
      <c r="O624" s="92" t="s">
        <v>102</v>
      </c>
      <c r="P624" s="92" t="s">
        <v>101</v>
      </c>
      <c r="Q624" s="104" t="s">
        <v>428</v>
      </c>
      <c r="R624" s="95" t="s">
        <v>390</v>
      </c>
      <c r="S624" s="91" t="s">
        <v>102</v>
      </c>
      <c r="T624" s="91"/>
      <c r="U624" s="123">
        <v>2199.02</v>
      </c>
      <c r="V624" s="91">
        <v>1803.19</v>
      </c>
      <c r="W624" s="95">
        <v>406.36</v>
      </c>
      <c r="X624" s="95" t="s">
        <v>429</v>
      </c>
      <c r="Y624" s="95">
        <v>397.93</v>
      </c>
      <c r="Z624" s="95" t="s">
        <v>429</v>
      </c>
      <c r="AA624" s="95">
        <v>310.23</v>
      </c>
      <c r="AB624" s="95" t="s">
        <v>429</v>
      </c>
      <c r="AC624" s="95">
        <v>279.94</v>
      </c>
      <c r="AD624" s="95" t="s">
        <v>429</v>
      </c>
      <c r="AE624" s="95">
        <v>157.72999999999999</v>
      </c>
      <c r="AF624" s="95" t="s">
        <v>429</v>
      </c>
      <c r="AG624" s="95">
        <v>109.3</v>
      </c>
      <c r="AH624" s="95" t="s">
        <v>429</v>
      </c>
      <c r="AI624" s="95">
        <v>106.98</v>
      </c>
      <c r="AJ624" s="95" t="s">
        <v>393</v>
      </c>
      <c r="AK624" s="95">
        <v>106.98</v>
      </c>
      <c r="AL624" s="95" t="s">
        <v>393</v>
      </c>
      <c r="AM624" s="95">
        <v>106.98</v>
      </c>
      <c r="AN624" s="95" t="s">
        <v>393</v>
      </c>
      <c r="AO624" s="95">
        <v>252.83</v>
      </c>
      <c r="AP624" s="95" t="s">
        <v>429</v>
      </c>
      <c r="AQ624" s="95">
        <v>262.52</v>
      </c>
      <c r="AR624" s="95" t="s">
        <v>429</v>
      </c>
      <c r="AS624" s="95">
        <v>301.48</v>
      </c>
      <c r="AT624" s="95" t="s">
        <v>429</v>
      </c>
      <c r="AU624" s="121">
        <f t="shared" si="11"/>
        <v>2799.26</v>
      </c>
      <c r="AV624" s="119">
        <v>1.1213500000000001</v>
      </c>
      <c r="AW624" s="92" t="s">
        <v>395</v>
      </c>
      <c r="AX624" s="119" t="s">
        <v>396</v>
      </c>
      <c r="AY624" s="119">
        <v>2</v>
      </c>
      <c r="AZ624" s="119" t="s">
        <v>409</v>
      </c>
    </row>
    <row r="625" spans="1:52" ht="35.25" customHeight="1" x14ac:dyDescent="0.25">
      <c r="A625" s="4">
        <v>615</v>
      </c>
      <c r="B625" s="124">
        <v>34475</v>
      </c>
      <c r="C625" s="89" t="s">
        <v>382</v>
      </c>
      <c r="D625" s="95" t="s">
        <v>383</v>
      </c>
      <c r="E625" s="95" t="s">
        <v>412</v>
      </c>
      <c r="F625" s="125" t="s">
        <v>424</v>
      </c>
      <c r="G625" s="90" t="s">
        <v>386</v>
      </c>
      <c r="H625" s="91" t="s">
        <v>387</v>
      </c>
      <c r="I625" s="92">
        <v>6</v>
      </c>
      <c r="J625" s="92" t="s">
        <v>425</v>
      </c>
      <c r="K625" s="92">
        <v>80</v>
      </c>
      <c r="L625" s="92">
        <v>7.2</v>
      </c>
      <c r="M625" s="92" t="s">
        <v>426</v>
      </c>
      <c r="N625" s="92" t="s">
        <v>101</v>
      </c>
      <c r="O625" s="92" t="s">
        <v>102</v>
      </c>
      <c r="P625" s="92" t="s">
        <v>101</v>
      </c>
      <c r="Q625" s="104" t="s">
        <v>428</v>
      </c>
      <c r="R625" s="95" t="s">
        <v>390</v>
      </c>
      <c r="S625" s="91" t="s">
        <v>102</v>
      </c>
      <c r="T625" s="91"/>
      <c r="U625" s="91"/>
      <c r="V625" s="91"/>
      <c r="W625" s="95"/>
      <c r="X625" s="95"/>
      <c r="Y625" s="95"/>
      <c r="Z625" s="95"/>
      <c r="AA625" s="95"/>
      <c r="AB625" s="95"/>
      <c r="AC625" s="95"/>
      <c r="AD625" s="95"/>
      <c r="AE625" s="95"/>
      <c r="AF625" s="95"/>
      <c r="AG625" s="95">
        <v>156.54</v>
      </c>
      <c r="AH625" s="95" t="s">
        <v>398</v>
      </c>
      <c r="AI625" s="95">
        <v>79.819999999999993</v>
      </c>
      <c r="AJ625" s="95" t="s">
        <v>398</v>
      </c>
      <c r="AK625" s="95">
        <v>103.34</v>
      </c>
      <c r="AL625" s="95" t="s">
        <v>398</v>
      </c>
      <c r="AM625" s="95">
        <v>126.26</v>
      </c>
      <c r="AN625" s="95" t="s">
        <v>398</v>
      </c>
      <c r="AO625" s="95">
        <v>395.28</v>
      </c>
      <c r="AP625" s="95" t="s">
        <v>398</v>
      </c>
      <c r="AQ625" s="95">
        <v>477.41</v>
      </c>
      <c r="AR625" s="95" t="s">
        <v>398</v>
      </c>
      <c r="AS625" s="95">
        <v>582.79</v>
      </c>
      <c r="AT625" s="95" t="s">
        <v>398</v>
      </c>
      <c r="AU625" s="121">
        <f t="shared" si="11"/>
        <v>1921.44</v>
      </c>
      <c r="AV625" s="119">
        <v>1.8612299999999999</v>
      </c>
      <c r="AW625" s="92" t="s">
        <v>395</v>
      </c>
      <c r="AX625" s="119" t="s">
        <v>396</v>
      </c>
      <c r="AY625" s="119">
        <v>6</v>
      </c>
      <c r="AZ625" s="119" t="s">
        <v>409</v>
      </c>
    </row>
    <row r="626" spans="1:52" ht="35.25" customHeight="1" x14ac:dyDescent="0.25">
      <c r="A626" s="4">
        <v>616</v>
      </c>
      <c r="B626" s="124">
        <v>34476</v>
      </c>
      <c r="C626" s="89" t="s">
        <v>382</v>
      </c>
      <c r="D626" s="95" t="s">
        <v>383</v>
      </c>
      <c r="E626" s="95" t="s">
        <v>412</v>
      </c>
      <c r="F626" s="125" t="s">
        <v>424</v>
      </c>
      <c r="G626" s="90" t="s">
        <v>386</v>
      </c>
      <c r="H626" s="91" t="s">
        <v>387</v>
      </c>
      <c r="I626" s="92">
        <v>2</v>
      </c>
      <c r="J626" s="92" t="s">
        <v>425</v>
      </c>
      <c r="K626" s="92">
        <v>80</v>
      </c>
      <c r="L626" s="92">
        <v>7.2</v>
      </c>
      <c r="M626" s="92" t="s">
        <v>426</v>
      </c>
      <c r="N626" s="92" t="s">
        <v>101</v>
      </c>
      <c r="O626" s="92" t="s">
        <v>102</v>
      </c>
      <c r="P626" s="92" t="s">
        <v>102</v>
      </c>
      <c r="Q626" s="104" t="s">
        <v>427</v>
      </c>
      <c r="R626" s="95" t="s">
        <v>390</v>
      </c>
      <c r="S626" s="91" t="s">
        <v>102</v>
      </c>
      <c r="T626" s="91"/>
      <c r="U626" s="123">
        <v>3245.03</v>
      </c>
      <c r="V626" s="91">
        <v>3407.25</v>
      </c>
      <c r="W626" s="95">
        <v>277.18</v>
      </c>
      <c r="X626" s="95" t="s">
        <v>393</v>
      </c>
      <c r="Y626" s="95">
        <v>274.77</v>
      </c>
      <c r="Z626" s="95" t="s">
        <v>393</v>
      </c>
      <c r="AA626" s="95">
        <v>275.86</v>
      </c>
      <c r="AB626" s="95" t="s">
        <v>393</v>
      </c>
      <c r="AC626" s="95">
        <v>269.82</v>
      </c>
      <c r="AD626" s="95" t="s">
        <v>393</v>
      </c>
      <c r="AE626" s="95">
        <v>263.83</v>
      </c>
      <c r="AF626" s="95" t="s">
        <v>393</v>
      </c>
      <c r="AG626" s="95">
        <v>81.75</v>
      </c>
      <c r="AH626" s="95" t="s">
        <v>393</v>
      </c>
      <c r="AI626" s="95">
        <v>79.790000000000006</v>
      </c>
      <c r="AJ626" s="95" t="s">
        <v>393</v>
      </c>
      <c r="AK626" s="95">
        <v>80.64</v>
      </c>
      <c r="AL626" s="95" t="s">
        <v>393</v>
      </c>
      <c r="AM626" s="95">
        <v>71.959999999999994</v>
      </c>
      <c r="AN626" s="95" t="s">
        <v>393</v>
      </c>
      <c r="AO626" s="95">
        <v>286.8</v>
      </c>
      <c r="AP626" s="95" t="s">
        <v>393</v>
      </c>
      <c r="AQ626" s="95">
        <v>295.33</v>
      </c>
      <c r="AR626" s="95" t="s">
        <v>393</v>
      </c>
      <c r="AS626" s="95">
        <v>293.64</v>
      </c>
      <c r="AT626" s="95" t="s">
        <v>393</v>
      </c>
      <c r="AU626" s="121">
        <f t="shared" si="11"/>
        <v>2551.37</v>
      </c>
      <c r="AV626" s="119">
        <v>1.4139899999999999</v>
      </c>
      <c r="AW626" s="92" t="s">
        <v>395</v>
      </c>
      <c r="AX626" s="119" t="s">
        <v>396</v>
      </c>
      <c r="AY626" s="119">
        <v>2</v>
      </c>
      <c r="AZ626" s="119" t="s">
        <v>409</v>
      </c>
    </row>
    <row r="627" spans="1:52" ht="35.25" customHeight="1" x14ac:dyDescent="0.25">
      <c r="A627" s="4">
        <v>617</v>
      </c>
      <c r="B627" s="124">
        <v>34477</v>
      </c>
      <c r="C627" s="89" t="s">
        <v>382</v>
      </c>
      <c r="D627" s="95" t="s">
        <v>383</v>
      </c>
      <c r="E627" s="95" t="s">
        <v>412</v>
      </c>
      <c r="F627" s="125" t="s">
        <v>424</v>
      </c>
      <c r="G627" s="90" t="s">
        <v>386</v>
      </c>
      <c r="H627" s="91" t="s">
        <v>387</v>
      </c>
      <c r="I627" s="92">
        <v>2</v>
      </c>
      <c r="J627" s="92" t="s">
        <v>425</v>
      </c>
      <c r="K627" s="92">
        <v>80</v>
      </c>
      <c r="L627" s="92">
        <v>7.2</v>
      </c>
      <c r="M627" s="92" t="s">
        <v>426</v>
      </c>
      <c r="N627" s="92" t="s">
        <v>101</v>
      </c>
      <c r="O627" s="92" t="s">
        <v>102</v>
      </c>
      <c r="P627" s="92" t="s">
        <v>101</v>
      </c>
      <c r="Q627" s="104" t="s">
        <v>428</v>
      </c>
      <c r="R627" s="95" t="s">
        <v>390</v>
      </c>
      <c r="S627" s="91" t="s">
        <v>102</v>
      </c>
      <c r="T627" s="91"/>
      <c r="U627" s="123">
        <v>3661.57</v>
      </c>
      <c r="V627" s="91">
        <v>3002.49</v>
      </c>
      <c r="W627" s="95">
        <v>595.46</v>
      </c>
      <c r="X627" s="95" t="s">
        <v>398</v>
      </c>
      <c r="Y627" s="95">
        <v>555.66999999999996</v>
      </c>
      <c r="Z627" s="95" t="s">
        <v>398</v>
      </c>
      <c r="AA627" s="95">
        <v>522.83000000000004</v>
      </c>
      <c r="AB627" s="95" t="s">
        <v>398</v>
      </c>
      <c r="AC627" s="95">
        <v>395.18</v>
      </c>
      <c r="AD627" s="95" t="s">
        <v>398</v>
      </c>
      <c r="AE627" s="95">
        <v>234.03</v>
      </c>
      <c r="AF627" s="95" t="s">
        <v>398</v>
      </c>
      <c r="AG627" s="95">
        <v>111.61</v>
      </c>
      <c r="AH627" s="95" t="s">
        <v>398</v>
      </c>
      <c r="AI627" s="95">
        <v>50.94</v>
      </c>
      <c r="AJ627" s="95" t="s">
        <v>398</v>
      </c>
      <c r="AK627" s="95">
        <v>66.430000000000007</v>
      </c>
      <c r="AL627" s="95" t="s">
        <v>398</v>
      </c>
      <c r="AM627" s="95">
        <v>88.52</v>
      </c>
      <c r="AN627" s="95" t="s">
        <v>398</v>
      </c>
      <c r="AO627" s="95">
        <v>301.27</v>
      </c>
      <c r="AP627" s="95" t="s">
        <v>398</v>
      </c>
      <c r="AQ627" s="95">
        <v>358.81</v>
      </c>
      <c r="AR627" s="95" t="s">
        <v>398</v>
      </c>
      <c r="AS627" s="95">
        <v>438.5</v>
      </c>
      <c r="AT627" s="95" t="s">
        <v>398</v>
      </c>
      <c r="AU627" s="121">
        <f t="shared" si="11"/>
        <v>3719.25</v>
      </c>
      <c r="AV627" s="119">
        <v>1.66076</v>
      </c>
      <c r="AW627" s="92" t="s">
        <v>395</v>
      </c>
      <c r="AX627" s="119" t="s">
        <v>396</v>
      </c>
      <c r="AY627" s="119">
        <v>2</v>
      </c>
      <c r="AZ627" s="119" t="s">
        <v>409</v>
      </c>
    </row>
    <row r="628" spans="1:52" ht="35.25" customHeight="1" x14ac:dyDescent="0.25">
      <c r="A628" s="4">
        <v>618</v>
      </c>
      <c r="B628" s="124">
        <v>34478</v>
      </c>
      <c r="C628" s="89" t="s">
        <v>382</v>
      </c>
      <c r="D628" s="95" t="s">
        <v>383</v>
      </c>
      <c r="E628" s="95" t="s">
        <v>412</v>
      </c>
      <c r="F628" s="125" t="s">
        <v>424</v>
      </c>
      <c r="G628" s="90" t="s">
        <v>386</v>
      </c>
      <c r="H628" s="91" t="s">
        <v>387</v>
      </c>
      <c r="I628" s="92">
        <v>3</v>
      </c>
      <c r="J628" s="92" t="s">
        <v>425</v>
      </c>
      <c r="K628" s="92">
        <v>80</v>
      </c>
      <c r="L628" s="92">
        <v>7.2</v>
      </c>
      <c r="M628" s="92" t="s">
        <v>426</v>
      </c>
      <c r="N628" s="92" t="s">
        <v>101</v>
      </c>
      <c r="O628" s="92" t="s">
        <v>102</v>
      </c>
      <c r="P628" s="92" t="s">
        <v>101</v>
      </c>
      <c r="Q628" s="104" t="s">
        <v>428</v>
      </c>
      <c r="R628" s="95" t="s">
        <v>390</v>
      </c>
      <c r="S628" s="91" t="s">
        <v>102</v>
      </c>
      <c r="T628" s="91"/>
      <c r="U628" s="123">
        <v>6069.4500000000007</v>
      </c>
      <c r="V628" s="91">
        <v>5159.03</v>
      </c>
      <c r="W628" s="95">
        <v>777.43</v>
      </c>
      <c r="X628" s="95" t="s">
        <v>429</v>
      </c>
      <c r="Y628" s="95">
        <v>773.8</v>
      </c>
      <c r="Z628" s="95" t="s">
        <v>429</v>
      </c>
      <c r="AA628" s="95">
        <v>723.84</v>
      </c>
      <c r="AB628" s="95" t="s">
        <v>429</v>
      </c>
      <c r="AC628" s="95">
        <v>577.66</v>
      </c>
      <c r="AD628" s="95" t="s">
        <v>429</v>
      </c>
      <c r="AE628" s="95">
        <v>406.69</v>
      </c>
      <c r="AF628" s="95" t="s">
        <v>429</v>
      </c>
      <c r="AG628" s="95">
        <v>133.19</v>
      </c>
      <c r="AH628" s="95" t="s">
        <v>429</v>
      </c>
      <c r="AI628" s="95">
        <v>76.41</v>
      </c>
      <c r="AJ628" s="95" t="s">
        <v>398</v>
      </c>
      <c r="AK628" s="95">
        <v>32.840000000000003</v>
      </c>
      <c r="AL628" s="95" t="s">
        <v>398</v>
      </c>
      <c r="AM628" s="95">
        <v>129.88</v>
      </c>
      <c r="AN628" s="95" t="s">
        <v>398</v>
      </c>
      <c r="AO628" s="95">
        <v>382.81</v>
      </c>
      <c r="AP628" s="95" t="s">
        <v>398</v>
      </c>
      <c r="AQ628" s="95">
        <v>466.17</v>
      </c>
      <c r="AR628" s="95" t="s">
        <v>398</v>
      </c>
      <c r="AS628" s="95">
        <v>563.49</v>
      </c>
      <c r="AT628" s="95" t="s">
        <v>398</v>
      </c>
      <c r="AU628" s="121">
        <f t="shared" si="11"/>
        <v>5044.21</v>
      </c>
      <c r="AV628" s="119">
        <v>2.1994000000000002</v>
      </c>
      <c r="AW628" s="92" t="s">
        <v>395</v>
      </c>
      <c r="AX628" s="119" t="s">
        <v>396</v>
      </c>
      <c r="AY628" s="119">
        <v>3</v>
      </c>
      <c r="AZ628" s="119" t="s">
        <v>409</v>
      </c>
    </row>
    <row r="629" spans="1:52" ht="35.25" customHeight="1" x14ac:dyDescent="0.25">
      <c r="A629" s="4">
        <v>619</v>
      </c>
      <c r="B629" s="124">
        <v>34479</v>
      </c>
      <c r="C629" s="89" t="s">
        <v>382</v>
      </c>
      <c r="D629" s="95" t="s">
        <v>383</v>
      </c>
      <c r="E629" s="95" t="s">
        <v>412</v>
      </c>
      <c r="F629" s="125" t="s">
        <v>424</v>
      </c>
      <c r="G629" s="90" t="s">
        <v>386</v>
      </c>
      <c r="H629" s="91" t="s">
        <v>387</v>
      </c>
      <c r="I629" s="92">
        <v>0</v>
      </c>
      <c r="J629" s="92" t="s">
        <v>425</v>
      </c>
      <c r="K629" s="92">
        <v>80</v>
      </c>
      <c r="L629" s="92">
        <v>7.2</v>
      </c>
      <c r="M629" s="92" t="s">
        <v>426</v>
      </c>
      <c r="N629" s="92" t="s">
        <v>101</v>
      </c>
      <c r="O629" s="92" t="s">
        <v>102</v>
      </c>
      <c r="P629" s="92" t="s">
        <v>102</v>
      </c>
      <c r="Q629" s="104" t="s">
        <v>427</v>
      </c>
      <c r="R629" s="95" t="s">
        <v>390</v>
      </c>
      <c r="S629" s="91" t="s">
        <v>102</v>
      </c>
      <c r="T629" s="91"/>
      <c r="U629" s="123">
        <v>633.46</v>
      </c>
      <c r="V629" s="91">
        <v>665.13</v>
      </c>
      <c r="W629" s="95">
        <v>71.459999999999994</v>
      </c>
      <c r="X629" s="95" t="s">
        <v>393</v>
      </c>
      <c r="Y629" s="95">
        <v>71.459999999999994</v>
      </c>
      <c r="Z629" s="95" t="s">
        <v>393</v>
      </c>
      <c r="AA629" s="95">
        <v>71.459999999999994</v>
      </c>
      <c r="AB629" s="95" t="s">
        <v>393</v>
      </c>
      <c r="AC629" s="95">
        <v>71.239999999999995</v>
      </c>
      <c r="AD629" s="95" t="s">
        <v>393</v>
      </c>
      <c r="AE629" s="95">
        <v>71.459999999999994</v>
      </c>
      <c r="AF629" s="95" t="s">
        <v>393</v>
      </c>
      <c r="AG629" s="95">
        <v>26.9</v>
      </c>
      <c r="AH629" s="95" t="s">
        <v>393</v>
      </c>
      <c r="AI629" s="95">
        <v>26.04</v>
      </c>
      <c r="AJ629" s="95" t="s">
        <v>393</v>
      </c>
      <c r="AK629" s="95">
        <v>26.29</v>
      </c>
      <c r="AL629" s="95" t="s">
        <v>393</v>
      </c>
      <c r="AM629" s="95">
        <v>25.83</v>
      </c>
      <c r="AN629" s="95" t="s">
        <v>393</v>
      </c>
      <c r="AO629" s="95">
        <v>76.75</v>
      </c>
      <c r="AP629" s="95" t="s">
        <v>393</v>
      </c>
      <c r="AQ629" s="95">
        <v>77.209999999999994</v>
      </c>
      <c r="AR629" s="95" t="s">
        <v>393</v>
      </c>
      <c r="AS629" s="95">
        <v>75.86</v>
      </c>
      <c r="AT629" s="95" t="s">
        <v>393</v>
      </c>
      <c r="AU629" s="121">
        <f t="shared" si="11"/>
        <v>691.96</v>
      </c>
      <c r="AV629" s="119">
        <v>0.25479000000000002</v>
      </c>
      <c r="AW629" s="92" t="s">
        <v>395</v>
      </c>
      <c r="AX629" s="119" t="s">
        <v>396</v>
      </c>
      <c r="AY629" s="119">
        <v>1</v>
      </c>
      <c r="AZ629" s="119" t="s">
        <v>409</v>
      </c>
    </row>
    <row r="630" spans="1:52" ht="35.25" customHeight="1" x14ac:dyDescent="0.25">
      <c r="A630" s="4">
        <v>620</v>
      </c>
      <c r="B630" s="124">
        <v>34480</v>
      </c>
      <c r="C630" s="89" t="s">
        <v>382</v>
      </c>
      <c r="D630" s="95" t="s">
        <v>383</v>
      </c>
      <c r="E630" s="95" t="s">
        <v>412</v>
      </c>
      <c r="F630" s="125" t="s">
        <v>424</v>
      </c>
      <c r="G630" s="90" t="s">
        <v>386</v>
      </c>
      <c r="H630" s="91" t="s">
        <v>387</v>
      </c>
      <c r="I630" s="92">
        <v>1</v>
      </c>
      <c r="J630" s="92" t="s">
        <v>425</v>
      </c>
      <c r="K630" s="92">
        <v>80</v>
      </c>
      <c r="L630" s="92">
        <v>7.2</v>
      </c>
      <c r="M630" s="92" t="s">
        <v>426</v>
      </c>
      <c r="N630" s="92" t="s">
        <v>101</v>
      </c>
      <c r="O630" s="92" t="s">
        <v>102</v>
      </c>
      <c r="P630" s="92" t="s">
        <v>101</v>
      </c>
      <c r="Q630" s="104" t="s">
        <v>428</v>
      </c>
      <c r="R630" s="95" t="s">
        <v>390</v>
      </c>
      <c r="S630" s="91" t="s">
        <v>102</v>
      </c>
      <c r="T630" s="91"/>
      <c r="U630" s="123">
        <v>1938.1100000000001</v>
      </c>
      <c r="V630" s="91">
        <v>2001.31</v>
      </c>
      <c r="W630" s="95">
        <v>309.39</v>
      </c>
      <c r="X630" s="95" t="s">
        <v>429</v>
      </c>
      <c r="Y630" s="95">
        <v>289.72000000000003</v>
      </c>
      <c r="Z630" s="95" t="s">
        <v>429</v>
      </c>
      <c r="AA630" s="95">
        <v>288.2</v>
      </c>
      <c r="AB630" s="95" t="s">
        <v>429</v>
      </c>
      <c r="AC630" s="95">
        <v>165.87</v>
      </c>
      <c r="AD630" s="95" t="s">
        <v>398</v>
      </c>
      <c r="AE630" s="95">
        <v>95.57</v>
      </c>
      <c r="AF630" s="95" t="s">
        <v>398</v>
      </c>
      <c r="AG630" s="95">
        <v>44.38</v>
      </c>
      <c r="AH630" s="95" t="s">
        <v>398</v>
      </c>
      <c r="AI630" s="95">
        <v>22.67</v>
      </c>
      <c r="AJ630" s="95" t="s">
        <v>398</v>
      </c>
      <c r="AK630" s="95">
        <v>32.840000000000003</v>
      </c>
      <c r="AL630" s="95" t="s">
        <v>398</v>
      </c>
      <c r="AM630" s="95">
        <v>36.92</v>
      </c>
      <c r="AN630" s="95" t="s">
        <v>398</v>
      </c>
      <c r="AO630" s="95">
        <v>134.86000000000001</v>
      </c>
      <c r="AP630" s="95" t="s">
        <v>398</v>
      </c>
      <c r="AQ630" s="95">
        <v>159.07</v>
      </c>
      <c r="AR630" s="95" t="s">
        <v>398</v>
      </c>
      <c r="AS630" s="95">
        <v>204.37</v>
      </c>
      <c r="AT630" s="95" t="s">
        <v>398</v>
      </c>
      <c r="AU630" s="121">
        <f t="shared" si="11"/>
        <v>1783.8600000000001</v>
      </c>
      <c r="AV630" s="119">
        <v>0.76841000000000004</v>
      </c>
      <c r="AW630" s="92" t="s">
        <v>395</v>
      </c>
      <c r="AX630" s="119" t="s">
        <v>396</v>
      </c>
      <c r="AY630" s="119">
        <v>1</v>
      </c>
      <c r="AZ630" s="119" t="s">
        <v>409</v>
      </c>
    </row>
    <row r="631" spans="1:52" ht="35.25" customHeight="1" x14ac:dyDescent="0.25">
      <c r="A631" s="4">
        <v>621</v>
      </c>
      <c r="B631" s="124">
        <v>34481</v>
      </c>
      <c r="C631" s="89" t="s">
        <v>382</v>
      </c>
      <c r="D631" s="95" t="s">
        <v>383</v>
      </c>
      <c r="E631" s="95" t="s">
        <v>412</v>
      </c>
      <c r="F631" s="125" t="s">
        <v>424</v>
      </c>
      <c r="G631" s="90" t="s">
        <v>386</v>
      </c>
      <c r="H631" s="91" t="s">
        <v>387</v>
      </c>
      <c r="I631" s="92">
        <v>2</v>
      </c>
      <c r="J631" s="92" t="s">
        <v>425</v>
      </c>
      <c r="K631" s="92">
        <v>80</v>
      </c>
      <c r="L631" s="92">
        <v>7.2</v>
      </c>
      <c r="M631" s="92" t="s">
        <v>426</v>
      </c>
      <c r="N631" s="92" t="s">
        <v>101</v>
      </c>
      <c r="O631" s="92" t="s">
        <v>102</v>
      </c>
      <c r="P631" s="92" t="s">
        <v>102</v>
      </c>
      <c r="Q631" s="104" t="s">
        <v>427</v>
      </c>
      <c r="R631" s="95" t="s">
        <v>390</v>
      </c>
      <c r="S631" s="91" t="s">
        <v>102</v>
      </c>
      <c r="T631" s="91"/>
      <c r="U631" s="123">
        <v>2672.41</v>
      </c>
      <c r="V631" s="91">
        <v>2806.03</v>
      </c>
      <c r="W631" s="95">
        <v>312.14</v>
      </c>
      <c r="X631" s="95" t="s">
        <v>393</v>
      </c>
      <c r="Y631" s="95">
        <v>312.14</v>
      </c>
      <c r="Z631" s="95" t="s">
        <v>393</v>
      </c>
      <c r="AA631" s="95">
        <v>312.14</v>
      </c>
      <c r="AB631" s="95" t="s">
        <v>393</v>
      </c>
      <c r="AC631" s="95">
        <v>312.14</v>
      </c>
      <c r="AD631" s="95" t="s">
        <v>393</v>
      </c>
      <c r="AE631" s="95">
        <v>312.14</v>
      </c>
      <c r="AF631" s="95" t="s">
        <v>393</v>
      </c>
      <c r="AG631" s="95">
        <v>114.97</v>
      </c>
      <c r="AH631" s="95" t="s">
        <v>393</v>
      </c>
      <c r="AI631" s="95">
        <v>112.93</v>
      </c>
      <c r="AJ631" s="95" t="s">
        <v>393</v>
      </c>
      <c r="AK631" s="95">
        <v>112.93</v>
      </c>
      <c r="AL631" s="95" t="s">
        <v>393</v>
      </c>
      <c r="AM631" s="95">
        <v>111.22</v>
      </c>
      <c r="AN631" s="95" t="s">
        <v>393</v>
      </c>
      <c r="AO631" s="95">
        <v>326.26</v>
      </c>
      <c r="AP631" s="95" t="s">
        <v>393</v>
      </c>
      <c r="AQ631" s="95">
        <v>326.72000000000003</v>
      </c>
      <c r="AR631" s="95" t="s">
        <v>393</v>
      </c>
      <c r="AS631" s="95">
        <v>325.3</v>
      </c>
      <c r="AT631" s="95" t="s">
        <v>393</v>
      </c>
      <c r="AU631" s="121">
        <f t="shared" si="11"/>
        <v>2991.0300000000007</v>
      </c>
      <c r="AV631" s="119">
        <v>0.92669999999999997</v>
      </c>
      <c r="AW631" s="92" t="s">
        <v>395</v>
      </c>
      <c r="AX631" s="119" t="s">
        <v>396</v>
      </c>
      <c r="AY631" s="119">
        <v>2</v>
      </c>
      <c r="AZ631" s="119" t="s">
        <v>409</v>
      </c>
    </row>
    <row r="632" spans="1:52" ht="35.25" customHeight="1" x14ac:dyDescent="0.25">
      <c r="A632" s="4">
        <v>622</v>
      </c>
      <c r="B632" s="50">
        <v>11507</v>
      </c>
      <c r="C632" s="89" t="s">
        <v>382</v>
      </c>
      <c r="D632" s="110" t="s">
        <v>400</v>
      </c>
      <c r="E632" s="110" t="s">
        <v>412</v>
      </c>
      <c r="F632" s="111" t="s">
        <v>433</v>
      </c>
      <c r="G632" s="90" t="s">
        <v>386</v>
      </c>
      <c r="H632" s="31" t="s">
        <v>387</v>
      </c>
      <c r="I632" s="124">
        <v>1</v>
      </c>
      <c r="J632" s="112" t="s">
        <v>434</v>
      </c>
      <c r="K632" s="50">
        <v>100</v>
      </c>
      <c r="L632" s="50">
        <v>8</v>
      </c>
      <c r="M632" s="50" t="s">
        <v>389</v>
      </c>
      <c r="N632" s="50" t="s">
        <v>101</v>
      </c>
      <c r="O632" s="50" t="s">
        <v>102</v>
      </c>
      <c r="P632" s="50" t="s">
        <v>101</v>
      </c>
      <c r="Q632" s="94" t="s">
        <v>102</v>
      </c>
      <c r="R632" s="110" t="s">
        <v>435</v>
      </c>
      <c r="S632" s="75" t="s">
        <v>102</v>
      </c>
      <c r="T632" s="126"/>
      <c r="U632" s="31">
        <f t="shared" ref="U632:U645" si="12">V632+135.01</f>
        <v>2125.04</v>
      </c>
      <c r="V632" s="110">
        <f t="shared" ref="V632:V645" si="13">AU632-428.42</f>
        <v>1990.0299999999997</v>
      </c>
      <c r="W632" s="112">
        <v>359.7</v>
      </c>
      <c r="X632" s="112" t="s">
        <v>398</v>
      </c>
      <c r="Y632" s="112">
        <v>301.5</v>
      </c>
      <c r="Z632" s="112" t="s">
        <v>398</v>
      </c>
      <c r="AA632" s="112">
        <v>303.8</v>
      </c>
      <c r="AB632" s="112" t="s">
        <v>398</v>
      </c>
      <c r="AC632" s="112">
        <v>240.63</v>
      </c>
      <c r="AD632" s="112" t="s">
        <v>398</v>
      </c>
      <c r="AE632" s="112">
        <v>152.75</v>
      </c>
      <c r="AF632" s="112" t="s">
        <v>398</v>
      </c>
      <c r="AG632" s="112">
        <v>85.13</v>
      </c>
      <c r="AH632" s="112" t="s">
        <v>398</v>
      </c>
      <c r="AI632" s="112">
        <v>43.49</v>
      </c>
      <c r="AJ632" s="112" t="s">
        <v>398</v>
      </c>
      <c r="AK632" s="112">
        <v>57.57</v>
      </c>
      <c r="AL632" s="112" t="s">
        <v>398</v>
      </c>
      <c r="AM632" s="112">
        <v>69.599999999999994</v>
      </c>
      <c r="AN632" s="112" t="s">
        <v>398</v>
      </c>
      <c r="AO632" s="112">
        <v>236.51</v>
      </c>
      <c r="AP632" s="112" t="s">
        <v>398</v>
      </c>
      <c r="AQ632" s="112">
        <v>273.77999999999997</v>
      </c>
      <c r="AR632" s="112" t="s">
        <v>398</v>
      </c>
      <c r="AS632" s="112">
        <v>293.99</v>
      </c>
      <c r="AT632" s="112" t="s">
        <v>398</v>
      </c>
      <c r="AU632" s="110">
        <f t="shared" si="11"/>
        <v>2418.4499999999998</v>
      </c>
      <c r="AV632" s="112">
        <v>0.80983000000000005</v>
      </c>
      <c r="AW632" s="112" t="s">
        <v>436</v>
      </c>
      <c r="AX632" s="112" t="s">
        <v>401</v>
      </c>
      <c r="AY632" s="112" t="s">
        <v>437</v>
      </c>
      <c r="AZ632" s="112" t="s">
        <v>397</v>
      </c>
    </row>
    <row r="633" spans="1:52" ht="35.25" customHeight="1" x14ac:dyDescent="0.25">
      <c r="A633" s="4">
        <v>623</v>
      </c>
      <c r="B633" s="50">
        <v>11513</v>
      </c>
      <c r="C633" s="89" t="s">
        <v>382</v>
      </c>
      <c r="D633" s="110" t="s">
        <v>400</v>
      </c>
      <c r="E633" s="110" t="s">
        <v>412</v>
      </c>
      <c r="F633" s="111" t="s">
        <v>433</v>
      </c>
      <c r="G633" s="90" t="s">
        <v>386</v>
      </c>
      <c r="H633" s="31" t="s">
        <v>387</v>
      </c>
      <c r="I633" s="124">
        <v>1</v>
      </c>
      <c r="J633" s="112" t="s">
        <v>434</v>
      </c>
      <c r="K633" s="50">
        <v>100</v>
      </c>
      <c r="L633" s="50">
        <v>8</v>
      </c>
      <c r="M633" s="50" t="s">
        <v>389</v>
      </c>
      <c r="N633" s="50" t="s">
        <v>101</v>
      </c>
      <c r="O633" s="50" t="s">
        <v>102</v>
      </c>
      <c r="P633" s="50" t="s">
        <v>101</v>
      </c>
      <c r="Q633" s="94" t="s">
        <v>102</v>
      </c>
      <c r="R633" s="110" t="s">
        <v>435</v>
      </c>
      <c r="S633" s="75" t="s">
        <v>102</v>
      </c>
      <c r="T633" s="126"/>
      <c r="U633" s="31">
        <f t="shared" si="12"/>
        <v>2088.8599999999997</v>
      </c>
      <c r="V633" s="110">
        <f t="shared" si="13"/>
        <v>1953.85</v>
      </c>
      <c r="W633" s="112">
        <v>346.22</v>
      </c>
      <c r="X633" s="112" t="s">
        <v>398</v>
      </c>
      <c r="Y633" s="112">
        <v>314.89999999999998</v>
      </c>
      <c r="Z633" s="112" t="s">
        <v>398</v>
      </c>
      <c r="AA633" s="112">
        <v>297.2</v>
      </c>
      <c r="AB633" s="112" t="s">
        <v>398</v>
      </c>
      <c r="AC633" s="112">
        <v>257.06</v>
      </c>
      <c r="AD633" s="112" t="s">
        <v>398</v>
      </c>
      <c r="AE633" s="112">
        <v>164.23</v>
      </c>
      <c r="AF633" s="112" t="s">
        <v>398</v>
      </c>
      <c r="AG633" s="112">
        <v>84.33</v>
      </c>
      <c r="AH633" s="112" t="s">
        <v>398</v>
      </c>
      <c r="AI633" s="112">
        <v>39.19</v>
      </c>
      <c r="AJ633" s="112" t="s">
        <v>398</v>
      </c>
      <c r="AK633" s="112">
        <v>55.53</v>
      </c>
      <c r="AL633" s="112" t="s">
        <v>398</v>
      </c>
      <c r="AM633" s="112">
        <v>66.400000000000006</v>
      </c>
      <c r="AN633" s="112" t="s">
        <v>398</v>
      </c>
      <c r="AO633" s="112">
        <v>217.22</v>
      </c>
      <c r="AP633" s="112" t="s">
        <v>398</v>
      </c>
      <c r="AQ633" s="112">
        <v>255.9</v>
      </c>
      <c r="AR633" s="112" t="s">
        <v>398</v>
      </c>
      <c r="AS633" s="112">
        <v>284.08999999999997</v>
      </c>
      <c r="AT633" s="112" t="s">
        <v>398</v>
      </c>
      <c r="AU633" s="110">
        <f t="shared" si="11"/>
        <v>2382.27</v>
      </c>
      <c r="AV633" s="112">
        <v>0.76726000000000005</v>
      </c>
      <c r="AW633" s="112" t="s">
        <v>436</v>
      </c>
      <c r="AX633" s="112" t="s">
        <v>401</v>
      </c>
      <c r="AY633" s="112" t="s">
        <v>437</v>
      </c>
      <c r="AZ633" s="112" t="s">
        <v>397</v>
      </c>
    </row>
    <row r="634" spans="1:52" ht="35.25" customHeight="1" x14ac:dyDescent="0.25">
      <c r="A634" s="4">
        <v>624</v>
      </c>
      <c r="B634" s="112">
        <v>11589</v>
      </c>
      <c r="C634" s="89" t="s">
        <v>382</v>
      </c>
      <c r="D634" s="110" t="s">
        <v>400</v>
      </c>
      <c r="E634" s="110" t="s">
        <v>412</v>
      </c>
      <c r="F634" s="111" t="s">
        <v>433</v>
      </c>
      <c r="G634" s="90" t="s">
        <v>386</v>
      </c>
      <c r="H634" s="31" t="s">
        <v>387</v>
      </c>
      <c r="I634" s="124">
        <v>2</v>
      </c>
      <c r="J634" s="112" t="s">
        <v>434</v>
      </c>
      <c r="K634" s="127" t="s">
        <v>438</v>
      </c>
      <c r="L634" s="50">
        <v>8</v>
      </c>
      <c r="M634" s="50" t="s">
        <v>389</v>
      </c>
      <c r="N634" s="50" t="s">
        <v>101</v>
      </c>
      <c r="O634" s="50" t="s">
        <v>102</v>
      </c>
      <c r="P634" s="50" t="s">
        <v>101</v>
      </c>
      <c r="Q634" s="94" t="s">
        <v>102</v>
      </c>
      <c r="R634" s="110" t="s">
        <v>435</v>
      </c>
      <c r="S634" s="75" t="s">
        <v>102</v>
      </c>
      <c r="T634" s="126"/>
      <c r="U634" s="31">
        <f t="shared" si="12"/>
        <v>2301.2700000000004</v>
      </c>
      <c r="V634" s="110">
        <f t="shared" si="13"/>
        <v>2166.2600000000002</v>
      </c>
      <c r="W634" s="112">
        <v>368.7</v>
      </c>
      <c r="X634" s="112" t="s">
        <v>398</v>
      </c>
      <c r="Y634" s="112">
        <v>332</v>
      </c>
      <c r="Z634" s="112" t="s">
        <v>398</v>
      </c>
      <c r="AA634" s="112">
        <v>345.7</v>
      </c>
      <c r="AB634" s="112" t="s">
        <v>398</v>
      </c>
      <c r="AC634" s="112">
        <v>292.43</v>
      </c>
      <c r="AD634" s="112" t="s">
        <v>398</v>
      </c>
      <c r="AE634" s="112">
        <v>179.44</v>
      </c>
      <c r="AF634" s="112" t="s">
        <v>398</v>
      </c>
      <c r="AG634" s="112">
        <v>90.74</v>
      </c>
      <c r="AH634" s="112" t="s">
        <v>398</v>
      </c>
      <c r="AI634" s="112">
        <v>45.72</v>
      </c>
      <c r="AJ634" s="112" t="s">
        <v>398</v>
      </c>
      <c r="AK634" s="112">
        <v>75.16</v>
      </c>
      <c r="AL634" s="112" t="s">
        <v>398</v>
      </c>
      <c r="AM634" s="112">
        <v>85.6</v>
      </c>
      <c r="AN634" s="112" t="s">
        <v>398</v>
      </c>
      <c r="AO634" s="112">
        <v>203.32</v>
      </c>
      <c r="AP634" s="112" t="s">
        <v>398</v>
      </c>
      <c r="AQ634" s="112">
        <v>281.32</v>
      </c>
      <c r="AR634" s="112" t="s">
        <v>398</v>
      </c>
      <c r="AS634" s="112">
        <v>294.55</v>
      </c>
      <c r="AT634" s="112" t="s">
        <v>398</v>
      </c>
      <c r="AU634" s="110">
        <f t="shared" si="11"/>
        <v>2594.6800000000003</v>
      </c>
      <c r="AV634" s="112">
        <v>0.90322999999999998</v>
      </c>
      <c r="AW634" s="112" t="s">
        <v>436</v>
      </c>
      <c r="AX634" s="112" t="s">
        <v>401</v>
      </c>
      <c r="AY634" s="112" t="s">
        <v>437</v>
      </c>
      <c r="AZ634" s="112" t="s">
        <v>397</v>
      </c>
    </row>
    <row r="635" spans="1:52" ht="35.25" customHeight="1" x14ac:dyDescent="0.25">
      <c r="A635" s="4">
        <v>625</v>
      </c>
      <c r="B635" s="112">
        <v>11593</v>
      </c>
      <c r="C635" s="89" t="s">
        <v>382</v>
      </c>
      <c r="D635" s="110" t="s">
        <v>400</v>
      </c>
      <c r="E635" s="110" t="s">
        <v>412</v>
      </c>
      <c r="F635" s="111" t="s">
        <v>433</v>
      </c>
      <c r="G635" s="90" t="s">
        <v>386</v>
      </c>
      <c r="H635" s="31" t="s">
        <v>387</v>
      </c>
      <c r="I635" s="124">
        <v>1</v>
      </c>
      <c r="J635" s="112" t="s">
        <v>434</v>
      </c>
      <c r="K635" s="50">
        <v>80</v>
      </c>
      <c r="L635" s="50">
        <v>8</v>
      </c>
      <c r="M635" s="50" t="s">
        <v>389</v>
      </c>
      <c r="N635" s="50" t="s">
        <v>101</v>
      </c>
      <c r="O635" s="50" t="s">
        <v>102</v>
      </c>
      <c r="P635" s="50" t="s">
        <v>101</v>
      </c>
      <c r="Q635" s="94" t="s">
        <v>102</v>
      </c>
      <c r="R635" s="110" t="s">
        <v>435</v>
      </c>
      <c r="S635" s="75" t="s">
        <v>102</v>
      </c>
      <c r="T635" s="126"/>
      <c r="U635" s="31">
        <f t="shared" si="12"/>
        <v>1873.4199999999998</v>
      </c>
      <c r="V635" s="110">
        <f t="shared" si="13"/>
        <v>1738.4099999999999</v>
      </c>
      <c r="W635" s="112">
        <v>308.64999999999998</v>
      </c>
      <c r="X635" s="112" t="s">
        <v>398</v>
      </c>
      <c r="Y635" s="112">
        <v>286.8</v>
      </c>
      <c r="Z635" s="112" t="s">
        <v>398</v>
      </c>
      <c r="AA635" s="112">
        <v>265.7</v>
      </c>
      <c r="AB635" s="112" t="s">
        <v>398</v>
      </c>
      <c r="AC635" s="112">
        <v>348.85</v>
      </c>
      <c r="AD635" s="112" t="s">
        <v>398</v>
      </c>
      <c r="AE635" s="112">
        <v>105.14</v>
      </c>
      <c r="AF635" s="112" t="s">
        <v>398</v>
      </c>
      <c r="AG635" s="112">
        <v>54.26</v>
      </c>
      <c r="AH635" s="112" t="s">
        <v>398</v>
      </c>
      <c r="AI635" s="112">
        <v>39.520000000000003</v>
      </c>
      <c r="AJ635" s="112" t="s">
        <v>398</v>
      </c>
      <c r="AK635" s="112">
        <v>49.66</v>
      </c>
      <c r="AL635" s="112" t="s">
        <v>398</v>
      </c>
      <c r="AM635" s="112">
        <v>60.84</v>
      </c>
      <c r="AN635" s="112" t="s">
        <v>398</v>
      </c>
      <c r="AO635" s="112">
        <v>188.96</v>
      </c>
      <c r="AP635" s="112" t="s">
        <v>398</v>
      </c>
      <c r="AQ635" s="112">
        <v>218.76</v>
      </c>
      <c r="AR635" s="112" t="s">
        <v>398</v>
      </c>
      <c r="AS635" s="112">
        <v>239.69</v>
      </c>
      <c r="AT635" s="112" t="s">
        <v>398</v>
      </c>
      <c r="AU635" s="110">
        <f t="shared" si="11"/>
        <v>2166.83</v>
      </c>
      <c r="AV635" s="112">
        <v>0.76710999999999996</v>
      </c>
      <c r="AW635" s="112" t="s">
        <v>436</v>
      </c>
      <c r="AX635" s="112" t="s">
        <v>401</v>
      </c>
      <c r="AY635" s="112" t="s">
        <v>437</v>
      </c>
      <c r="AZ635" s="112" t="s">
        <v>397</v>
      </c>
    </row>
    <row r="636" spans="1:52" ht="35.25" customHeight="1" x14ac:dyDescent="0.25">
      <c r="A636" s="4">
        <v>626</v>
      </c>
      <c r="B636" s="112">
        <v>11592</v>
      </c>
      <c r="C636" s="89" t="s">
        <v>382</v>
      </c>
      <c r="D636" s="110" t="s">
        <v>400</v>
      </c>
      <c r="E636" s="110" t="s">
        <v>412</v>
      </c>
      <c r="F636" s="111" t="s">
        <v>433</v>
      </c>
      <c r="G636" s="90" t="s">
        <v>386</v>
      </c>
      <c r="H636" s="31" t="s">
        <v>387</v>
      </c>
      <c r="I636" s="52">
        <v>1</v>
      </c>
      <c r="J636" s="112" t="s">
        <v>434</v>
      </c>
      <c r="K636" s="50">
        <v>100</v>
      </c>
      <c r="L636" s="50">
        <v>8</v>
      </c>
      <c r="M636" s="50" t="s">
        <v>389</v>
      </c>
      <c r="N636" s="50" t="s">
        <v>101</v>
      </c>
      <c r="O636" s="50" t="s">
        <v>102</v>
      </c>
      <c r="P636" s="50" t="s">
        <v>101</v>
      </c>
      <c r="Q636" s="94" t="s">
        <v>102</v>
      </c>
      <c r="R636" s="110" t="s">
        <v>435</v>
      </c>
      <c r="S636" s="75" t="s">
        <v>102</v>
      </c>
      <c r="T636" s="126"/>
      <c r="U636" s="31">
        <f t="shared" si="12"/>
        <v>3006.4800000000005</v>
      </c>
      <c r="V636" s="110">
        <f t="shared" si="13"/>
        <v>2871.4700000000003</v>
      </c>
      <c r="W636" s="112">
        <v>499.7</v>
      </c>
      <c r="X636" s="112" t="s">
        <v>398</v>
      </c>
      <c r="Y636" s="112">
        <v>447.2</v>
      </c>
      <c r="Z636" s="112" t="s">
        <v>398</v>
      </c>
      <c r="AA636" s="112">
        <v>415.5</v>
      </c>
      <c r="AB636" s="112" t="s">
        <v>398</v>
      </c>
      <c r="AC636" s="112">
        <v>341.8</v>
      </c>
      <c r="AD636" s="112" t="s">
        <v>398</v>
      </c>
      <c r="AE636" s="112">
        <v>229.35</v>
      </c>
      <c r="AF636" s="112" t="s">
        <v>398</v>
      </c>
      <c r="AG636" s="112">
        <v>125.27</v>
      </c>
      <c r="AH636" s="112" t="s">
        <v>398</v>
      </c>
      <c r="AI636" s="112">
        <v>62.13</v>
      </c>
      <c r="AJ636" s="112" t="s">
        <v>398</v>
      </c>
      <c r="AK636" s="112">
        <v>82.45</v>
      </c>
      <c r="AL636" s="112" t="s">
        <v>398</v>
      </c>
      <c r="AM636" s="112">
        <v>95.82</v>
      </c>
      <c r="AN636" s="112" t="s">
        <v>398</v>
      </c>
      <c r="AO636" s="112">
        <v>290.45</v>
      </c>
      <c r="AP636" s="112" t="s">
        <v>398</v>
      </c>
      <c r="AQ636" s="112">
        <v>334.76</v>
      </c>
      <c r="AR636" s="112" t="s">
        <v>398</v>
      </c>
      <c r="AS636" s="112">
        <v>375.46</v>
      </c>
      <c r="AT636" s="112" t="s">
        <v>398</v>
      </c>
      <c r="AU636" s="110">
        <f t="shared" si="11"/>
        <v>3299.8900000000003</v>
      </c>
      <c r="AV636" s="112">
        <v>1.1153</v>
      </c>
      <c r="AW636" s="112" t="s">
        <v>436</v>
      </c>
      <c r="AX636" s="112" t="s">
        <v>401</v>
      </c>
      <c r="AY636" s="112" t="s">
        <v>437</v>
      </c>
      <c r="AZ636" s="112" t="s">
        <v>397</v>
      </c>
    </row>
    <row r="637" spans="1:52" ht="35.25" customHeight="1" x14ac:dyDescent="0.25">
      <c r="A637" s="4">
        <v>627</v>
      </c>
      <c r="B637" s="112">
        <v>11591</v>
      </c>
      <c r="C637" s="89" t="s">
        <v>382</v>
      </c>
      <c r="D637" s="110" t="s">
        <v>400</v>
      </c>
      <c r="E637" s="110" t="s">
        <v>412</v>
      </c>
      <c r="F637" s="111" t="s">
        <v>433</v>
      </c>
      <c r="G637" s="90" t="s">
        <v>386</v>
      </c>
      <c r="H637" s="31" t="s">
        <v>387</v>
      </c>
      <c r="I637" s="52">
        <v>1</v>
      </c>
      <c r="J637" s="112" t="s">
        <v>434</v>
      </c>
      <c r="K637" s="50">
        <v>65</v>
      </c>
      <c r="L637" s="50">
        <v>8</v>
      </c>
      <c r="M637" s="50" t="s">
        <v>389</v>
      </c>
      <c r="N637" s="50" t="s">
        <v>101</v>
      </c>
      <c r="O637" s="50" t="s">
        <v>102</v>
      </c>
      <c r="P637" s="50" t="s">
        <v>101</v>
      </c>
      <c r="Q637" s="94" t="s">
        <v>102</v>
      </c>
      <c r="R637" s="110" t="s">
        <v>435</v>
      </c>
      <c r="S637" s="75" t="s">
        <v>102</v>
      </c>
      <c r="T637" s="126"/>
      <c r="U637" s="31">
        <f t="shared" si="12"/>
        <v>734.79</v>
      </c>
      <c r="V637" s="110">
        <f t="shared" si="13"/>
        <v>599.78</v>
      </c>
      <c r="W637" s="112">
        <v>150.4</v>
      </c>
      <c r="X637" s="112" t="s">
        <v>398</v>
      </c>
      <c r="Y637" s="112">
        <v>135.80000000000001</v>
      </c>
      <c r="Z637" s="112" t="s">
        <v>398</v>
      </c>
      <c r="AA637" s="112">
        <v>131.1</v>
      </c>
      <c r="AB637" s="112" t="s">
        <v>398</v>
      </c>
      <c r="AC637" s="112">
        <v>102.98</v>
      </c>
      <c r="AD637" s="112" t="s">
        <v>398</v>
      </c>
      <c r="AE637" s="112">
        <v>67.3</v>
      </c>
      <c r="AF637" s="112" t="s">
        <v>398</v>
      </c>
      <c r="AG637" s="112">
        <v>36.270000000000003</v>
      </c>
      <c r="AH637" s="112" t="s">
        <v>398</v>
      </c>
      <c r="AI637" s="112">
        <v>18.239999999999998</v>
      </c>
      <c r="AJ637" s="112" t="s">
        <v>398</v>
      </c>
      <c r="AK637" s="112">
        <v>24.84</v>
      </c>
      <c r="AL637" s="112" t="s">
        <v>398</v>
      </c>
      <c r="AM637" s="112">
        <v>29.3</v>
      </c>
      <c r="AN637" s="112" t="s">
        <v>398</v>
      </c>
      <c r="AO637" s="112">
        <v>102.06</v>
      </c>
      <c r="AP637" s="112" t="s">
        <v>398</v>
      </c>
      <c r="AQ637" s="112">
        <v>113.97</v>
      </c>
      <c r="AR637" s="112" t="s">
        <v>398</v>
      </c>
      <c r="AS637" s="112">
        <v>115.94</v>
      </c>
      <c r="AT637" s="112" t="s">
        <v>398</v>
      </c>
      <c r="AU637" s="110">
        <f t="shared" si="11"/>
        <v>1028.2</v>
      </c>
      <c r="AV637" s="112">
        <v>0.42198000000000002</v>
      </c>
      <c r="AW637" s="112" t="s">
        <v>436</v>
      </c>
      <c r="AX637" s="112" t="s">
        <v>401</v>
      </c>
      <c r="AY637" s="112" t="s">
        <v>437</v>
      </c>
      <c r="AZ637" s="112" t="s">
        <v>397</v>
      </c>
    </row>
    <row r="638" spans="1:52" ht="35.25" customHeight="1" x14ac:dyDescent="0.25">
      <c r="A638" s="4">
        <v>628</v>
      </c>
      <c r="B638" s="112">
        <v>11587</v>
      </c>
      <c r="C638" s="89" t="s">
        <v>382</v>
      </c>
      <c r="D638" s="110" t="s">
        <v>400</v>
      </c>
      <c r="E638" s="110" t="s">
        <v>412</v>
      </c>
      <c r="F638" s="111" t="s">
        <v>433</v>
      </c>
      <c r="G638" s="90" t="s">
        <v>386</v>
      </c>
      <c r="H638" s="31" t="s">
        <v>387</v>
      </c>
      <c r="I638" s="52">
        <v>1</v>
      </c>
      <c r="J638" s="112" t="s">
        <v>434</v>
      </c>
      <c r="K638" s="50" t="s">
        <v>439</v>
      </c>
      <c r="L638" s="50">
        <v>8</v>
      </c>
      <c r="M638" s="50" t="s">
        <v>389</v>
      </c>
      <c r="N638" s="50" t="s">
        <v>101</v>
      </c>
      <c r="O638" s="50" t="s">
        <v>102</v>
      </c>
      <c r="P638" s="50" t="s">
        <v>101</v>
      </c>
      <c r="Q638" s="94" t="s">
        <v>102</v>
      </c>
      <c r="R638" s="110" t="s">
        <v>435</v>
      </c>
      <c r="S638" s="75" t="s">
        <v>102</v>
      </c>
      <c r="T638" s="126"/>
      <c r="U638" s="31">
        <f t="shared" si="12"/>
        <v>1397.3600000000001</v>
      </c>
      <c r="V638" s="110">
        <f t="shared" si="13"/>
        <v>1262.3500000000001</v>
      </c>
      <c r="W638" s="112">
        <f>190.5+31.2</f>
        <v>221.7</v>
      </c>
      <c r="X638" s="112" t="s">
        <v>398</v>
      </c>
      <c r="Y638" s="112">
        <f>182.5+24.7</f>
        <v>207.2</v>
      </c>
      <c r="Z638" s="112" t="s">
        <v>398</v>
      </c>
      <c r="AA638" s="112">
        <f>176.9+30.07</f>
        <v>206.97</v>
      </c>
      <c r="AB638" s="112" t="s">
        <v>398</v>
      </c>
      <c r="AC638" s="112">
        <v>205.97</v>
      </c>
      <c r="AD638" s="112" t="s">
        <v>398</v>
      </c>
      <c r="AE638" s="112">
        <v>133.63</v>
      </c>
      <c r="AF638" s="112" t="s">
        <v>398</v>
      </c>
      <c r="AG638" s="112">
        <v>75.89</v>
      </c>
      <c r="AH638" s="112" t="s">
        <v>398</v>
      </c>
      <c r="AI638" s="112">
        <v>49.66</v>
      </c>
      <c r="AJ638" s="112" t="s">
        <v>398</v>
      </c>
      <c r="AK638" s="112">
        <v>56.05</v>
      </c>
      <c r="AL638" s="112" t="s">
        <v>398</v>
      </c>
      <c r="AM638" s="112">
        <v>39.72</v>
      </c>
      <c r="AN638" s="112" t="s">
        <v>398</v>
      </c>
      <c r="AO638" s="112">
        <v>161.72999999999999</v>
      </c>
      <c r="AP638" s="112" t="s">
        <v>398</v>
      </c>
      <c r="AQ638" s="112">
        <v>157.83000000000001</v>
      </c>
      <c r="AR638" s="112" t="s">
        <v>398</v>
      </c>
      <c r="AS638" s="112">
        <v>174.42</v>
      </c>
      <c r="AT638" s="112" t="s">
        <v>398</v>
      </c>
      <c r="AU638" s="110">
        <f t="shared" si="11"/>
        <v>1690.7700000000002</v>
      </c>
      <c r="AV638" s="112">
        <v>0.48193999999999998</v>
      </c>
      <c r="AW638" s="112" t="s">
        <v>436</v>
      </c>
      <c r="AX638" s="112" t="s">
        <v>401</v>
      </c>
      <c r="AY638" s="112" t="s">
        <v>437</v>
      </c>
      <c r="AZ638" s="112" t="s">
        <v>397</v>
      </c>
    </row>
    <row r="639" spans="1:52" ht="35.25" customHeight="1" x14ac:dyDescent="0.25">
      <c r="A639" s="4">
        <v>629</v>
      </c>
      <c r="B639" s="112">
        <v>11588</v>
      </c>
      <c r="C639" s="89" t="s">
        <v>382</v>
      </c>
      <c r="D639" s="110" t="s">
        <v>400</v>
      </c>
      <c r="E639" s="110" t="s">
        <v>412</v>
      </c>
      <c r="F639" s="111" t="s">
        <v>433</v>
      </c>
      <c r="G639" s="90" t="s">
        <v>386</v>
      </c>
      <c r="H639" s="31" t="s">
        <v>387</v>
      </c>
      <c r="I639" s="52">
        <v>1</v>
      </c>
      <c r="J639" s="112" t="s">
        <v>434</v>
      </c>
      <c r="K639" s="50">
        <v>80</v>
      </c>
      <c r="L639" s="50">
        <v>8</v>
      </c>
      <c r="M639" s="50" t="s">
        <v>389</v>
      </c>
      <c r="N639" s="50" t="s">
        <v>101</v>
      </c>
      <c r="O639" s="50" t="s">
        <v>102</v>
      </c>
      <c r="P639" s="50" t="s">
        <v>101</v>
      </c>
      <c r="Q639" s="94" t="s">
        <v>102</v>
      </c>
      <c r="R639" s="110" t="s">
        <v>435</v>
      </c>
      <c r="S639" s="75" t="s">
        <v>102</v>
      </c>
      <c r="T639" s="126"/>
      <c r="U639" s="31">
        <f t="shared" si="12"/>
        <v>982.26</v>
      </c>
      <c r="V639" s="110">
        <f t="shared" si="13"/>
        <v>847.25</v>
      </c>
      <c r="W639" s="112">
        <v>180.52</v>
      </c>
      <c r="X639" s="112" t="s">
        <v>398</v>
      </c>
      <c r="Y639" s="112">
        <v>169.1</v>
      </c>
      <c r="Z639" s="112" t="s">
        <v>398</v>
      </c>
      <c r="AA639" s="112">
        <v>166.5</v>
      </c>
      <c r="AB639" s="112" t="s">
        <v>398</v>
      </c>
      <c r="AC639" s="112">
        <v>140.78</v>
      </c>
      <c r="AD639" s="112" t="s">
        <v>398</v>
      </c>
      <c r="AE639" s="112">
        <v>88.53</v>
      </c>
      <c r="AF639" s="112" t="s">
        <v>398</v>
      </c>
      <c r="AG639" s="112">
        <v>44.38</v>
      </c>
      <c r="AH639" s="112" t="s">
        <v>398</v>
      </c>
      <c r="AI639" s="112">
        <v>21.63</v>
      </c>
      <c r="AJ639" s="112" t="s">
        <v>398</v>
      </c>
      <c r="AK639" s="112">
        <v>29.13</v>
      </c>
      <c r="AL639" s="112" t="s">
        <v>398</v>
      </c>
      <c r="AM639" s="112">
        <v>35.380000000000003</v>
      </c>
      <c r="AN639" s="112" t="s">
        <v>398</v>
      </c>
      <c r="AO639" s="112">
        <v>115.14</v>
      </c>
      <c r="AP639" s="112" t="s">
        <v>398</v>
      </c>
      <c r="AQ639" s="112">
        <v>133.44999999999999</v>
      </c>
      <c r="AR639" s="112" t="s">
        <v>398</v>
      </c>
      <c r="AS639" s="112">
        <v>151.13</v>
      </c>
      <c r="AT639" s="112" t="s">
        <v>398</v>
      </c>
      <c r="AU639" s="110">
        <f t="shared" si="11"/>
        <v>1275.67</v>
      </c>
      <c r="AV639" s="112">
        <v>0.44900000000000001</v>
      </c>
      <c r="AW639" s="112" t="s">
        <v>436</v>
      </c>
      <c r="AX639" s="112" t="s">
        <v>401</v>
      </c>
      <c r="AY639" s="112" t="s">
        <v>437</v>
      </c>
      <c r="AZ639" s="112" t="s">
        <v>397</v>
      </c>
    </row>
    <row r="640" spans="1:52" ht="35.25" customHeight="1" x14ac:dyDescent="0.25">
      <c r="A640" s="4">
        <v>630</v>
      </c>
      <c r="B640" s="50">
        <v>12085</v>
      </c>
      <c r="C640" s="89" t="s">
        <v>382</v>
      </c>
      <c r="D640" s="110" t="s">
        <v>400</v>
      </c>
      <c r="E640" s="110" t="s">
        <v>412</v>
      </c>
      <c r="F640" s="111" t="s">
        <v>433</v>
      </c>
      <c r="G640" s="90" t="s">
        <v>386</v>
      </c>
      <c r="H640" s="31" t="s">
        <v>387</v>
      </c>
      <c r="I640" s="52">
        <v>3</v>
      </c>
      <c r="J640" s="112" t="s">
        <v>434</v>
      </c>
      <c r="K640" s="127" t="s">
        <v>440</v>
      </c>
      <c r="L640" s="50">
        <v>8</v>
      </c>
      <c r="M640" s="50" t="s">
        <v>389</v>
      </c>
      <c r="N640" s="50" t="s">
        <v>101</v>
      </c>
      <c r="O640" s="50" t="s">
        <v>102</v>
      </c>
      <c r="P640" s="50" t="s">
        <v>101</v>
      </c>
      <c r="Q640" s="94" t="s">
        <v>102</v>
      </c>
      <c r="R640" s="110" t="s">
        <v>435</v>
      </c>
      <c r="S640" s="75" t="s">
        <v>102</v>
      </c>
      <c r="T640" s="126"/>
      <c r="U640" s="31">
        <f t="shared" si="12"/>
        <v>5873.91</v>
      </c>
      <c r="V640" s="110">
        <f t="shared" si="13"/>
        <v>5738.9</v>
      </c>
      <c r="W640" s="112">
        <v>867.4</v>
      </c>
      <c r="X640" s="112" t="s">
        <v>398</v>
      </c>
      <c r="Y640" s="112">
        <v>774.7</v>
      </c>
      <c r="Z640" s="112" t="s">
        <v>398</v>
      </c>
      <c r="AA640" s="112">
        <v>817.1</v>
      </c>
      <c r="AB640" s="112" t="s">
        <v>398</v>
      </c>
      <c r="AC640" s="112">
        <v>700.5</v>
      </c>
      <c r="AD640" s="112" t="s">
        <v>398</v>
      </c>
      <c r="AE640" s="112">
        <v>465.17</v>
      </c>
      <c r="AF640" s="112" t="s">
        <v>398</v>
      </c>
      <c r="AG640" s="112">
        <v>200.63</v>
      </c>
      <c r="AH640" s="112" t="s">
        <v>398</v>
      </c>
      <c r="AI640" s="112">
        <v>114.31</v>
      </c>
      <c r="AJ640" s="112" t="s">
        <v>398</v>
      </c>
      <c r="AK640" s="112">
        <v>146.54</v>
      </c>
      <c r="AL640" s="112" t="s">
        <v>398</v>
      </c>
      <c r="AM640" s="112">
        <v>157.69999999999999</v>
      </c>
      <c r="AN640" s="112" t="s">
        <v>398</v>
      </c>
      <c r="AO640" s="112">
        <v>589.28</v>
      </c>
      <c r="AP640" s="112" t="s">
        <v>398</v>
      </c>
      <c r="AQ640" s="112">
        <v>650.41999999999996</v>
      </c>
      <c r="AR640" s="112" t="s">
        <v>398</v>
      </c>
      <c r="AS640" s="112">
        <v>683.57</v>
      </c>
      <c r="AT640" s="112" t="s">
        <v>398</v>
      </c>
      <c r="AU640" s="110">
        <f t="shared" si="11"/>
        <v>6167.32</v>
      </c>
      <c r="AV640" s="112">
        <v>2.0370200000000001</v>
      </c>
      <c r="AW640" s="112" t="s">
        <v>436</v>
      </c>
      <c r="AX640" s="112" t="s">
        <v>401</v>
      </c>
      <c r="AY640" s="112" t="s">
        <v>437</v>
      </c>
      <c r="AZ640" s="112" t="s">
        <v>397</v>
      </c>
    </row>
    <row r="641" spans="1:52" ht="35.25" customHeight="1" x14ac:dyDescent="0.25">
      <c r="A641" s="4">
        <v>631</v>
      </c>
      <c r="B641" s="50">
        <v>12086</v>
      </c>
      <c r="C641" s="89" t="s">
        <v>382</v>
      </c>
      <c r="D641" s="110" t="s">
        <v>400</v>
      </c>
      <c r="E641" s="110" t="s">
        <v>412</v>
      </c>
      <c r="F641" s="111" t="s">
        <v>433</v>
      </c>
      <c r="G641" s="90" t="s">
        <v>386</v>
      </c>
      <c r="H641" s="31" t="s">
        <v>387</v>
      </c>
      <c r="I641" s="52">
        <v>4</v>
      </c>
      <c r="J641" s="112" t="s">
        <v>434</v>
      </c>
      <c r="K641" s="128" t="s">
        <v>441</v>
      </c>
      <c r="L641" s="50">
        <v>8</v>
      </c>
      <c r="M641" s="50" t="s">
        <v>389</v>
      </c>
      <c r="N641" s="50" t="s">
        <v>101</v>
      </c>
      <c r="O641" s="50" t="s">
        <v>102</v>
      </c>
      <c r="P641" s="50" t="s">
        <v>101</v>
      </c>
      <c r="Q641" s="94" t="s">
        <v>102</v>
      </c>
      <c r="R641" s="110" t="s">
        <v>435</v>
      </c>
      <c r="S641" s="75" t="s">
        <v>102</v>
      </c>
      <c r="T641" s="126"/>
      <c r="U641" s="31">
        <f t="shared" si="12"/>
        <v>6204.1100000000006</v>
      </c>
      <c r="V641" s="110">
        <f t="shared" si="13"/>
        <v>6069.1</v>
      </c>
      <c r="W641" s="112">
        <v>972.5</v>
      </c>
      <c r="X641" s="112" t="s">
        <v>398</v>
      </c>
      <c r="Y641" s="112">
        <v>847.7</v>
      </c>
      <c r="Z641" s="112" t="s">
        <v>398</v>
      </c>
      <c r="AA641" s="112">
        <v>807.8</v>
      </c>
      <c r="AB641" s="112" t="s">
        <v>398</v>
      </c>
      <c r="AC641" s="112">
        <v>661.26</v>
      </c>
      <c r="AD641" s="112" t="s">
        <v>398</v>
      </c>
      <c r="AE641" s="112">
        <v>494.45</v>
      </c>
      <c r="AF641" s="112" t="s">
        <v>398</v>
      </c>
      <c r="AG641" s="112">
        <v>211.12</v>
      </c>
      <c r="AH641" s="112" t="s">
        <v>398</v>
      </c>
      <c r="AI641" s="112">
        <v>116.08</v>
      </c>
      <c r="AJ641" s="112" t="s">
        <v>398</v>
      </c>
      <c r="AK641" s="112">
        <v>150.51</v>
      </c>
      <c r="AL641" s="112" t="s">
        <v>398</v>
      </c>
      <c r="AM641" s="112">
        <v>163.34</v>
      </c>
      <c r="AN641" s="112" t="s">
        <v>398</v>
      </c>
      <c r="AO641" s="112">
        <v>638.34</v>
      </c>
      <c r="AP641" s="112" t="s">
        <v>398</v>
      </c>
      <c r="AQ641" s="112">
        <v>693.6</v>
      </c>
      <c r="AR641" s="112" t="s">
        <v>398</v>
      </c>
      <c r="AS641" s="112">
        <v>740.82</v>
      </c>
      <c r="AT641" s="112" t="s">
        <v>398</v>
      </c>
      <c r="AU641" s="110">
        <f t="shared" si="11"/>
        <v>6497.52</v>
      </c>
      <c r="AV641" s="112">
        <v>2.05179</v>
      </c>
      <c r="AW641" s="112" t="s">
        <v>436</v>
      </c>
      <c r="AX641" s="112" t="s">
        <v>401</v>
      </c>
      <c r="AY641" s="112" t="s">
        <v>437</v>
      </c>
      <c r="AZ641" s="112" t="s">
        <v>397</v>
      </c>
    </row>
    <row r="642" spans="1:52" ht="35.25" customHeight="1" x14ac:dyDescent="0.25">
      <c r="A642" s="4">
        <v>632</v>
      </c>
      <c r="B642" s="50">
        <v>11957</v>
      </c>
      <c r="C642" s="89" t="s">
        <v>382</v>
      </c>
      <c r="D642" s="110" t="s">
        <v>400</v>
      </c>
      <c r="E642" s="110" t="s">
        <v>412</v>
      </c>
      <c r="F642" s="111" t="s">
        <v>433</v>
      </c>
      <c r="G642" s="90" t="s">
        <v>386</v>
      </c>
      <c r="H642" s="31" t="s">
        <v>387</v>
      </c>
      <c r="I642" s="52">
        <v>1</v>
      </c>
      <c r="J642" s="112" t="s">
        <v>434</v>
      </c>
      <c r="K642" s="50">
        <v>100</v>
      </c>
      <c r="L642" s="50">
        <v>8</v>
      </c>
      <c r="M642" s="50" t="s">
        <v>389</v>
      </c>
      <c r="N642" s="50" t="s">
        <v>101</v>
      </c>
      <c r="O642" s="50" t="s">
        <v>102</v>
      </c>
      <c r="P642" s="50" t="s">
        <v>101</v>
      </c>
      <c r="Q642" s="94" t="s">
        <v>102</v>
      </c>
      <c r="R642" s="110" t="s">
        <v>435</v>
      </c>
      <c r="S642" s="75" t="s">
        <v>102</v>
      </c>
      <c r="T642" s="126"/>
      <c r="U642" s="31">
        <f t="shared" si="12"/>
        <v>2235.7299999999996</v>
      </c>
      <c r="V642" s="110">
        <f t="shared" si="13"/>
        <v>2100.7199999999998</v>
      </c>
      <c r="W642" s="112">
        <v>376.86</v>
      </c>
      <c r="X642" s="112" t="s">
        <v>398</v>
      </c>
      <c r="Y642" s="112">
        <v>334.6</v>
      </c>
      <c r="Z642" s="112" t="s">
        <v>398</v>
      </c>
      <c r="AA642" s="112">
        <v>310.7</v>
      </c>
      <c r="AB642" s="112" t="s">
        <v>398</v>
      </c>
      <c r="AC642" s="112">
        <v>268.67</v>
      </c>
      <c r="AD642" s="112" t="s">
        <v>398</v>
      </c>
      <c r="AE642" s="112">
        <v>173.2</v>
      </c>
      <c r="AF642" s="112" t="s">
        <v>398</v>
      </c>
      <c r="AG642" s="112">
        <v>101.99</v>
      </c>
      <c r="AH642" s="112" t="s">
        <v>398</v>
      </c>
      <c r="AI642" s="112">
        <v>51.78</v>
      </c>
      <c r="AJ642" s="112" t="s">
        <v>398</v>
      </c>
      <c r="AK642" s="112">
        <v>66.989999999999995</v>
      </c>
      <c r="AL642" s="112" t="s">
        <v>398</v>
      </c>
      <c r="AM642" s="112">
        <v>82.09</v>
      </c>
      <c r="AN642" s="112" t="s">
        <v>398</v>
      </c>
      <c r="AO642" s="112">
        <v>224.6</v>
      </c>
      <c r="AP642" s="112" t="s">
        <v>398</v>
      </c>
      <c r="AQ642" s="112">
        <v>272.62</v>
      </c>
      <c r="AR642" s="112" t="s">
        <v>398</v>
      </c>
      <c r="AS642" s="112">
        <v>265.04000000000002</v>
      </c>
      <c r="AT642" s="112" t="s">
        <v>398</v>
      </c>
      <c r="AU642" s="110">
        <f t="shared" si="11"/>
        <v>2529.14</v>
      </c>
      <c r="AV642" s="112">
        <v>0.92218</v>
      </c>
      <c r="AW642" s="112" t="s">
        <v>436</v>
      </c>
      <c r="AX642" s="112" t="s">
        <v>401</v>
      </c>
      <c r="AY642" s="112" t="s">
        <v>437</v>
      </c>
      <c r="AZ642" s="112" t="s">
        <v>397</v>
      </c>
    </row>
    <row r="643" spans="1:52" ht="35.25" customHeight="1" x14ac:dyDescent="0.25">
      <c r="A643" s="4">
        <v>633</v>
      </c>
      <c r="B643" s="50">
        <v>11859</v>
      </c>
      <c r="C643" s="89" t="s">
        <v>382</v>
      </c>
      <c r="D643" s="110" t="s">
        <v>400</v>
      </c>
      <c r="E643" s="110" t="s">
        <v>412</v>
      </c>
      <c r="F643" s="111" t="s">
        <v>433</v>
      </c>
      <c r="G643" s="90" t="s">
        <v>386</v>
      </c>
      <c r="H643" s="31" t="s">
        <v>387</v>
      </c>
      <c r="I643" s="52">
        <v>1</v>
      </c>
      <c r="J643" s="112" t="s">
        <v>434</v>
      </c>
      <c r="K643" s="50">
        <v>100</v>
      </c>
      <c r="L643" s="50">
        <v>8</v>
      </c>
      <c r="M643" s="50" t="s">
        <v>389</v>
      </c>
      <c r="N643" s="50" t="s">
        <v>101</v>
      </c>
      <c r="O643" s="50" t="s">
        <v>102</v>
      </c>
      <c r="P643" s="50" t="s">
        <v>101</v>
      </c>
      <c r="Q643" s="94" t="s">
        <v>102</v>
      </c>
      <c r="R643" s="110" t="s">
        <v>435</v>
      </c>
      <c r="S643" s="75" t="s">
        <v>102</v>
      </c>
      <c r="T643" s="126"/>
      <c r="U643" s="31">
        <f t="shared" si="12"/>
        <v>2395.2300000000005</v>
      </c>
      <c r="V643" s="110">
        <f t="shared" si="13"/>
        <v>2260.2200000000003</v>
      </c>
      <c r="W643" s="112">
        <v>384.22</v>
      </c>
      <c r="X643" s="112" t="s">
        <v>398</v>
      </c>
      <c r="Y643" s="112">
        <v>346.8</v>
      </c>
      <c r="Z643" s="112" t="s">
        <v>398</v>
      </c>
      <c r="AA643" s="112">
        <v>321.39999999999998</v>
      </c>
      <c r="AB643" s="112" t="s">
        <v>398</v>
      </c>
      <c r="AC643" s="112">
        <v>281.14</v>
      </c>
      <c r="AD643" s="112" t="s">
        <v>398</v>
      </c>
      <c r="AE643" s="112">
        <v>170.95</v>
      </c>
      <c r="AF643" s="112" t="s">
        <v>398</v>
      </c>
      <c r="AG643" s="112">
        <v>106.65</v>
      </c>
      <c r="AH643" s="112" t="s">
        <v>398</v>
      </c>
      <c r="AI643" s="112">
        <v>52.49</v>
      </c>
      <c r="AJ643" s="112" t="s">
        <v>398</v>
      </c>
      <c r="AK643" s="112">
        <v>69.84</v>
      </c>
      <c r="AL643" s="112" t="s">
        <v>398</v>
      </c>
      <c r="AM643" s="112">
        <v>85.72</v>
      </c>
      <c r="AN643" s="112" t="s">
        <v>398</v>
      </c>
      <c r="AO643" s="112">
        <v>238.84</v>
      </c>
      <c r="AP643" s="112" t="s">
        <v>398</v>
      </c>
      <c r="AQ643" s="112">
        <v>295.87</v>
      </c>
      <c r="AR643" s="112" t="s">
        <v>398</v>
      </c>
      <c r="AS643" s="112">
        <v>334.72</v>
      </c>
      <c r="AT643" s="112" t="s">
        <v>398</v>
      </c>
      <c r="AU643" s="110">
        <f t="shared" si="11"/>
        <v>2688.6400000000003</v>
      </c>
      <c r="AV643" s="112">
        <v>0.73755000000000004</v>
      </c>
      <c r="AW643" s="112" t="s">
        <v>436</v>
      </c>
      <c r="AX643" s="112" t="s">
        <v>401</v>
      </c>
      <c r="AY643" s="112" t="s">
        <v>437</v>
      </c>
      <c r="AZ643" s="112" t="s">
        <v>397</v>
      </c>
    </row>
    <row r="644" spans="1:52" ht="72.75" customHeight="1" x14ac:dyDescent="0.25">
      <c r="A644" s="4">
        <v>634</v>
      </c>
      <c r="B644" s="112" t="s">
        <v>442</v>
      </c>
      <c r="C644" s="89" t="s">
        <v>382</v>
      </c>
      <c r="D644" s="110" t="s">
        <v>400</v>
      </c>
      <c r="E644" s="110" t="s">
        <v>412</v>
      </c>
      <c r="F644" s="111" t="s">
        <v>433</v>
      </c>
      <c r="G644" s="90" t="s">
        <v>386</v>
      </c>
      <c r="H644" s="31" t="s">
        <v>387</v>
      </c>
      <c r="I644" s="52">
        <v>5</v>
      </c>
      <c r="J644" s="112" t="s">
        <v>434</v>
      </c>
      <c r="K644" s="128" t="s">
        <v>443</v>
      </c>
      <c r="L644" s="50">
        <v>8</v>
      </c>
      <c r="M644" s="50" t="s">
        <v>389</v>
      </c>
      <c r="N644" s="50" t="s">
        <v>101</v>
      </c>
      <c r="O644" s="50" t="s">
        <v>102</v>
      </c>
      <c r="P644" s="50" t="s">
        <v>101</v>
      </c>
      <c r="Q644" s="94" t="s">
        <v>102</v>
      </c>
      <c r="R644" s="110" t="s">
        <v>435</v>
      </c>
      <c r="S644" s="75" t="s">
        <v>102</v>
      </c>
      <c r="T644" s="126"/>
      <c r="U644" s="31">
        <f t="shared" si="12"/>
        <v>7538.6699999999992</v>
      </c>
      <c r="V644" s="110">
        <f t="shared" si="13"/>
        <v>7403.6599999999989</v>
      </c>
      <c r="W644" s="112">
        <v>1152.0999999999999</v>
      </c>
      <c r="X644" s="112" t="s">
        <v>398</v>
      </c>
      <c r="Y644" s="112">
        <v>1040.9000000000001</v>
      </c>
      <c r="Z644" s="112" t="s">
        <v>398</v>
      </c>
      <c r="AA644" s="112">
        <v>951.2</v>
      </c>
      <c r="AB644" s="112" t="s">
        <v>398</v>
      </c>
      <c r="AC644" s="112">
        <v>875.55</v>
      </c>
      <c r="AD644" s="112" t="s">
        <v>398</v>
      </c>
      <c r="AE644" s="112">
        <v>511.7</v>
      </c>
      <c r="AF644" s="112" t="s">
        <v>398</v>
      </c>
      <c r="AG644" s="112">
        <v>277.95</v>
      </c>
      <c r="AH644" s="112" t="s">
        <v>398</v>
      </c>
      <c r="AI644" s="112">
        <v>132.94999999999999</v>
      </c>
      <c r="AJ644" s="112" t="s">
        <v>398</v>
      </c>
      <c r="AK644" s="112">
        <v>182.2</v>
      </c>
      <c r="AL644" s="112" t="s">
        <v>398</v>
      </c>
      <c r="AM644" s="112">
        <v>218.49</v>
      </c>
      <c r="AN644" s="112" t="s">
        <v>398</v>
      </c>
      <c r="AO644" s="112">
        <v>706.59</v>
      </c>
      <c r="AP644" s="112" t="s">
        <v>398</v>
      </c>
      <c r="AQ644" s="112">
        <v>857.32</v>
      </c>
      <c r="AR644" s="112" t="s">
        <v>398</v>
      </c>
      <c r="AS644" s="112">
        <v>925.13</v>
      </c>
      <c r="AT644" s="112" t="s">
        <v>398</v>
      </c>
      <c r="AU644" s="110">
        <f t="shared" si="11"/>
        <v>7832.079999999999</v>
      </c>
      <c r="AV644" s="112">
        <v>2.7823000000000002</v>
      </c>
      <c r="AW644" s="112" t="s">
        <v>436</v>
      </c>
      <c r="AX644" s="112" t="s">
        <v>401</v>
      </c>
      <c r="AY644" s="112" t="s">
        <v>437</v>
      </c>
      <c r="AZ644" s="112" t="s">
        <v>397</v>
      </c>
    </row>
    <row r="645" spans="1:52" ht="35.25" customHeight="1" x14ac:dyDescent="0.25">
      <c r="A645" s="4">
        <v>635</v>
      </c>
      <c r="B645" s="50">
        <v>11968</v>
      </c>
      <c r="C645" s="89" t="s">
        <v>382</v>
      </c>
      <c r="D645" s="110" t="s">
        <v>400</v>
      </c>
      <c r="E645" s="110" t="s">
        <v>412</v>
      </c>
      <c r="F645" s="111" t="s">
        <v>433</v>
      </c>
      <c r="G645" s="90" t="s">
        <v>386</v>
      </c>
      <c r="H645" s="31" t="s">
        <v>387</v>
      </c>
      <c r="I645" s="52">
        <v>1</v>
      </c>
      <c r="J645" s="112" t="s">
        <v>434</v>
      </c>
      <c r="K645" s="50">
        <v>80</v>
      </c>
      <c r="L645" s="50">
        <v>8</v>
      </c>
      <c r="M645" s="50" t="s">
        <v>389</v>
      </c>
      <c r="N645" s="50" t="s">
        <v>101</v>
      </c>
      <c r="O645" s="50" t="s">
        <v>102</v>
      </c>
      <c r="P645" s="50" t="s">
        <v>101</v>
      </c>
      <c r="Q645" s="94" t="s">
        <v>102</v>
      </c>
      <c r="R645" s="110" t="s">
        <v>435</v>
      </c>
      <c r="S645" s="75" t="s">
        <v>102</v>
      </c>
      <c r="T645" s="126"/>
      <c r="U645" s="31">
        <f t="shared" si="12"/>
        <v>934.36999999999966</v>
      </c>
      <c r="V645" s="110">
        <f t="shared" si="13"/>
        <v>799.35999999999967</v>
      </c>
      <c r="W645" s="112">
        <v>159.34</v>
      </c>
      <c r="X645" s="112" t="s">
        <v>398</v>
      </c>
      <c r="Y645" s="112">
        <v>155.69999999999999</v>
      </c>
      <c r="Z645" s="112" t="s">
        <v>398</v>
      </c>
      <c r="AA645" s="112">
        <v>144</v>
      </c>
      <c r="AB645" s="112" t="s">
        <v>398</v>
      </c>
      <c r="AC645" s="112">
        <v>130.15</v>
      </c>
      <c r="AD645" s="112" t="s">
        <v>398</v>
      </c>
      <c r="AE645" s="112">
        <v>84.29</v>
      </c>
      <c r="AF645" s="112" t="s">
        <v>398</v>
      </c>
      <c r="AG645" s="112">
        <v>48.36</v>
      </c>
      <c r="AH645" s="112" t="s">
        <v>398</v>
      </c>
      <c r="AI645" s="112">
        <v>26.39</v>
      </c>
      <c r="AJ645" s="112" t="s">
        <v>398</v>
      </c>
      <c r="AK645" s="112">
        <v>32.03</v>
      </c>
      <c r="AL645" s="112" t="s">
        <v>398</v>
      </c>
      <c r="AM645" s="112">
        <v>38.909999999999997</v>
      </c>
      <c r="AN645" s="112" t="s">
        <v>398</v>
      </c>
      <c r="AO645" s="112">
        <v>119.07</v>
      </c>
      <c r="AP645" s="112" t="s">
        <v>398</v>
      </c>
      <c r="AQ645" s="112">
        <v>137.04</v>
      </c>
      <c r="AR645" s="112" t="s">
        <v>398</v>
      </c>
      <c r="AS645" s="112">
        <v>152.5</v>
      </c>
      <c r="AT645" s="112" t="s">
        <v>398</v>
      </c>
      <c r="AU645" s="110">
        <f t="shared" si="11"/>
        <v>1227.7799999999997</v>
      </c>
      <c r="AV645" s="112">
        <v>0.41796</v>
      </c>
      <c r="AW645" s="112" t="s">
        <v>436</v>
      </c>
      <c r="AX645" s="112" t="s">
        <v>401</v>
      </c>
      <c r="AY645" s="112" t="s">
        <v>437</v>
      </c>
      <c r="AZ645" s="112" t="s">
        <v>397</v>
      </c>
    </row>
    <row r="646" spans="1:52" x14ac:dyDescent="0.25">
      <c r="A646" s="129"/>
      <c r="B646" s="129"/>
      <c r="C646" s="130"/>
      <c r="D646" s="131"/>
      <c r="E646" s="131"/>
      <c r="F646" s="130"/>
      <c r="G646" s="131"/>
      <c r="H646" s="131"/>
      <c r="I646" s="129"/>
      <c r="J646" s="129"/>
      <c r="K646" s="129"/>
      <c r="L646" s="129"/>
      <c r="M646" s="129"/>
      <c r="N646" s="129"/>
      <c r="O646" s="129"/>
      <c r="P646" s="129"/>
      <c r="Q646" s="132"/>
      <c r="R646" s="131"/>
      <c r="S646" s="131"/>
      <c r="T646" s="131"/>
      <c r="U646" s="133"/>
      <c r="V646" s="133"/>
      <c r="W646" s="133"/>
      <c r="X646" s="133"/>
      <c r="Y646" s="133"/>
      <c r="Z646" s="133"/>
      <c r="AA646" s="133"/>
      <c r="AB646" s="133"/>
      <c r="AC646" s="133"/>
      <c r="AD646" s="133"/>
      <c r="AE646" s="133"/>
      <c r="AF646" s="133"/>
      <c r="AG646" s="133"/>
      <c r="AH646" s="133"/>
      <c r="AI646" s="133"/>
      <c r="AJ646" s="133"/>
      <c r="AK646" s="133"/>
      <c r="AL646" s="133"/>
      <c r="AM646" s="133"/>
      <c r="AN646" s="133"/>
      <c r="AO646" s="133"/>
      <c r="AP646" s="133"/>
      <c r="AQ646" s="133"/>
      <c r="AR646" s="133"/>
      <c r="AS646" s="133"/>
      <c r="AT646" s="133"/>
      <c r="AU646" s="133"/>
    </row>
    <row r="647" spans="1:52" x14ac:dyDescent="0.25">
      <c r="C647" s="134" t="s">
        <v>444</v>
      </c>
      <c r="I647" s="135"/>
    </row>
    <row r="648" spans="1:52" ht="90" customHeight="1" x14ac:dyDescent="0.25">
      <c r="C648" s="188" t="s">
        <v>445</v>
      </c>
      <c r="D648" s="188"/>
      <c r="E648" s="188"/>
      <c r="F648" s="188"/>
      <c r="G648" s="188"/>
      <c r="H648" s="188"/>
      <c r="I648" s="49"/>
    </row>
    <row r="649" spans="1:52" x14ac:dyDescent="0.25">
      <c r="C649" s="136"/>
      <c r="I649" s="49"/>
    </row>
    <row r="650" spans="1:52" x14ac:dyDescent="0.25">
      <c r="C650" s="136" t="s">
        <v>446</v>
      </c>
      <c r="I650" s="49"/>
    </row>
    <row r="651" spans="1:52" x14ac:dyDescent="0.25">
      <c r="C651" s="136"/>
      <c r="I651" s="49"/>
    </row>
    <row r="652" spans="1:52" x14ac:dyDescent="0.25">
      <c r="A652" s="136" t="s">
        <v>447</v>
      </c>
    </row>
    <row r="653" spans="1:52" x14ac:dyDescent="0.25">
      <c r="A653" s="136" t="s">
        <v>448</v>
      </c>
      <c r="G653" s="49"/>
    </row>
    <row r="654" spans="1:52" x14ac:dyDescent="0.25">
      <c r="A654" s="136" t="s">
        <v>449</v>
      </c>
      <c r="G654" s="49"/>
    </row>
    <row r="655" spans="1:52" x14ac:dyDescent="0.25">
      <c r="G655" s="49"/>
    </row>
    <row r="656" spans="1:52" x14ac:dyDescent="0.25">
      <c r="G656" s="49"/>
    </row>
  </sheetData>
  <autoFilter ref="A10:AZ100"/>
  <mergeCells count="43">
    <mergeCell ref="F5:F9"/>
    <mergeCell ref="A5:A9"/>
    <mergeCell ref="B5:B9"/>
    <mergeCell ref="C5:C9"/>
    <mergeCell ref="D5:D9"/>
    <mergeCell ref="E5:E9"/>
    <mergeCell ref="H5:H9"/>
    <mergeCell ref="I5:I9"/>
    <mergeCell ref="J5:J9"/>
    <mergeCell ref="K5:K9"/>
    <mergeCell ref="L5:L9"/>
    <mergeCell ref="AY5:AY9"/>
    <mergeCell ref="AZ5:AZ9"/>
    <mergeCell ref="U6:U8"/>
    <mergeCell ref="V6:V8"/>
    <mergeCell ref="W6:AU6"/>
    <mergeCell ref="W7:X8"/>
    <mergeCell ref="Y7:Z8"/>
    <mergeCell ref="AA7:AB8"/>
    <mergeCell ref="AC7:AD8"/>
    <mergeCell ref="AE7:AF8"/>
    <mergeCell ref="U5:AU5"/>
    <mergeCell ref="AV5:AV9"/>
    <mergeCell ref="AW5:AW9"/>
    <mergeCell ref="AX5:AX9"/>
    <mergeCell ref="AG7:AH8"/>
    <mergeCell ref="AI7:AJ8"/>
    <mergeCell ref="AO7:AP8"/>
    <mergeCell ref="AQ7:AR8"/>
    <mergeCell ref="AS7:AT8"/>
    <mergeCell ref="AU7:AU8"/>
    <mergeCell ref="C648:H648"/>
    <mergeCell ref="S5:S9"/>
    <mergeCell ref="T5:T9"/>
    <mergeCell ref="AK7:AL8"/>
    <mergeCell ref="AM7:AN8"/>
    <mergeCell ref="M5:M9"/>
    <mergeCell ref="N5:N9"/>
    <mergeCell ref="O5:O9"/>
    <mergeCell ref="P5:P9"/>
    <mergeCell ref="Q5:Q9"/>
    <mergeCell ref="R5:R9"/>
    <mergeCell ref="G5:G9"/>
  </mergeCells>
  <pageMargins left="0.51181102362204722" right="0.31496062992125984" top="0.55118110236220474" bottom="0.35433070866141736" header="0.31496062992125984" footer="0.31496062992125984"/>
  <pageSetup paperSize="8" scale="45" fitToWidth="0" orientation="portrait" r:id="rId1"/>
  <headerFooter>
    <oddFooter>Страница  &amp;P из &amp;N</oddFooter>
  </headerFooter>
  <colBreaks count="3" manualBreakCount="3">
    <brk id="8" max="1048575" man="1"/>
    <brk id="20" max="1048575" man="1"/>
    <brk id="4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84"/>
  <sheetViews>
    <sheetView zoomScale="60" zoomScaleNormal="60" workbookViewId="0">
      <selection activeCell="F1284" sqref="F1284"/>
    </sheetView>
  </sheetViews>
  <sheetFormatPr defaultColWidth="9.140625" defaultRowHeight="15.75" x14ac:dyDescent="0.25"/>
  <cols>
    <col min="1" max="1" width="9.7109375" style="78" customWidth="1"/>
    <col min="2" max="2" width="9.7109375" style="77" customWidth="1"/>
    <col min="3" max="4" width="25.7109375" style="78" customWidth="1"/>
    <col min="5" max="5" width="22.85546875" style="78" bestFit="1" customWidth="1"/>
    <col min="6" max="6" width="9.7109375" style="78" customWidth="1"/>
    <col min="7" max="10" width="9.7109375" style="77" customWidth="1"/>
    <col min="11" max="11" width="19.28515625" style="77" customWidth="1"/>
    <col min="12" max="12" width="19.42578125" style="77" customWidth="1"/>
    <col min="13" max="14" width="14.5703125" style="77" bestFit="1" customWidth="1"/>
    <col min="15" max="15" width="9.7109375" style="77" customWidth="1"/>
    <col min="16" max="38" width="9.7109375" style="78" customWidth="1"/>
    <col min="39" max="39" width="14.5703125" style="78" bestFit="1" customWidth="1"/>
    <col min="40" max="16384" width="9.140625" style="78"/>
  </cols>
  <sheetData>
    <row r="1" spans="1:39" x14ac:dyDescent="0.25">
      <c r="A1" s="76" t="s">
        <v>450</v>
      </c>
    </row>
    <row r="2" spans="1:39" ht="15.6" x14ac:dyDescent="0.3">
      <c r="A2" s="76"/>
    </row>
    <row r="3" spans="1:39" x14ac:dyDescent="0.25">
      <c r="A3" s="81" t="s">
        <v>451</v>
      </c>
    </row>
    <row r="4" spans="1:39" ht="15" customHeight="1" x14ac:dyDescent="0.3"/>
    <row r="5" spans="1:39" s="82" customFormat="1" ht="16.149999999999999" customHeight="1" x14ac:dyDescent="0.25">
      <c r="A5" s="182" t="s">
        <v>11</v>
      </c>
      <c r="B5" s="207" t="s">
        <v>2</v>
      </c>
      <c r="C5" s="202" t="s">
        <v>339</v>
      </c>
      <c r="D5" s="202" t="s">
        <v>342</v>
      </c>
      <c r="E5" s="202" t="s">
        <v>452</v>
      </c>
      <c r="F5" s="202" t="s">
        <v>453</v>
      </c>
      <c r="G5" s="202" t="s">
        <v>454</v>
      </c>
      <c r="H5" s="202"/>
      <c r="I5" s="202" t="s">
        <v>455</v>
      </c>
      <c r="J5" s="202"/>
      <c r="K5" s="219" t="s">
        <v>456</v>
      </c>
      <c r="L5" s="219" t="s">
        <v>457</v>
      </c>
      <c r="M5" s="196" t="s">
        <v>357</v>
      </c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8"/>
    </row>
    <row r="6" spans="1:39" s="82" customFormat="1" ht="16.149999999999999" customHeight="1" x14ac:dyDescent="0.25">
      <c r="A6" s="182"/>
      <c r="B6" s="208"/>
      <c r="C6" s="202"/>
      <c r="D6" s="202"/>
      <c r="E6" s="202"/>
      <c r="F6" s="202"/>
      <c r="G6" s="202"/>
      <c r="H6" s="202"/>
      <c r="I6" s="202"/>
      <c r="J6" s="202"/>
      <c r="K6" s="220"/>
      <c r="L6" s="220"/>
      <c r="M6" s="193" t="s">
        <v>363</v>
      </c>
      <c r="N6" s="193" t="s">
        <v>364</v>
      </c>
      <c r="O6" s="196" t="s">
        <v>365</v>
      </c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8"/>
    </row>
    <row r="7" spans="1:39" s="82" customFormat="1" ht="12.75" customHeight="1" x14ac:dyDescent="0.25">
      <c r="A7" s="182"/>
      <c r="B7" s="208"/>
      <c r="C7" s="210"/>
      <c r="D7" s="210"/>
      <c r="E7" s="210"/>
      <c r="F7" s="210"/>
      <c r="G7" s="218" t="s">
        <v>458</v>
      </c>
      <c r="H7" s="202" t="s">
        <v>459</v>
      </c>
      <c r="I7" s="218" t="s">
        <v>458</v>
      </c>
      <c r="J7" s="202" t="s">
        <v>459</v>
      </c>
      <c r="K7" s="220"/>
      <c r="L7" s="220"/>
      <c r="M7" s="194"/>
      <c r="N7" s="194"/>
      <c r="O7" s="186" t="s">
        <v>366</v>
      </c>
      <c r="P7" s="217"/>
      <c r="Q7" s="186" t="s">
        <v>367</v>
      </c>
      <c r="R7" s="217"/>
      <c r="S7" s="186" t="s">
        <v>368</v>
      </c>
      <c r="T7" s="217"/>
      <c r="U7" s="186" t="s">
        <v>369</v>
      </c>
      <c r="V7" s="217"/>
      <c r="W7" s="186" t="s">
        <v>370</v>
      </c>
      <c r="X7" s="217"/>
      <c r="Y7" s="186" t="s">
        <v>371</v>
      </c>
      <c r="Z7" s="217"/>
      <c r="AA7" s="186" t="s">
        <v>372</v>
      </c>
      <c r="AB7" s="217"/>
      <c r="AC7" s="186" t="s">
        <v>373</v>
      </c>
      <c r="AD7" s="217"/>
      <c r="AE7" s="186" t="s">
        <v>374</v>
      </c>
      <c r="AF7" s="217"/>
      <c r="AG7" s="186" t="s">
        <v>375</v>
      </c>
      <c r="AH7" s="217"/>
      <c r="AI7" s="186" t="s">
        <v>376</v>
      </c>
      <c r="AJ7" s="217"/>
      <c r="AK7" s="186" t="s">
        <v>377</v>
      </c>
      <c r="AL7" s="217"/>
      <c r="AM7" s="186" t="s">
        <v>378</v>
      </c>
    </row>
    <row r="8" spans="1:39" s="82" customFormat="1" ht="12.75" customHeight="1" x14ac:dyDescent="0.25">
      <c r="A8" s="182"/>
      <c r="B8" s="208"/>
      <c r="C8" s="210"/>
      <c r="D8" s="210"/>
      <c r="E8" s="210"/>
      <c r="F8" s="210"/>
      <c r="G8" s="218"/>
      <c r="H8" s="202"/>
      <c r="I8" s="218"/>
      <c r="J8" s="202"/>
      <c r="K8" s="220"/>
      <c r="L8" s="220"/>
      <c r="M8" s="195"/>
      <c r="N8" s="195"/>
      <c r="O8" s="217"/>
      <c r="P8" s="217"/>
      <c r="Q8" s="217"/>
      <c r="R8" s="217"/>
      <c r="S8" s="217"/>
      <c r="T8" s="217"/>
      <c r="U8" s="217"/>
      <c r="V8" s="217"/>
      <c r="W8" s="217"/>
      <c r="X8" s="217"/>
      <c r="Y8" s="217"/>
      <c r="Z8" s="217"/>
      <c r="AA8" s="217"/>
      <c r="AB8" s="217"/>
      <c r="AC8" s="217"/>
      <c r="AD8" s="217"/>
      <c r="AE8" s="217"/>
      <c r="AF8" s="217"/>
      <c r="AG8" s="217"/>
      <c r="AH8" s="217"/>
      <c r="AI8" s="217"/>
      <c r="AJ8" s="217"/>
      <c r="AK8" s="217"/>
      <c r="AL8" s="217"/>
      <c r="AM8" s="186"/>
    </row>
    <row r="9" spans="1:39" s="82" customFormat="1" ht="38.25" customHeight="1" x14ac:dyDescent="0.25">
      <c r="A9" s="182"/>
      <c r="B9" s="209"/>
      <c r="C9" s="210"/>
      <c r="D9" s="210"/>
      <c r="E9" s="210"/>
      <c r="F9" s="210"/>
      <c r="G9" s="218"/>
      <c r="H9" s="202"/>
      <c r="I9" s="218"/>
      <c r="J9" s="202"/>
      <c r="K9" s="221"/>
      <c r="L9" s="221"/>
      <c r="M9" s="137" t="s">
        <v>460</v>
      </c>
      <c r="N9" s="137" t="s">
        <v>460</v>
      </c>
      <c r="O9" s="84" t="s">
        <v>380</v>
      </c>
      <c r="P9" s="84" t="s">
        <v>381</v>
      </c>
      <c r="Q9" s="84" t="s">
        <v>380</v>
      </c>
      <c r="R9" s="84" t="s">
        <v>381</v>
      </c>
      <c r="S9" s="84" t="s">
        <v>380</v>
      </c>
      <c r="T9" s="84" t="s">
        <v>381</v>
      </c>
      <c r="U9" s="84" t="s">
        <v>380</v>
      </c>
      <c r="V9" s="84" t="s">
        <v>381</v>
      </c>
      <c r="W9" s="84" t="s">
        <v>380</v>
      </c>
      <c r="X9" s="84" t="s">
        <v>381</v>
      </c>
      <c r="Y9" s="84" t="s">
        <v>380</v>
      </c>
      <c r="Z9" s="84" t="s">
        <v>381</v>
      </c>
      <c r="AA9" s="84" t="s">
        <v>380</v>
      </c>
      <c r="AB9" s="84" t="s">
        <v>381</v>
      </c>
      <c r="AC9" s="84" t="s">
        <v>380</v>
      </c>
      <c r="AD9" s="84" t="s">
        <v>381</v>
      </c>
      <c r="AE9" s="84" t="s">
        <v>380</v>
      </c>
      <c r="AF9" s="84" t="s">
        <v>381</v>
      </c>
      <c r="AG9" s="84" t="s">
        <v>380</v>
      </c>
      <c r="AH9" s="84" t="s">
        <v>381</v>
      </c>
      <c r="AI9" s="84" t="s">
        <v>380</v>
      </c>
      <c r="AJ9" s="84" t="s">
        <v>381</v>
      </c>
      <c r="AK9" s="84" t="s">
        <v>380</v>
      </c>
      <c r="AL9" s="84" t="s">
        <v>381</v>
      </c>
      <c r="AM9" s="137" t="s">
        <v>460</v>
      </c>
    </row>
    <row r="10" spans="1:39" s="88" customFormat="1" ht="15.6" x14ac:dyDescent="0.3">
      <c r="A10" s="85">
        <v>1</v>
      </c>
      <c r="B10" s="85">
        <v>2</v>
      </c>
      <c r="C10" s="86">
        <v>3</v>
      </c>
      <c r="D10" s="86">
        <v>4</v>
      </c>
      <c r="E10" s="86">
        <v>5</v>
      </c>
      <c r="F10" s="86">
        <v>6</v>
      </c>
      <c r="G10" s="86">
        <v>3</v>
      </c>
      <c r="H10" s="86">
        <v>4</v>
      </c>
      <c r="I10" s="86">
        <v>5</v>
      </c>
      <c r="J10" s="86">
        <v>6</v>
      </c>
      <c r="K10" s="138">
        <v>7</v>
      </c>
      <c r="L10" s="138">
        <v>8</v>
      </c>
      <c r="M10" s="84">
        <v>9</v>
      </c>
      <c r="N10" s="84">
        <v>10</v>
      </c>
      <c r="O10" s="84">
        <v>11</v>
      </c>
      <c r="P10" s="84">
        <v>12</v>
      </c>
      <c r="Q10" s="84">
        <v>13</v>
      </c>
      <c r="R10" s="84">
        <v>14</v>
      </c>
      <c r="S10" s="84">
        <v>15</v>
      </c>
      <c r="T10" s="84">
        <v>16</v>
      </c>
      <c r="U10" s="84">
        <v>17</v>
      </c>
      <c r="V10" s="84">
        <v>18</v>
      </c>
      <c r="W10" s="84">
        <v>19</v>
      </c>
      <c r="X10" s="84">
        <v>20</v>
      </c>
      <c r="Y10" s="84">
        <v>21</v>
      </c>
      <c r="Z10" s="84">
        <v>22</v>
      </c>
      <c r="AA10" s="84">
        <v>23</v>
      </c>
      <c r="AB10" s="84">
        <v>24</v>
      </c>
      <c r="AC10" s="84">
        <v>25</v>
      </c>
      <c r="AD10" s="84">
        <v>26</v>
      </c>
      <c r="AE10" s="84">
        <v>27</v>
      </c>
      <c r="AF10" s="84">
        <v>28</v>
      </c>
      <c r="AG10" s="84">
        <v>29</v>
      </c>
      <c r="AH10" s="84">
        <v>30</v>
      </c>
      <c r="AI10" s="84">
        <v>31</v>
      </c>
      <c r="AJ10" s="84">
        <v>32</v>
      </c>
      <c r="AK10" s="84">
        <v>33</v>
      </c>
      <c r="AL10" s="84">
        <v>34</v>
      </c>
      <c r="AM10" s="84">
        <v>35</v>
      </c>
    </row>
    <row r="11" spans="1:39" ht="30" customHeight="1" x14ac:dyDescent="0.25">
      <c r="A11" s="214">
        <v>1</v>
      </c>
      <c r="B11" s="50">
        <v>3411</v>
      </c>
      <c r="C11" s="89" t="s">
        <v>461</v>
      </c>
      <c r="D11" s="89" t="s">
        <v>462</v>
      </c>
      <c r="E11" s="139" t="s">
        <v>463</v>
      </c>
      <c r="F11" s="124" t="s">
        <v>464</v>
      </c>
      <c r="G11" s="104"/>
      <c r="H11" s="140"/>
      <c r="I11" s="124"/>
      <c r="J11" s="140"/>
      <c r="K11" s="50" t="s">
        <v>465</v>
      </c>
      <c r="L11" s="50" t="s">
        <v>465</v>
      </c>
      <c r="M11" s="50">
        <v>49625.45</v>
      </c>
      <c r="N11" s="50">
        <v>52213.7</v>
      </c>
      <c r="O11" s="50">
        <v>5128.2</v>
      </c>
      <c r="P11" s="50" t="s">
        <v>398</v>
      </c>
      <c r="Q11" s="94">
        <v>4443.6000000000004</v>
      </c>
      <c r="R11" s="50" t="s">
        <v>398</v>
      </c>
      <c r="S11" s="50">
        <v>3756.55</v>
      </c>
      <c r="T11" s="50" t="s">
        <v>398</v>
      </c>
      <c r="U11" s="124">
        <v>3934</v>
      </c>
      <c r="V11" s="50" t="s">
        <v>398</v>
      </c>
      <c r="W11" s="112">
        <v>4192.6499999999996</v>
      </c>
      <c r="X11" s="50" t="s">
        <v>398</v>
      </c>
      <c r="Y11" s="112">
        <v>3685.5</v>
      </c>
      <c r="Z11" s="50" t="s">
        <v>398</v>
      </c>
      <c r="AA11" s="112">
        <v>3617.95</v>
      </c>
      <c r="AB11" s="50" t="s">
        <v>398</v>
      </c>
      <c r="AC11" s="52">
        <v>3967.6</v>
      </c>
      <c r="AD11" s="50" t="s">
        <v>398</v>
      </c>
      <c r="AE11" s="112">
        <v>3810.1</v>
      </c>
      <c r="AF11" s="50" t="s">
        <v>398</v>
      </c>
      <c r="AG11" s="52">
        <v>4464.95</v>
      </c>
      <c r="AH11" s="50" t="s">
        <v>398</v>
      </c>
      <c r="AI11" s="112">
        <v>3836.7</v>
      </c>
      <c r="AJ11" s="50" t="s">
        <v>398</v>
      </c>
      <c r="AK11" s="112">
        <v>3718.05</v>
      </c>
      <c r="AL11" s="50" t="s">
        <v>398</v>
      </c>
      <c r="AM11" s="112">
        <v>150395</v>
      </c>
    </row>
    <row r="12" spans="1:39" ht="30" customHeight="1" x14ac:dyDescent="0.25">
      <c r="A12" s="215"/>
      <c r="B12" s="50">
        <v>3411</v>
      </c>
      <c r="C12" s="89" t="s">
        <v>461</v>
      </c>
      <c r="D12" s="89" t="s">
        <v>462</v>
      </c>
      <c r="E12" s="139" t="s">
        <v>466</v>
      </c>
      <c r="F12" s="124" t="s">
        <v>464</v>
      </c>
      <c r="G12" s="141" t="s">
        <v>467</v>
      </c>
      <c r="H12" s="124">
        <v>426</v>
      </c>
      <c r="I12" s="124" t="s">
        <v>468</v>
      </c>
      <c r="J12" s="124">
        <v>8</v>
      </c>
      <c r="K12" s="50" t="s">
        <v>465</v>
      </c>
      <c r="L12" s="50" t="s">
        <v>465</v>
      </c>
      <c r="M12" s="50">
        <v>92161.55</v>
      </c>
      <c r="N12" s="50">
        <v>96968.3</v>
      </c>
      <c r="O12" s="50">
        <v>9523.7999999999993</v>
      </c>
      <c r="P12" s="50" t="s">
        <v>398</v>
      </c>
      <c r="Q12" s="94">
        <v>8252.4</v>
      </c>
      <c r="R12" s="50" t="s">
        <v>398</v>
      </c>
      <c r="S12" s="50">
        <v>6976.45</v>
      </c>
      <c r="T12" s="50" t="s">
        <v>398</v>
      </c>
      <c r="U12" s="124">
        <v>7306</v>
      </c>
      <c r="V12" s="50" t="s">
        <v>398</v>
      </c>
      <c r="W12" s="112">
        <v>7786.35</v>
      </c>
      <c r="X12" s="50" t="s">
        <v>398</v>
      </c>
      <c r="Y12" s="112">
        <v>6844.5</v>
      </c>
      <c r="Z12" s="50" t="s">
        <v>398</v>
      </c>
      <c r="AA12" s="112">
        <v>6719.05</v>
      </c>
      <c r="AB12" s="50" t="s">
        <v>398</v>
      </c>
      <c r="AC12" s="52">
        <v>7368.4</v>
      </c>
      <c r="AD12" s="50" t="s">
        <v>398</v>
      </c>
      <c r="AE12" s="112">
        <v>7075.9</v>
      </c>
      <c r="AF12" s="50" t="s">
        <v>398</v>
      </c>
      <c r="AG12" s="52">
        <v>8292.0499999999993</v>
      </c>
      <c r="AH12" s="50" t="s">
        <v>398</v>
      </c>
      <c r="AI12" s="112">
        <v>7125.3</v>
      </c>
      <c r="AJ12" s="50" t="s">
        <v>398</v>
      </c>
      <c r="AK12" s="112">
        <v>6904.95</v>
      </c>
      <c r="AL12" s="50" t="s">
        <v>398</v>
      </c>
      <c r="AM12" s="112">
        <v>279305</v>
      </c>
    </row>
    <row r="13" spans="1:39" ht="30" customHeight="1" x14ac:dyDescent="0.25">
      <c r="A13" s="214">
        <v>2</v>
      </c>
      <c r="B13" s="50">
        <v>3412</v>
      </c>
      <c r="C13" s="89" t="s">
        <v>461</v>
      </c>
      <c r="D13" s="89" t="s">
        <v>462</v>
      </c>
      <c r="E13" s="139" t="s">
        <v>463</v>
      </c>
      <c r="F13" s="124" t="s">
        <v>464</v>
      </c>
      <c r="G13" s="104"/>
      <c r="H13" s="140"/>
      <c r="I13" s="124"/>
      <c r="J13" s="124"/>
      <c r="K13" s="50" t="s">
        <v>465</v>
      </c>
      <c r="L13" s="50" t="s">
        <v>465</v>
      </c>
      <c r="M13" s="50">
        <v>47078.85</v>
      </c>
      <c r="N13" s="50">
        <v>44511.25</v>
      </c>
      <c r="O13" s="50">
        <v>4602.8500000000004</v>
      </c>
      <c r="P13" s="50" t="s">
        <v>398</v>
      </c>
      <c r="Q13" s="94">
        <v>4063.85</v>
      </c>
      <c r="R13" s="50" t="s">
        <v>398</v>
      </c>
      <c r="S13" s="50">
        <v>3622.85</v>
      </c>
      <c r="T13" s="50" t="s">
        <v>398</v>
      </c>
      <c r="U13" s="124">
        <v>4183.8999999999996</v>
      </c>
      <c r="V13" s="50" t="s">
        <v>398</v>
      </c>
      <c r="W13" s="112">
        <v>3622.85</v>
      </c>
      <c r="X13" s="50" t="s">
        <v>398</v>
      </c>
      <c r="Y13" s="112">
        <v>3921.05</v>
      </c>
      <c r="Z13" s="50" t="s">
        <v>398</v>
      </c>
      <c r="AA13" s="112">
        <v>3956.4</v>
      </c>
      <c r="AB13" s="50" t="s">
        <v>398</v>
      </c>
      <c r="AC13" s="52">
        <v>3137.75</v>
      </c>
      <c r="AD13" s="50" t="s">
        <v>398</v>
      </c>
      <c r="AE13" s="112">
        <v>4095</v>
      </c>
      <c r="AF13" s="50" t="s">
        <v>398</v>
      </c>
      <c r="AG13" s="52">
        <v>3539.2</v>
      </c>
      <c r="AH13" s="50" t="s">
        <v>398</v>
      </c>
      <c r="AI13" s="112">
        <v>3816.75</v>
      </c>
      <c r="AJ13" s="50" t="s">
        <v>398</v>
      </c>
      <c r="AK13" s="112">
        <v>4404.75</v>
      </c>
      <c r="AL13" s="50" t="s">
        <v>398</v>
      </c>
      <c r="AM13" s="112">
        <v>138557.29999999999</v>
      </c>
    </row>
    <row r="14" spans="1:39" ht="30" customHeight="1" x14ac:dyDescent="0.25">
      <c r="A14" s="215"/>
      <c r="B14" s="50">
        <v>3412</v>
      </c>
      <c r="C14" s="89" t="s">
        <v>461</v>
      </c>
      <c r="D14" s="89" t="s">
        <v>462</v>
      </c>
      <c r="E14" s="139" t="s">
        <v>466</v>
      </c>
      <c r="F14" s="124" t="s">
        <v>464</v>
      </c>
      <c r="G14" s="141" t="s">
        <v>467</v>
      </c>
      <c r="H14" s="124">
        <v>225</v>
      </c>
      <c r="I14" s="124" t="s">
        <v>468</v>
      </c>
      <c r="J14" s="124">
        <v>10</v>
      </c>
      <c r="K14" s="50" t="s">
        <v>465</v>
      </c>
      <c r="L14" s="50" t="s">
        <v>465</v>
      </c>
      <c r="M14" s="50">
        <v>87432.15</v>
      </c>
      <c r="N14" s="50">
        <v>82663.75</v>
      </c>
      <c r="O14" s="50">
        <v>8548.15</v>
      </c>
      <c r="P14" s="50" t="s">
        <v>398</v>
      </c>
      <c r="Q14" s="94">
        <v>7547.15</v>
      </c>
      <c r="R14" s="50" t="s">
        <v>398</v>
      </c>
      <c r="S14" s="50">
        <v>6728.15</v>
      </c>
      <c r="T14" s="50" t="s">
        <v>398</v>
      </c>
      <c r="U14" s="124">
        <v>7770.1</v>
      </c>
      <c r="V14" s="50" t="s">
        <v>398</v>
      </c>
      <c r="W14" s="112">
        <v>6728.15</v>
      </c>
      <c r="X14" s="50" t="s">
        <v>398</v>
      </c>
      <c r="Y14" s="112">
        <v>7281.95</v>
      </c>
      <c r="Z14" s="50" t="s">
        <v>398</v>
      </c>
      <c r="AA14" s="112">
        <v>7347.6</v>
      </c>
      <c r="AB14" s="50" t="s">
        <v>398</v>
      </c>
      <c r="AC14" s="52">
        <v>5827.25</v>
      </c>
      <c r="AD14" s="50" t="s">
        <v>398</v>
      </c>
      <c r="AE14" s="112">
        <v>7605</v>
      </c>
      <c r="AF14" s="50" t="s">
        <v>398</v>
      </c>
      <c r="AG14" s="52">
        <v>6572.8</v>
      </c>
      <c r="AH14" s="50" t="s">
        <v>398</v>
      </c>
      <c r="AI14" s="112">
        <v>7088.25</v>
      </c>
      <c r="AJ14" s="50" t="s">
        <v>398</v>
      </c>
      <c r="AK14" s="112">
        <v>8180.25</v>
      </c>
      <c r="AL14" s="50" t="s">
        <v>398</v>
      </c>
      <c r="AM14" s="112">
        <v>257320.7</v>
      </c>
    </row>
    <row r="15" spans="1:39" ht="30" customHeight="1" x14ac:dyDescent="0.25">
      <c r="A15" s="214">
        <v>3</v>
      </c>
      <c r="B15" s="50">
        <v>3413</v>
      </c>
      <c r="C15" s="89" t="s">
        <v>461</v>
      </c>
      <c r="D15" s="89" t="s">
        <v>462</v>
      </c>
      <c r="E15" s="139" t="s">
        <v>463</v>
      </c>
      <c r="F15" s="124" t="s">
        <v>464</v>
      </c>
      <c r="G15" s="104"/>
      <c r="H15" s="140"/>
      <c r="I15" s="124"/>
      <c r="J15" s="124"/>
      <c r="K15" s="50" t="s">
        <v>465</v>
      </c>
      <c r="L15" s="50" t="s">
        <v>465</v>
      </c>
      <c r="M15" s="50">
        <v>17829</v>
      </c>
      <c r="N15" s="50">
        <v>17829</v>
      </c>
      <c r="O15" s="50">
        <v>1668.45</v>
      </c>
      <c r="P15" s="50" t="s">
        <v>398</v>
      </c>
      <c r="Q15" s="94">
        <v>1579.2</v>
      </c>
      <c r="R15" s="50" t="s">
        <v>398</v>
      </c>
      <c r="S15" s="50">
        <v>1368.5</v>
      </c>
      <c r="T15" s="50" t="s">
        <v>398</v>
      </c>
      <c r="U15" s="124">
        <v>1667.4</v>
      </c>
      <c r="V15" s="50" t="s">
        <v>398</v>
      </c>
      <c r="W15" s="112">
        <v>1231.3</v>
      </c>
      <c r="X15" s="50" t="s">
        <v>398</v>
      </c>
      <c r="Y15" s="112">
        <v>1351</v>
      </c>
      <c r="Z15" s="50" t="s">
        <v>398</v>
      </c>
      <c r="AA15" s="112">
        <v>1320.2</v>
      </c>
      <c r="AB15" s="50" t="s">
        <v>398</v>
      </c>
      <c r="AC15" s="52">
        <v>1075.2</v>
      </c>
      <c r="AD15" s="50" t="s">
        <v>398</v>
      </c>
      <c r="AE15" s="112">
        <v>1293.95</v>
      </c>
      <c r="AF15" s="50" t="s">
        <v>398</v>
      </c>
      <c r="AG15" s="52">
        <v>1209.95</v>
      </c>
      <c r="AH15" s="50" t="s">
        <v>398</v>
      </c>
      <c r="AI15" s="112">
        <v>1290.0999999999999</v>
      </c>
      <c r="AJ15" s="50" t="s">
        <v>398</v>
      </c>
      <c r="AK15" s="112">
        <v>1489.95</v>
      </c>
      <c r="AL15" s="50" t="s">
        <v>398</v>
      </c>
      <c r="AM15" s="112">
        <v>52203.199999999997</v>
      </c>
    </row>
    <row r="16" spans="1:39" ht="30" customHeight="1" x14ac:dyDescent="0.25">
      <c r="A16" s="215"/>
      <c r="B16" s="50">
        <v>3413</v>
      </c>
      <c r="C16" s="89" t="s">
        <v>461</v>
      </c>
      <c r="D16" s="89" t="s">
        <v>462</v>
      </c>
      <c r="E16" s="139" t="s">
        <v>466</v>
      </c>
      <c r="F16" s="124" t="s">
        <v>464</v>
      </c>
      <c r="G16" s="141" t="s">
        <v>467</v>
      </c>
      <c r="H16" s="124">
        <v>89</v>
      </c>
      <c r="I16" s="124" t="s">
        <v>468</v>
      </c>
      <c r="J16" s="124">
        <v>2</v>
      </c>
      <c r="K16" s="50" t="s">
        <v>465</v>
      </c>
      <c r="L16" s="50" t="s">
        <v>465</v>
      </c>
      <c r="M16" s="50">
        <v>33111</v>
      </c>
      <c r="N16" s="50">
        <v>33111</v>
      </c>
      <c r="O16" s="50">
        <v>3098.55</v>
      </c>
      <c r="P16" s="50" t="s">
        <v>398</v>
      </c>
      <c r="Q16" s="94">
        <v>2932.8</v>
      </c>
      <c r="R16" s="50" t="s">
        <v>398</v>
      </c>
      <c r="S16" s="50">
        <v>2541.5</v>
      </c>
      <c r="T16" s="50" t="s">
        <v>398</v>
      </c>
      <c r="U16" s="124">
        <v>3096.6</v>
      </c>
      <c r="V16" s="50" t="s">
        <v>398</v>
      </c>
      <c r="W16" s="112">
        <v>2286.6999999999998</v>
      </c>
      <c r="X16" s="50" t="s">
        <v>398</v>
      </c>
      <c r="Y16" s="112">
        <v>2509</v>
      </c>
      <c r="Z16" s="50" t="s">
        <v>398</v>
      </c>
      <c r="AA16" s="112">
        <v>2451.8000000000002</v>
      </c>
      <c r="AB16" s="50" t="s">
        <v>398</v>
      </c>
      <c r="AC16" s="52">
        <v>1996.8</v>
      </c>
      <c r="AD16" s="50" t="s">
        <v>398</v>
      </c>
      <c r="AE16" s="112">
        <v>2403.0500000000002</v>
      </c>
      <c r="AF16" s="50" t="s">
        <v>398</v>
      </c>
      <c r="AG16" s="52">
        <v>2247.0500000000002</v>
      </c>
      <c r="AH16" s="50" t="s">
        <v>398</v>
      </c>
      <c r="AI16" s="112">
        <v>2395.9</v>
      </c>
      <c r="AJ16" s="50" t="s">
        <v>398</v>
      </c>
      <c r="AK16" s="112">
        <v>2767.05</v>
      </c>
      <c r="AL16" s="50" t="s">
        <v>398</v>
      </c>
      <c r="AM16" s="112">
        <v>96948.800000000003</v>
      </c>
    </row>
    <row r="17" spans="1:39" ht="30" customHeight="1" x14ac:dyDescent="0.25">
      <c r="A17" s="214">
        <v>4</v>
      </c>
      <c r="B17" s="50">
        <v>3414</v>
      </c>
      <c r="C17" s="89" t="s">
        <v>461</v>
      </c>
      <c r="D17" s="89" t="s">
        <v>462</v>
      </c>
      <c r="E17" s="139" t="s">
        <v>463</v>
      </c>
      <c r="F17" s="124" t="s">
        <v>464</v>
      </c>
      <c r="G17" s="104"/>
      <c r="H17" s="140"/>
      <c r="I17" s="124"/>
      <c r="J17" s="124"/>
      <c r="K17" s="50" t="s">
        <v>465</v>
      </c>
      <c r="L17" s="50" t="s">
        <v>465</v>
      </c>
      <c r="M17" s="50">
        <v>54873</v>
      </c>
      <c r="N17" s="50">
        <v>55312.25</v>
      </c>
      <c r="O17" s="50">
        <v>5709.2</v>
      </c>
      <c r="P17" s="50" t="s">
        <v>398</v>
      </c>
      <c r="Q17" s="94">
        <v>4893</v>
      </c>
      <c r="R17" s="50" t="s">
        <v>398</v>
      </c>
      <c r="S17" s="50">
        <v>4196.8500000000004</v>
      </c>
      <c r="T17" s="50" t="s">
        <v>398</v>
      </c>
      <c r="U17" s="124">
        <v>5255.25</v>
      </c>
      <c r="V17" s="50" t="s">
        <v>398</v>
      </c>
      <c r="W17" s="112">
        <v>4413.1499999999996</v>
      </c>
      <c r="X17" s="50" t="s">
        <v>398</v>
      </c>
      <c r="Y17" s="112">
        <v>4059.65</v>
      </c>
      <c r="Z17" s="50" t="s">
        <v>398</v>
      </c>
      <c r="AA17" s="112">
        <v>4665.5</v>
      </c>
      <c r="AB17" s="50" t="s">
        <v>398</v>
      </c>
      <c r="AC17" s="52">
        <v>3325.7</v>
      </c>
      <c r="AD17" s="50" t="s">
        <v>398</v>
      </c>
      <c r="AE17" s="112">
        <v>4526.2</v>
      </c>
      <c r="AF17" s="50" t="s">
        <v>398</v>
      </c>
      <c r="AG17" s="52">
        <v>4720.45</v>
      </c>
      <c r="AH17" s="50" t="s">
        <v>398</v>
      </c>
      <c r="AI17" s="112">
        <v>4098.8500000000004</v>
      </c>
      <c r="AJ17" s="50" t="s">
        <v>398</v>
      </c>
      <c r="AK17" s="112">
        <v>4605.3</v>
      </c>
      <c r="AL17" s="50" t="s">
        <v>398</v>
      </c>
      <c r="AM17" s="112">
        <v>164654.35</v>
      </c>
    </row>
    <row r="18" spans="1:39" ht="30" customHeight="1" x14ac:dyDescent="0.25">
      <c r="A18" s="215"/>
      <c r="B18" s="50">
        <v>3414</v>
      </c>
      <c r="C18" s="89" t="s">
        <v>461</v>
      </c>
      <c r="D18" s="89" t="s">
        <v>462</v>
      </c>
      <c r="E18" s="139" t="s">
        <v>466</v>
      </c>
      <c r="F18" s="124" t="s">
        <v>464</v>
      </c>
      <c r="G18" s="141" t="s">
        <v>467</v>
      </c>
      <c r="H18" s="124">
        <v>408</v>
      </c>
      <c r="I18" s="124" t="s">
        <v>468</v>
      </c>
      <c r="J18" s="124">
        <v>21</v>
      </c>
      <c r="K18" s="50" t="s">
        <v>465</v>
      </c>
      <c r="L18" s="50" t="s">
        <v>465</v>
      </c>
      <c r="M18" s="50">
        <v>101907</v>
      </c>
      <c r="N18" s="50">
        <v>102722.75</v>
      </c>
      <c r="O18" s="50">
        <v>10602.8</v>
      </c>
      <c r="P18" s="50" t="s">
        <v>398</v>
      </c>
      <c r="Q18" s="94">
        <v>9087</v>
      </c>
      <c r="R18" s="50" t="s">
        <v>398</v>
      </c>
      <c r="S18" s="50">
        <v>7794.15</v>
      </c>
      <c r="T18" s="50" t="s">
        <v>398</v>
      </c>
      <c r="U18" s="124">
        <v>9759.75</v>
      </c>
      <c r="V18" s="50" t="s">
        <v>398</v>
      </c>
      <c r="W18" s="112">
        <v>8195.85</v>
      </c>
      <c r="X18" s="50" t="s">
        <v>398</v>
      </c>
      <c r="Y18" s="112">
        <v>7539.35</v>
      </c>
      <c r="Z18" s="50" t="s">
        <v>398</v>
      </c>
      <c r="AA18" s="112">
        <v>8664.5</v>
      </c>
      <c r="AB18" s="50" t="s">
        <v>398</v>
      </c>
      <c r="AC18" s="52">
        <v>6176.3</v>
      </c>
      <c r="AD18" s="50" t="s">
        <v>398</v>
      </c>
      <c r="AE18" s="112">
        <v>8405.7999999999993</v>
      </c>
      <c r="AF18" s="50" t="s">
        <v>398</v>
      </c>
      <c r="AG18" s="52">
        <v>8766.5499999999993</v>
      </c>
      <c r="AH18" s="50" t="s">
        <v>398</v>
      </c>
      <c r="AI18" s="112">
        <v>7612.15</v>
      </c>
      <c r="AJ18" s="50" t="s">
        <v>398</v>
      </c>
      <c r="AK18" s="112">
        <v>8552.7000000000007</v>
      </c>
      <c r="AL18" s="50" t="s">
        <v>398</v>
      </c>
      <c r="AM18" s="112">
        <v>305786.65000000002</v>
      </c>
    </row>
    <row r="19" spans="1:39" ht="30" customHeight="1" x14ac:dyDescent="0.25">
      <c r="A19" s="214">
        <v>5</v>
      </c>
      <c r="B19" s="50">
        <v>3415</v>
      </c>
      <c r="C19" s="89" t="s">
        <v>461</v>
      </c>
      <c r="D19" s="89" t="s">
        <v>462</v>
      </c>
      <c r="E19" s="139" t="s">
        <v>463</v>
      </c>
      <c r="F19" s="124" t="s">
        <v>464</v>
      </c>
      <c r="G19" s="104"/>
      <c r="H19" s="124"/>
      <c r="I19" s="124"/>
      <c r="J19" s="124"/>
      <c r="K19" s="50" t="s">
        <v>465</v>
      </c>
      <c r="L19" s="50" t="s">
        <v>465</v>
      </c>
      <c r="M19" s="50">
        <v>61839.05</v>
      </c>
      <c r="N19" s="50">
        <v>60359.95</v>
      </c>
      <c r="O19" s="50">
        <v>5729.5</v>
      </c>
      <c r="P19" s="50" t="s">
        <v>398</v>
      </c>
      <c r="Q19" s="94">
        <v>5790.4</v>
      </c>
      <c r="R19" s="50" t="s">
        <v>398</v>
      </c>
      <c r="S19" s="50">
        <v>4684.3999999999996</v>
      </c>
      <c r="T19" s="50" t="s">
        <v>398</v>
      </c>
      <c r="U19" s="124">
        <v>5223.05</v>
      </c>
      <c r="V19" s="50" t="s">
        <v>398</v>
      </c>
      <c r="W19" s="112">
        <v>4461.8</v>
      </c>
      <c r="X19" s="50" t="s">
        <v>398</v>
      </c>
      <c r="Y19" s="112">
        <v>4830</v>
      </c>
      <c r="Z19" s="50" t="s">
        <v>398</v>
      </c>
      <c r="AA19" s="112">
        <v>4908.75</v>
      </c>
      <c r="AB19" s="50" t="s">
        <v>398</v>
      </c>
      <c r="AC19" s="52">
        <v>4959.1499999999996</v>
      </c>
      <c r="AD19" s="50" t="s">
        <v>398</v>
      </c>
      <c r="AE19" s="112">
        <v>5250.7</v>
      </c>
      <c r="AF19" s="50" t="s">
        <v>398</v>
      </c>
      <c r="AG19" s="52">
        <v>6080.2</v>
      </c>
      <c r="AH19" s="50" t="s">
        <v>398</v>
      </c>
      <c r="AI19" s="112">
        <v>5146.75</v>
      </c>
      <c r="AJ19" s="50" t="s">
        <v>398</v>
      </c>
      <c r="AK19" s="112">
        <v>5454.05</v>
      </c>
      <c r="AL19" s="50" t="s">
        <v>398</v>
      </c>
      <c r="AM19" s="112">
        <v>184717.75</v>
      </c>
    </row>
    <row r="20" spans="1:39" ht="30" customHeight="1" x14ac:dyDescent="0.25">
      <c r="A20" s="215"/>
      <c r="B20" s="50">
        <v>3415</v>
      </c>
      <c r="C20" s="89" t="s">
        <v>461</v>
      </c>
      <c r="D20" s="89" t="s">
        <v>462</v>
      </c>
      <c r="E20" s="139" t="s">
        <v>466</v>
      </c>
      <c r="F20" s="124" t="s">
        <v>464</v>
      </c>
      <c r="G20" s="141" t="s">
        <v>467</v>
      </c>
      <c r="H20" s="124">
        <v>362</v>
      </c>
      <c r="I20" s="124" t="s">
        <v>468</v>
      </c>
      <c r="J20" s="124">
        <v>10</v>
      </c>
      <c r="K20" s="50" t="s">
        <v>465</v>
      </c>
      <c r="L20" s="50" t="s">
        <v>465</v>
      </c>
      <c r="M20" s="50">
        <v>114843.95</v>
      </c>
      <c r="N20" s="50">
        <v>112097.05</v>
      </c>
      <c r="O20" s="50">
        <v>10640.5</v>
      </c>
      <c r="P20" s="50" t="s">
        <v>398</v>
      </c>
      <c r="Q20" s="94">
        <v>10753.6</v>
      </c>
      <c r="R20" s="50" t="s">
        <v>398</v>
      </c>
      <c r="S20" s="50">
        <v>8699.6</v>
      </c>
      <c r="T20" s="50" t="s">
        <v>398</v>
      </c>
      <c r="U20" s="124">
        <v>9699.9500000000007</v>
      </c>
      <c r="V20" s="50" t="s">
        <v>398</v>
      </c>
      <c r="W20" s="112">
        <v>8286.2000000000007</v>
      </c>
      <c r="X20" s="50" t="s">
        <v>398</v>
      </c>
      <c r="Y20" s="112">
        <v>8970</v>
      </c>
      <c r="Z20" s="50" t="s">
        <v>398</v>
      </c>
      <c r="AA20" s="112">
        <v>9116.25</v>
      </c>
      <c r="AB20" s="50" t="s">
        <v>398</v>
      </c>
      <c r="AC20" s="52">
        <v>9209.85</v>
      </c>
      <c r="AD20" s="50" t="s">
        <v>398</v>
      </c>
      <c r="AE20" s="112">
        <v>9751.2999999999993</v>
      </c>
      <c r="AF20" s="50" t="s">
        <v>398</v>
      </c>
      <c r="AG20" s="52">
        <v>11291.8</v>
      </c>
      <c r="AH20" s="50" t="s">
        <v>398</v>
      </c>
      <c r="AI20" s="112">
        <v>9558.25</v>
      </c>
      <c r="AJ20" s="50" t="s">
        <v>398</v>
      </c>
      <c r="AK20" s="112">
        <v>10128.950000000001</v>
      </c>
      <c r="AL20" s="50" t="s">
        <v>398</v>
      </c>
      <c r="AM20" s="112">
        <v>343047.25</v>
      </c>
    </row>
    <row r="21" spans="1:39" ht="30" customHeight="1" x14ac:dyDescent="0.25">
      <c r="A21" s="214">
        <v>6</v>
      </c>
      <c r="B21" s="50">
        <v>3416</v>
      </c>
      <c r="C21" s="89" t="s">
        <v>461</v>
      </c>
      <c r="D21" s="89" t="s">
        <v>462</v>
      </c>
      <c r="E21" s="139" t="s">
        <v>463</v>
      </c>
      <c r="F21" s="124" t="s">
        <v>464</v>
      </c>
      <c r="G21" s="104"/>
      <c r="H21" s="124"/>
      <c r="I21" s="124"/>
      <c r="J21" s="124"/>
      <c r="K21" s="50" t="s">
        <v>465</v>
      </c>
      <c r="L21" s="50" t="s">
        <v>465</v>
      </c>
      <c r="M21" s="50">
        <v>43611.05</v>
      </c>
      <c r="N21" s="50">
        <v>40926.199999999997</v>
      </c>
      <c r="O21" s="50">
        <v>3974.95</v>
      </c>
      <c r="P21" s="50" t="s">
        <v>398</v>
      </c>
      <c r="Q21" s="94">
        <v>3862.25</v>
      </c>
      <c r="R21" s="50" t="s">
        <v>398</v>
      </c>
      <c r="S21" s="50">
        <v>3152.1</v>
      </c>
      <c r="T21" s="50" t="s">
        <v>398</v>
      </c>
      <c r="U21" s="124">
        <v>3601.15</v>
      </c>
      <c r="V21" s="50" t="s">
        <v>398</v>
      </c>
      <c r="W21" s="112">
        <v>3148.25</v>
      </c>
      <c r="X21" s="50" t="s">
        <v>398</v>
      </c>
      <c r="Y21" s="112">
        <v>3414.95</v>
      </c>
      <c r="Z21" s="50" t="s">
        <v>398</v>
      </c>
      <c r="AA21" s="112">
        <v>3406.2</v>
      </c>
      <c r="AB21" s="50" t="s">
        <v>398</v>
      </c>
      <c r="AC21" s="52">
        <v>3339.35</v>
      </c>
      <c r="AD21" s="50" t="s">
        <v>398</v>
      </c>
      <c r="AE21" s="112">
        <v>3641.05</v>
      </c>
      <c r="AF21" s="50" t="s">
        <v>398</v>
      </c>
      <c r="AG21" s="52">
        <v>4227.6499999999996</v>
      </c>
      <c r="AH21" s="50" t="s">
        <v>398</v>
      </c>
      <c r="AI21" s="112">
        <v>3463.95</v>
      </c>
      <c r="AJ21" s="50" t="s">
        <v>398</v>
      </c>
      <c r="AK21" s="112">
        <v>3374</v>
      </c>
      <c r="AL21" s="50" t="s">
        <v>398</v>
      </c>
      <c r="AM21" s="112">
        <v>127143.1</v>
      </c>
    </row>
    <row r="22" spans="1:39" ht="30" customHeight="1" x14ac:dyDescent="0.25">
      <c r="A22" s="215"/>
      <c r="B22" s="50">
        <v>3416</v>
      </c>
      <c r="C22" s="89" t="s">
        <v>461</v>
      </c>
      <c r="D22" s="89" t="s">
        <v>462</v>
      </c>
      <c r="E22" s="139" t="s">
        <v>466</v>
      </c>
      <c r="F22" s="124" t="s">
        <v>464</v>
      </c>
      <c r="G22" s="141" t="s">
        <v>467</v>
      </c>
      <c r="H22" s="124">
        <v>362</v>
      </c>
      <c r="I22" s="124" t="s">
        <v>468</v>
      </c>
      <c r="J22" s="52">
        <v>10</v>
      </c>
      <c r="K22" s="50" t="s">
        <v>465</v>
      </c>
      <c r="L22" s="50" t="s">
        <v>465</v>
      </c>
      <c r="M22" s="50">
        <v>80991.95</v>
      </c>
      <c r="N22" s="50">
        <v>76005.8</v>
      </c>
      <c r="O22" s="50">
        <v>7382.05</v>
      </c>
      <c r="P22" s="50" t="s">
        <v>398</v>
      </c>
      <c r="Q22" s="94">
        <v>7172.75</v>
      </c>
      <c r="R22" s="50" t="s">
        <v>398</v>
      </c>
      <c r="S22" s="50">
        <v>5853.9</v>
      </c>
      <c r="T22" s="50" t="s">
        <v>398</v>
      </c>
      <c r="U22" s="124">
        <v>6687.85</v>
      </c>
      <c r="V22" s="50" t="s">
        <v>398</v>
      </c>
      <c r="W22" s="112">
        <v>5846.75</v>
      </c>
      <c r="X22" s="50" t="s">
        <v>398</v>
      </c>
      <c r="Y22" s="112">
        <v>6342.05</v>
      </c>
      <c r="Z22" s="50" t="s">
        <v>398</v>
      </c>
      <c r="AA22" s="112">
        <v>6325.8</v>
      </c>
      <c r="AB22" s="50" t="s">
        <v>398</v>
      </c>
      <c r="AC22" s="52">
        <v>6201.65</v>
      </c>
      <c r="AD22" s="50" t="s">
        <v>398</v>
      </c>
      <c r="AE22" s="112">
        <v>6761.95</v>
      </c>
      <c r="AF22" s="50" t="s">
        <v>398</v>
      </c>
      <c r="AG22" s="52">
        <v>7851.35</v>
      </c>
      <c r="AH22" s="50" t="s">
        <v>398</v>
      </c>
      <c r="AI22" s="112">
        <v>6433.05</v>
      </c>
      <c r="AJ22" s="50" t="s">
        <v>398</v>
      </c>
      <c r="AK22" s="112">
        <v>6266</v>
      </c>
      <c r="AL22" s="50" t="s">
        <v>398</v>
      </c>
      <c r="AM22" s="112">
        <v>236122.9</v>
      </c>
    </row>
    <row r="23" spans="1:39" ht="30" customHeight="1" x14ac:dyDescent="0.25">
      <c r="A23" s="214">
        <v>7</v>
      </c>
      <c r="B23" s="50">
        <v>3417</v>
      </c>
      <c r="C23" s="89" t="s">
        <v>461</v>
      </c>
      <c r="D23" s="89" t="s">
        <v>462</v>
      </c>
      <c r="E23" s="139" t="s">
        <v>463</v>
      </c>
      <c r="F23" s="124" t="s">
        <v>464</v>
      </c>
      <c r="G23" s="104"/>
      <c r="H23" s="124"/>
      <c r="I23" s="124"/>
      <c r="J23" s="52"/>
      <c r="K23" s="50" t="s">
        <v>465</v>
      </c>
      <c r="L23" s="50" t="s">
        <v>465</v>
      </c>
      <c r="M23" s="50">
        <v>56926.8</v>
      </c>
      <c r="N23" s="50">
        <v>57283.8</v>
      </c>
      <c r="O23" s="50">
        <v>5559.05</v>
      </c>
      <c r="P23" s="50" t="s">
        <v>398</v>
      </c>
      <c r="Q23" s="94">
        <v>5239.5</v>
      </c>
      <c r="R23" s="50" t="s">
        <v>398</v>
      </c>
      <c r="S23" s="50">
        <v>4293.1000000000004</v>
      </c>
      <c r="T23" s="50" t="s">
        <v>398</v>
      </c>
      <c r="U23" s="124">
        <v>4775.75</v>
      </c>
      <c r="V23" s="50" t="s">
        <v>398</v>
      </c>
      <c r="W23" s="112">
        <v>4168.1499999999996</v>
      </c>
      <c r="X23" s="50" t="s">
        <v>398</v>
      </c>
      <c r="Y23" s="112">
        <v>3650.85</v>
      </c>
      <c r="Z23" s="50" t="s">
        <v>398</v>
      </c>
      <c r="AA23" s="112">
        <v>4270.3500000000004</v>
      </c>
      <c r="AB23" s="50" t="s">
        <v>398</v>
      </c>
      <c r="AC23" s="52">
        <v>4665.5</v>
      </c>
      <c r="AD23" s="50" t="s">
        <v>398</v>
      </c>
      <c r="AE23" s="112">
        <v>3732.75</v>
      </c>
      <c r="AF23" s="50" t="s">
        <v>398</v>
      </c>
      <c r="AG23" s="52">
        <v>5194</v>
      </c>
      <c r="AH23" s="50" t="s">
        <v>398</v>
      </c>
      <c r="AI23" s="112">
        <v>4193</v>
      </c>
      <c r="AJ23" s="50" t="s">
        <v>398</v>
      </c>
      <c r="AK23" s="112">
        <v>4256.3500000000004</v>
      </c>
      <c r="AL23" s="50" t="s">
        <v>398</v>
      </c>
      <c r="AM23" s="112">
        <v>168208.95</v>
      </c>
    </row>
    <row r="24" spans="1:39" ht="30" customHeight="1" x14ac:dyDescent="0.25">
      <c r="A24" s="215"/>
      <c r="B24" s="50">
        <v>3417</v>
      </c>
      <c r="C24" s="89" t="s">
        <v>461</v>
      </c>
      <c r="D24" s="89" t="s">
        <v>462</v>
      </c>
      <c r="E24" s="139" t="s">
        <v>466</v>
      </c>
      <c r="F24" s="124" t="s">
        <v>464</v>
      </c>
      <c r="G24" s="141" t="s">
        <v>467</v>
      </c>
      <c r="H24" s="124">
        <v>363</v>
      </c>
      <c r="I24" s="124" t="s">
        <v>468</v>
      </c>
      <c r="J24" s="52">
        <v>10</v>
      </c>
      <c r="K24" s="50" t="s">
        <v>465</v>
      </c>
      <c r="L24" s="50" t="s">
        <v>465</v>
      </c>
      <c r="M24" s="50">
        <v>105721.2</v>
      </c>
      <c r="N24" s="50">
        <v>106384.2</v>
      </c>
      <c r="O24" s="50">
        <v>10323.950000000001</v>
      </c>
      <c r="P24" s="50" t="s">
        <v>398</v>
      </c>
      <c r="Q24" s="94">
        <v>9730.5</v>
      </c>
      <c r="R24" s="50" t="s">
        <v>398</v>
      </c>
      <c r="S24" s="50">
        <v>7972.9</v>
      </c>
      <c r="T24" s="50" t="s">
        <v>398</v>
      </c>
      <c r="U24" s="124">
        <v>8869.25</v>
      </c>
      <c r="V24" s="50" t="s">
        <v>398</v>
      </c>
      <c r="W24" s="112">
        <v>7740.85</v>
      </c>
      <c r="X24" s="50" t="s">
        <v>398</v>
      </c>
      <c r="Y24" s="112">
        <v>6780.15</v>
      </c>
      <c r="Z24" s="50" t="s">
        <v>398</v>
      </c>
      <c r="AA24" s="112">
        <v>7930.65</v>
      </c>
      <c r="AB24" s="50" t="s">
        <v>398</v>
      </c>
      <c r="AC24" s="52">
        <v>8664.5</v>
      </c>
      <c r="AD24" s="50" t="s">
        <v>398</v>
      </c>
      <c r="AE24" s="112">
        <v>6932.25</v>
      </c>
      <c r="AF24" s="50" t="s">
        <v>398</v>
      </c>
      <c r="AG24" s="52">
        <v>9646</v>
      </c>
      <c r="AH24" s="50" t="s">
        <v>398</v>
      </c>
      <c r="AI24" s="112">
        <v>7787</v>
      </c>
      <c r="AJ24" s="50" t="s">
        <v>398</v>
      </c>
      <c r="AK24" s="112">
        <v>7904.65</v>
      </c>
      <c r="AL24" s="50" t="s">
        <v>398</v>
      </c>
      <c r="AM24" s="112">
        <v>312388.05</v>
      </c>
    </row>
    <row r="25" spans="1:39" ht="30" customHeight="1" x14ac:dyDescent="0.25">
      <c r="A25" s="214">
        <v>8</v>
      </c>
      <c r="B25" s="50">
        <v>3418</v>
      </c>
      <c r="C25" s="89" t="s">
        <v>461</v>
      </c>
      <c r="D25" s="89" t="s">
        <v>462</v>
      </c>
      <c r="E25" s="139" t="s">
        <v>463</v>
      </c>
      <c r="F25" s="124" t="s">
        <v>464</v>
      </c>
      <c r="G25" s="104"/>
      <c r="H25" s="124"/>
      <c r="I25" s="124"/>
      <c r="J25" s="52"/>
      <c r="K25" s="50" t="s">
        <v>465</v>
      </c>
      <c r="L25" s="50" t="s">
        <v>465</v>
      </c>
      <c r="M25" s="50">
        <v>55207.25</v>
      </c>
      <c r="N25" s="50">
        <v>52691.8</v>
      </c>
      <c r="O25" s="50">
        <v>5304.95</v>
      </c>
      <c r="P25" s="50" t="s">
        <v>398</v>
      </c>
      <c r="Q25" s="94">
        <v>4407.55</v>
      </c>
      <c r="R25" s="50" t="s">
        <v>398</v>
      </c>
      <c r="S25" s="50">
        <v>4072.95</v>
      </c>
      <c r="T25" s="50" t="s">
        <v>398</v>
      </c>
      <c r="U25" s="124">
        <v>4614.3999999999996</v>
      </c>
      <c r="V25" s="50" t="s">
        <v>398</v>
      </c>
      <c r="W25" s="112">
        <v>3783.15</v>
      </c>
      <c r="X25" s="50" t="s">
        <v>398</v>
      </c>
      <c r="Y25" s="112">
        <v>4035.5</v>
      </c>
      <c r="Z25" s="50" t="s">
        <v>398</v>
      </c>
      <c r="AA25" s="112">
        <v>3961.3</v>
      </c>
      <c r="AB25" s="50" t="s">
        <v>398</v>
      </c>
      <c r="AC25" s="52">
        <v>4089.4</v>
      </c>
      <c r="AD25" s="50" t="s">
        <v>398</v>
      </c>
      <c r="AE25" s="112">
        <v>4616.8500000000004</v>
      </c>
      <c r="AF25" s="50" t="s">
        <v>398</v>
      </c>
      <c r="AG25" s="52">
        <v>4779.25</v>
      </c>
      <c r="AH25" s="50" t="s">
        <v>398</v>
      </c>
      <c r="AI25" s="112">
        <v>4874.8</v>
      </c>
      <c r="AJ25" s="50" t="s">
        <v>398</v>
      </c>
      <c r="AK25" s="112">
        <v>4282.95</v>
      </c>
      <c r="AL25" s="50" t="s">
        <v>398</v>
      </c>
      <c r="AM25" s="112">
        <v>160722.1</v>
      </c>
    </row>
    <row r="26" spans="1:39" ht="30" customHeight="1" x14ac:dyDescent="0.25">
      <c r="A26" s="215"/>
      <c r="B26" s="50">
        <v>3418</v>
      </c>
      <c r="C26" s="89" t="s">
        <v>461</v>
      </c>
      <c r="D26" s="89" t="s">
        <v>462</v>
      </c>
      <c r="E26" s="139" t="s">
        <v>466</v>
      </c>
      <c r="F26" s="124" t="s">
        <v>464</v>
      </c>
      <c r="G26" s="141" t="s">
        <v>467</v>
      </c>
      <c r="H26" s="124">
        <v>363</v>
      </c>
      <c r="I26" s="124" t="s">
        <v>468</v>
      </c>
      <c r="J26" s="52">
        <v>10</v>
      </c>
      <c r="K26" s="50" t="s">
        <v>465</v>
      </c>
      <c r="L26" s="50" t="s">
        <v>465</v>
      </c>
      <c r="M26" s="50">
        <v>102527.75</v>
      </c>
      <c r="N26" s="50">
        <v>97856.2</v>
      </c>
      <c r="O26" s="50">
        <v>9852.0499999999993</v>
      </c>
      <c r="P26" s="50" t="s">
        <v>398</v>
      </c>
      <c r="Q26" s="94">
        <v>8185.45</v>
      </c>
      <c r="R26" s="50" t="s">
        <v>398</v>
      </c>
      <c r="S26" s="50">
        <v>7564.05</v>
      </c>
      <c r="T26" s="50" t="s">
        <v>398</v>
      </c>
      <c r="U26" s="124">
        <v>8569.6</v>
      </c>
      <c r="V26" s="50" t="s">
        <v>398</v>
      </c>
      <c r="W26" s="112">
        <v>7025.85</v>
      </c>
      <c r="X26" s="50" t="s">
        <v>398</v>
      </c>
      <c r="Y26" s="112">
        <v>7494.5</v>
      </c>
      <c r="Z26" s="50" t="s">
        <v>398</v>
      </c>
      <c r="AA26" s="112">
        <v>7356.7</v>
      </c>
      <c r="AB26" s="50" t="s">
        <v>398</v>
      </c>
      <c r="AC26" s="52">
        <v>7594.6</v>
      </c>
      <c r="AD26" s="50" t="s">
        <v>398</v>
      </c>
      <c r="AE26" s="112">
        <v>8574.15</v>
      </c>
      <c r="AF26" s="50" t="s">
        <v>398</v>
      </c>
      <c r="AG26" s="52">
        <v>8875.75</v>
      </c>
      <c r="AH26" s="50" t="s">
        <v>398</v>
      </c>
      <c r="AI26" s="112">
        <v>9053.2000000000007</v>
      </c>
      <c r="AJ26" s="50" t="s">
        <v>398</v>
      </c>
      <c r="AK26" s="112">
        <v>7954.05</v>
      </c>
      <c r="AL26" s="50" t="s">
        <v>398</v>
      </c>
      <c r="AM26" s="112">
        <v>298483.90000000002</v>
      </c>
    </row>
    <row r="27" spans="1:39" ht="30" customHeight="1" x14ac:dyDescent="0.25">
      <c r="A27" s="214">
        <v>9</v>
      </c>
      <c r="B27" s="50">
        <v>3419</v>
      </c>
      <c r="C27" s="89" t="s">
        <v>461</v>
      </c>
      <c r="D27" s="89" t="s">
        <v>462</v>
      </c>
      <c r="E27" s="139" t="s">
        <v>463</v>
      </c>
      <c r="F27" s="124" t="s">
        <v>464</v>
      </c>
      <c r="G27" s="104"/>
      <c r="H27" s="124"/>
      <c r="I27" s="124"/>
      <c r="J27" s="52"/>
      <c r="K27" s="50" t="s">
        <v>465</v>
      </c>
      <c r="L27" s="50" t="s">
        <v>465</v>
      </c>
      <c r="M27" s="50">
        <v>7167.65</v>
      </c>
      <c r="N27" s="50">
        <v>7232.75</v>
      </c>
      <c r="O27" s="50">
        <v>777.35</v>
      </c>
      <c r="P27" s="50" t="s">
        <v>398</v>
      </c>
      <c r="Q27" s="94">
        <v>777.35</v>
      </c>
      <c r="R27" s="50" t="s">
        <v>398</v>
      </c>
      <c r="S27" s="50">
        <v>691.95</v>
      </c>
      <c r="T27" s="50" t="s">
        <v>398</v>
      </c>
      <c r="U27" s="124">
        <v>691.95</v>
      </c>
      <c r="V27" s="50" t="s">
        <v>398</v>
      </c>
      <c r="W27" s="112">
        <v>566.29999999999995</v>
      </c>
      <c r="X27" s="50" t="s">
        <v>398</v>
      </c>
      <c r="Y27" s="112">
        <v>493.15</v>
      </c>
      <c r="Z27" s="50" t="s">
        <v>398</v>
      </c>
      <c r="AA27" s="112">
        <v>535.15</v>
      </c>
      <c r="AB27" s="50" t="s">
        <v>398</v>
      </c>
      <c r="AC27" s="52">
        <v>563.85</v>
      </c>
      <c r="AD27" s="50" t="s">
        <v>398</v>
      </c>
      <c r="AE27" s="112">
        <v>544.95000000000005</v>
      </c>
      <c r="AF27" s="50" t="s">
        <v>398</v>
      </c>
      <c r="AG27" s="52">
        <v>830.55</v>
      </c>
      <c r="AH27" s="50" t="s">
        <v>398</v>
      </c>
      <c r="AI27" s="112">
        <v>723.8</v>
      </c>
      <c r="AJ27" s="50" t="s">
        <v>398</v>
      </c>
      <c r="AK27" s="112">
        <v>705.25</v>
      </c>
      <c r="AL27" s="50" t="s">
        <v>398</v>
      </c>
      <c r="AM27" s="112">
        <v>22302</v>
      </c>
    </row>
    <row r="28" spans="1:39" ht="30" customHeight="1" x14ac:dyDescent="0.25">
      <c r="A28" s="215"/>
      <c r="B28" s="50">
        <v>3419</v>
      </c>
      <c r="C28" s="89" t="s">
        <v>461</v>
      </c>
      <c r="D28" s="89" t="s">
        <v>462</v>
      </c>
      <c r="E28" s="139" t="s">
        <v>466</v>
      </c>
      <c r="F28" s="124" t="s">
        <v>464</v>
      </c>
      <c r="G28" s="141" t="s">
        <v>467</v>
      </c>
      <c r="H28" s="124">
        <v>68</v>
      </c>
      <c r="I28" s="124" t="s">
        <v>468</v>
      </c>
      <c r="J28" s="52">
        <v>8</v>
      </c>
      <c r="K28" s="50" t="s">
        <v>465</v>
      </c>
      <c r="L28" s="50" t="s">
        <v>465</v>
      </c>
      <c r="M28" s="50">
        <v>13311.35</v>
      </c>
      <c r="N28" s="50">
        <v>13432.25</v>
      </c>
      <c r="O28" s="50">
        <v>1443.65</v>
      </c>
      <c r="P28" s="50" t="s">
        <v>398</v>
      </c>
      <c r="Q28" s="94">
        <v>1443.65</v>
      </c>
      <c r="R28" s="50" t="s">
        <v>398</v>
      </c>
      <c r="S28" s="50">
        <v>1285.05</v>
      </c>
      <c r="T28" s="50" t="s">
        <v>398</v>
      </c>
      <c r="U28" s="124">
        <v>1285.05</v>
      </c>
      <c r="V28" s="50" t="s">
        <v>398</v>
      </c>
      <c r="W28" s="112">
        <v>1051.7</v>
      </c>
      <c r="X28" s="50" t="s">
        <v>398</v>
      </c>
      <c r="Y28" s="112">
        <v>915.85</v>
      </c>
      <c r="Z28" s="50" t="s">
        <v>398</v>
      </c>
      <c r="AA28" s="112">
        <v>993.85</v>
      </c>
      <c r="AB28" s="50" t="s">
        <v>398</v>
      </c>
      <c r="AC28" s="52">
        <v>1047.1500000000001</v>
      </c>
      <c r="AD28" s="50" t="s">
        <v>398</v>
      </c>
      <c r="AE28" s="112">
        <v>1012.05</v>
      </c>
      <c r="AF28" s="50" t="s">
        <v>398</v>
      </c>
      <c r="AG28" s="52">
        <v>1542.45</v>
      </c>
      <c r="AH28" s="50" t="s">
        <v>398</v>
      </c>
      <c r="AI28" s="112">
        <v>1344.2</v>
      </c>
      <c r="AJ28" s="50" t="s">
        <v>398</v>
      </c>
      <c r="AK28" s="112">
        <v>1309.75</v>
      </c>
      <c r="AL28" s="50" t="s">
        <v>398</v>
      </c>
      <c r="AM28" s="112">
        <v>41418</v>
      </c>
    </row>
    <row r="29" spans="1:39" ht="30" customHeight="1" x14ac:dyDescent="0.25">
      <c r="A29" s="214">
        <v>10</v>
      </c>
      <c r="B29" s="50">
        <v>34110</v>
      </c>
      <c r="C29" s="89" t="s">
        <v>461</v>
      </c>
      <c r="D29" s="89" t="s">
        <v>462</v>
      </c>
      <c r="E29" s="139" t="s">
        <v>463</v>
      </c>
      <c r="F29" s="124" t="s">
        <v>464</v>
      </c>
      <c r="G29" s="104"/>
      <c r="H29" s="124"/>
      <c r="I29" s="124"/>
      <c r="J29" s="52"/>
      <c r="K29" s="50" t="s">
        <v>465</v>
      </c>
      <c r="L29" s="50" t="s">
        <v>465</v>
      </c>
      <c r="M29" s="50">
        <v>25137</v>
      </c>
      <c r="N29" s="50">
        <v>63507.15</v>
      </c>
      <c r="O29" s="50">
        <v>2456.3000000000002</v>
      </c>
      <c r="P29" s="50" t="s">
        <v>398</v>
      </c>
      <c r="Q29" s="94">
        <v>1527.05</v>
      </c>
      <c r="R29" s="50" t="s">
        <v>398</v>
      </c>
      <c r="S29" s="50">
        <v>1834.35</v>
      </c>
      <c r="T29" s="50" t="s">
        <v>398</v>
      </c>
      <c r="U29" s="124">
        <v>2210.9499999999998</v>
      </c>
      <c r="V29" s="50" t="s">
        <v>398</v>
      </c>
      <c r="W29" s="112">
        <v>1853.25</v>
      </c>
      <c r="X29" s="50" t="s">
        <v>398</v>
      </c>
      <c r="Y29" s="112">
        <v>1760.85</v>
      </c>
      <c r="Z29" s="50" t="s">
        <v>398</v>
      </c>
      <c r="AA29" s="112">
        <v>1843.1</v>
      </c>
      <c r="AB29" s="50" t="s">
        <v>398</v>
      </c>
      <c r="AC29" s="52">
        <v>1934.1</v>
      </c>
      <c r="AD29" s="50" t="s">
        <v>398</v>
      </c>
      <c r="AE29" s="112">
        <v>1793.4</v>
      </c>
      <c r="AF29" s="50" t="s">
        <v>398</v>
      </c>
      <c r="AG29" s="52">
        <v>2122.4</v>
      </c>
      <c r="AH29" s="50" t="s">
        <v>398</v>
      </c>
      <c r="AI29" s="112">
        <v>1816.85</v>
      </c>
      <c r="AJ29" s="50" t="s">
        <v>398</v>
      </c>
      <c r="AK29" s="112">
        <v>1867.95</v>
      </c>
      <c r="AL29" s="50" t="s">
        <v>398</v>
      </c>
      <c r="AM29" s="112">
        <v>111664.7</v>
      </c>
    </row>
    <row r="30" spans="1:39" ht="30" customHeight="1" x14ac:dyDescent="0.25">
      <c r="A30" s="215"/>
      <c r="B30" s="50">
        <v>34110</v>
      </c>
      <c r="C30" s="89" t="s">
        <v>461</v>
      </c>
      <c r="D30" s="89" t="s">
        <v>462</v>
      </c>
      <c r="E30" s="139" t="s">
        <v>466</v>
      </c>
      <c r="F30" s="124" t="s">
        <v>464</v>
      </c>
      <c r="G30" s="141" t="s">
        <v>467</v>
      </c>
      <c r="H30" s="124">
        <v>144</v>
      </c>
      <c r="I30" s="124" t="s">
        <v>468</v>
      </c>
      <c r="J30" s="52">
        <v>4</v>
      </c>
      <c r="K30" s="50" t="s">
        <v>465</v>
      </c>
      <c r="L30" s="50" t="s">
        <v>465</v>
      </c>
      <c r="M30" s="50">
        <v>46683</v>
      </c>
      <c r="N30" s="50">
        <v>117941.85</v>
      </c>
      <c r="O30" s="50">
        <v>4561.7</v>
      </c>
      <c r="P30" s="50" t="s">
        <v>398</v>
      </c>
      <c r="Q30" s="94">
        <v>2835.95</v>
      </c>
      <c r="R30" s="50" t="s">
        <v>398</v>
      </c>
      <c r="S30" s="50">
        <v>3406.65</v>
      </c>
      <c r="T30" s="50" t="s">
        <v>398</v>
      </c>
      <c r="U30" s="124">
        <v>4106.05</v>
      </c>
      <c r="V30" s="50" t="s">
        <v>398</v>
      </c>
      <c r="W30" s="112">
        <v>3441.75</v>
      </c>
      <c r="X30" s="50" t="s">
        <v>398</v>
      </c>
      <c r="Y30" s="112">
        <v>3270.15</v>
      </c>
      <c r="Z30" s="50" t="s">
        <v>398</v>
      </c>
      <c r="AA30" s="112">
        <v>3422.9</v>
      </c>
      <c r="AB30" s="50" t="s">
        <v>398</v>
      </c>
      <c r="AC30" s="52">
        <v>3591.9</v>
      </c>
      <c r="AD30" s="50" t="s">
        <v>398</v>
      </c>
      <c r="AE30" s="112">
        <v>3330.6</v>
      </c>
      <c r="AF30" s="50" t="s">
        <v>398</v>
      </c>
      <c r="AG30" s="52">
        <v>3941.6</v>
      </c>
      <c r="AH30" s="50" t="s">
        <v>398</v>
      </c>
      <c r="AI30" s="112">
        <v>3374.15</v>
      </c>
      <c r="AJ30" s="50" t="s">
        <v>398</v>
      </c>
      <c r="AK30" s="112">
        <v>3469.05</v>
      </c>
      <c r="AL30" s="50" t="s">
        <v>398</v>
      </c>
      <c r="AM30" s="112">
        <v>207377.3</v>
      </c>
    </row>
    <row r="31" spans="1:39" ht="30" customHeight="1" x14ac:dyDescent="0.25">
      <c r="A31" s="214">
        <v>11</v>
      </c>
      <c r="B31" s="50">
        <v>34111</v>
      </c>
      <c r="C31" s="89" t="s">
        <v>461</v>
      </c>
      <c r="D31" s="89" t="s">
        <v>462</v>
      </c>
      <c r="E31" s="139" t="s">
        <v>463</v>
      </c>
      <c r="F31" s="124" t="s">
        <v>464</v>
      </c>
      <c r="G31" s="104"/>
      <c r="H31" s="124"/>
      <c r="I31" s="124"/>
      <c r="J31" s="52"/>
      <c r="K31" s="50" t="s">
        <v>465</v>
      </c>
      <c r="L31" s="50" t="s">
        <v>465</v>
      </c>
      <c r="M31" s="50">
        <v>147531.29999999999</v>
      </c>
      <c r="N31" s="50">
        <v>173382.3</v>
      </c>
      <c r="O31" s="50">
        <v>17354.05</v>
      </c>
      <c r="P31" s="50" t="s">
        <v>398</v>
      </c>
      <c r="Q31" s="94">
        <v>17035.55</v>
      </c>
      <c r="R31" s="50" t="s">
        <v>398</v>
      </c>
      <c r="S31" s="50">
        <v>15249.15</v>
      </c>
      <c r="T31" s="50" t="s">
        <v>398</v>
      </c>
      <c r="U31" s="124">
        <v>13991.25</v>
      </c>
      <c r="V31" s="50" t="s">
        <v>398</v>
      </c>
      <c r="W31" s="112">
        <v>13115.55</v>
      </c>
      <c r="X31" s="50" t="s">
        <v>398</v>
      </c>
      <c r="Y31" s="112">
        <v>11989.6</v>
      </c>
      <c r="Z31" s="50" t="s">
        <v>398</v>
      </c>
      <c r="AA31" s="112">
        <v>10939.95</v>
      </c>
      <c r="AB31" s="50" t="s">
        <v>398</v>
      </c>
      <c r="AC31" s="52">
        <v>11102.35</v>
      </c>
      <c r="AD31" s="50" t="s">
        <v>398</v>
      </c>
      <c r="AE31" s="112">
        <v>12628.7</v>
      </c>
      <c r="AF31" s="50" t="s">
        <v>398</v>
      </c>
      <c r="AG31" s="52">
        <v>14613.9</v>
      </c>
      <c r="AH31" s="50" t="s">
        <v>398</v>
      </c>
      <c r="AI31" s="112">
        <v>16121.35</v>
      </c>
      <c r="AJ31" s="50" t="s">
        <v>398</v>
      </c>
      <c r="AK31" s="112">
        <v>16225.65</v>
      </c>
      <c r="AL31" s="50" t="s">
        <v>398</v>
      </c>
      <c r="AM31" s="112">
        <v>491280.65</v>
      </c>
    </row>
    <row r="32" spans="1:39" ht="30" customHeight="1" x14ac:dyDescent="0.25">
      <c r="A32" s="215"/>
      <c r="B32" s="50">
        <v>34111</v>
      </c>
      <c r="C32" s="89" t="s">
        <v>461</v>
      </c>
      <c r="D32" s="89" t="s">
        <v>462</v>
      </c>
      <c r="E32" s="139" t="s">
        <v>466</v>
      </c>
      <c r="F32" s="124" t="s">
        <v>464</v>
      </c>
      <c r="G32" s="141" t="s">
        <v>467</v>
      </c>
      <c r="H32" s="124">
        <v>1473</v>
      </c>
      <c r="I32" s="124" t="s">
        <v>468</v>
      </c>
      <c r="J32" s="52">
        <v>26</v>
      </c>
      <c r="K32" s="50" t="s">
        <v>465</v>
      </c>
      <c r="L32" s="50" t="s">
        <v>465</v>
      </c>
      <c r="M32" s="50">
        <v>273986.7</v>
      </c>
      <c r="N32" s="50">
        <v>321995.7</v>
      </c>
      <c r="O32" s="50">
        <v>32228.95</v>
      </c>
      <c r="P32" s="50" t="s">
        <v>398</v>
      </c>
      <c r="Q32" s="94">
        <v>31637.45</v>
      </c>
      <c r="R32" s="50" t="s">
        <v>398</v>
      </c>
      <c r="S32" s="50">
        <v>28319.85</v>
      </c>
      <c r="T32" s="50" t="s">
        <v>398</v>
      </c>
      <c r="U32" s="124">
        <v>25983.75</v>
      </c>
      <c r="V32" s="50" t="s">
        <v>398</v>
      </c>
      <c r="W32" s="112">
        <v>24357.45</v>
      </c>
      <c r="X32" s="50" t="s">
        <v>398</v>
      </c>
      <c r="Y32" s="112">
        <v>22266.400000000001</v>
      </c>
      <c r="Z32" s="50" t="s">
        <v>398</v>
      </c>
      <c r="AA32" s="112">
        <v>20317.05</v>
      </c>
      <c r="AB32" s="50" t="s">
        <v>398</v>
      </c>
      <c r="AC32" s="52">
        <v>20618.650000000001</v>
      </c>
      <c r="AD32" s="50" t="s">
        <v>398</v>
      </c>
      <c r="AE32" s="112">
        <v>23453.3</v>
      </c>
      <c r="AF32" s="50" t="s">
        <v>398</v>
      </c>
      <c r="AG32" s="52">
        <v>27140.1</v>
      </c>
      <c r="AH32" s="50" t="s">
        <v>398</v>
      </c>
      <c r="AI32" s="112">
        <v>29939.65</v>
      </c>
      <c r="AJ32" s="50" t="s">
        <v>398</v>
      </c>
      <c r="AK32" s="112">
        <v>30133.35</v>
      </c>
      <c r="AL32" s="50" t="s">
        <v>398</v>
      </c>
      <c r="AM32" s="112">
        <v>912378.35</v>
      </c>
    </row>
    <row r="33" spans="1:39" ht="30" customHeight="1" x14ac:dyDescent="0.25">
      <c r="A33" s="214">
        <v>12</v>
      </c>
      <c r="B33" s="50">
        <v>34112</v>
      </c>
      <c r="C33" s="89" t="s">
        <v>461</v>
      </c>
      <c r="D33" s="89" t="s">
        <v>462</v>
      </c>
      <c r="E33" s="139" t="s">
        <v>463</v>
      </c>
      <c r="F33" s="124" t="s">
        <v>464</v>
      </c>
      <c r="G33" s="104"/>
      <c r="H33" s="124"/>
      <c r="I33" s="124"/>
      <c r="J33" s="52"/>
      <c r="K33" s="50" t="s">
        <v>465</v>
      </c>
      <c r="L33" s="50" t="s">
        <v>465</v>
      </c>
      <c r="M33" s="50">
        <v>40248.949999999997</v>
      </c>
      <c r="N33" s="50">
        <v>146764.45000000001</v>
      </c>
      <c r="O33" s="50">
        <v>14943.25</v>
      </c>
      <c r="P33" s="50" t="s">
        <v>398</v>
      </c>
      <c r="Q33" s="94">
        <v>14247.45</v>
      </c>
      <c r="R33" s="50" t="s">
        <v>398</v>
      </c>
      <c r="S33" s="50">
        <v>12401.9</v>
      </c>
      <c r="T33" s="50" t="s">
        <v>398</v>
      </c>
      <c r="U33" s="124">
        <v>12559.4</v>
      </c>
      <c r="V33" s="50" t="s">
        <v>398</v>
      </c>
      <c r="W33" s="112">
        <v>11192.65</v>
      </c>
      <c r="X33" s="50" t="s">
        <v>398</v>
      </c>
      <c r="Y33" s="112">
        <v>10127.6</v>
      </c>
      <c r="Z33" s="50" t="s">
        <v>398</v>
      </c>
      <c r="AA33" s="112">
        <v>9422</v>
      </c>
      <c r="AB33" s="50" t="s">
        <v>398</v>
      </c>
      <c r="AC33" s="52">
        <v>10259.9</v>
      </c>
      <c r="AD33" s="50" t="s">
        <v>398</v>
      </c>
      <c r="AE33" s="112">
        <v>11945.5</v>
      </c>
      <c r="AF33" s="50" t="s">
        <v>398</v>
      </c>
      <c r="AG33" s="52">
        <v>13336.75</v>
      </c>
      <c r="AH33" s="50" t="s">
        <v>398</v>
      </c>
      <c r="AI33" s="112">
        <v>14329</v>
      </c>
      <c r="AJ33" s="50" t="s">
        <v>398</v>
      </c>
      <c r="AK33" s="112">
        <v>14094.15</v>
      </c>
      <c r="AL33" s="50" t="s">
        <v>398</v>
      </c>
      <c r="AM33" s="112">
        <v>335872.95</v>
      </c>
    </row>
    <row r="34" spans="1:39" ht="30" customHeight="1" x14ac:dyDescent="0.25">
      <c r="A34" s="215"/>
      <c r="B34" s="50">
        <v>34112</v>
      </c>
      <c r="C34" s="89" t="s">
        <v>461</v>
      </c>
      <c r="D34" s="89" t="s">
        <v>462</v>
      </c>
      <c r="E34" s="139" t="s">
        <v>466</v>
      </c>
      <c r="F34" s="124" t="s">
        <v>464</v>
      </c>
      <c r="G34" s="141" t="s">
        <v>467</v>
      </c>
      <c r="H34" s="124">
        <v>1226</v>
      </c>
      <c r="I34" s="124" t="s">
        <v>468</v>
      </c>
      <c r="J34" s="52">
        <v>24</v>
      </c>
      <c r="K34" s="50" t="s">
        <v>465</v>
      </c>
      <c r="L34" s="50" t="s">
        <v>465</v>
      </c>
      <c r="M34" s="50">
        <v>74748.05</v>
      </c>
      <c r="N34" s="50">
        <v>272562.55</v>
      </c>
      <c r="O34" s="50">
        <v>27751.75</v>
      </c>
      <c r="P34" s="50" t="s">
        <v>398</v>
      </c>
      <c r="Q34" s="94">
        <v>26459.55</v>
      </c>
      <c r="R34" s="50" t="s">
        <v>398</v>
      </c>
      <c r="S34" s="50">
        <v>23032.1</v>
      </c>
      <c r="T34" s="50" t="s">
        <v>398</v>
      </c>
      <c r="U34" s="124">
        <v>23324.6</v>
      </c>
      <c r="V34" s="50" t="s">
        <v>398</v>
      </c>
      <c r="W34" s="112">
        <v>20786.349999999999</v>
      </c>
      <c r="X34" s="50" t="s">
        <v>398</v>
      </c>
      <c r="Y34" s="112">
        <v>18808.400000000001</v>
      </c>
      <c r="Z34" s="50" t="s">
        <v>398</v>
      </c>
      <c r="AA34" s="112">
        <v>17498</v>
      </c>
      <c r="AB34" s="50" t="s">
        <v>398</v>
      </c>
      <c r="AC34" s="52">
        <v>19054.099999999999</v>
      </c>
      <c r="AD34" s="50" t="s">
        <v>398</v>
      </c>
      <c r="AE34" s="112">
        <v>22184.5</v>
      </c>
      <c r="AF34" s="50" t="s">
        <v>398</v>
      </c>
      <c r="AG34" s="52">
        <v>24768.25</v>
      </c>
      <c r="AH34" s="50" t="s">
        <v>398</v>
      </c>
      <c r="AI34" s="112">
        <v>26611</v>
      </c>
      <c r="AJ34" s="50" t="s">
        <v>398</v>
      </c>
      <c r="AK34" s="112">
        <v>26174.85</v>
      </c>
      <c r="AL34" s="50" t="s">
        <v>398</v>
      </c>
      <c r="AM34" s="112">
        <v>623764.05000000005</v>
      </c>
    </row>
    <row r="35" spans="1:39" ht="30" customHeight="1" x14ac:dyDescent="0.25">
      <c r="A35" s="214">
        <v>13</v>
      </c>
      <c r="B35" s="50">
        <v>34113</v>
      </c>
      <c r="C35" s="89" t="s">
        <v>461</v>
      </c>
      <c r="D35" s="89" t="s">
        <v>462</v>
      </c>
      <c r="E35" s="139" t="s">
        <v>463</v>
      </c>
      <c r="F35" s="124" t="s">
        <v>464</v>
      </c>
      <c r="G35" s="104"/>
      <c r="H35" s="124"/>
      <c r="I35" s="124"/>
      <c r="J35" s="52"/>
      <c r="K35" s="50" t="s">
        <v>465</v>
      </c>
      <c r="L35" s="50" t="s">
        <v>465</v>
      </c>
      <c r="M35" s="50">
        <v>118836.55</v>
      </c>
      <c r="N35" s="50">
        <v>130914.35</v>
      </c>
      <c r="O35" s="50">
        <v>13169.8</v>
      </c>
      <c r="P35" s="50" t="s">
        <v>398</v>
      </c>
      <c r="Q35" s="94">
        <v>12094.25</v>
      </c>
      <c r="R35" s="50" t="s">
        <v>398</v>
      </c>
      <c r="S35" s="50">
        <v>10899</v>
      </c>
      <c r="T35" s="50" t="s">
        <v>398</v>
      </c>
      <c r="U35" s="124">
        <v>11810.4</v>
      </c>
      <c r="V35" s="50" t="s">
        <v>398</v>
      </c>
      <c r="W35" s="112">
        <v>8704.85</v>
      </c>
      <c r="X35" s="50" t="s">
        <v>398</v>
      </c>
      <c r="Y35" s="112">
        <v>8861.2999999999993</v>
      </c>
      <c r="Z35" s="50" t="s">
        <v>398</v>
      </c>
      <c r="AA35" s="112">
        <v>8270.15</v>
      </c>
      <c r="AB35" s="50" t="s">
        <v>398</v>
      </c>
      <c r="AC35" s="52">
        <v>9266.6</v>
      </c>
      <c r="AD35" s="50" t="s">
        <v>398</v>
      </c>
      <c r="AE35" s="112">
        <v>10937.15</v>
      </c>
      <c r="AF35" s="50" t="s">
        <v>398</v>
      </c>
      <c r="AG35" s="52">
        <v>12154.45</v>
      </c>
      <c r="AH35" s="50" t="s">
        <v>398</v>
      </c>
      <c r="AI35" s="112">
        <v>12434.8</v>
      </c>
      <c r="AJ35" s="50" t="s">
        <v>398</v>
      </c>
      <c r="AK35" s="112">
        <v>11706.1</v>
      </c>
      <c r="AL35" s="50" t="s">
        <v>398</v>
      </c>
      <c r="AM35" s="112">
        <v>380059.75</v>
      </c>
    </row>
    <row r="36" spans="1:39" ht="30" customHeight="1" x14ac:dyDescent="0.25">
      <c r="A36" s="215"/>
      <c r="B36" s="50">
        <v>34113</v>
      </c>
      <c r="C36" s="89" t="s">
        <v>461</v>
      </c>
      <c r="D36" s="89" t="s">
        <v>462</v>
      </c>
      <c r="E36" s="139" t="s">
        <v>466</v>
      </c>
      <c r="F36" s="124" t="s">
        <v>464</v>
      </c>
      <c r="G36" s="141" t="s">
        <v>467</v>
      </c>
      <c r="H36" s="124">
        <v>1226</v>
      </c>
      <c r="I36" s="124" t="s">
        <v>468</v>
      </c>
      <c r="J36" s="52">
        <v>24</v>
      </c>
      <c r="K36" s="50" t="s">
        <v>465</v>
      </c>
      <c r="L36" s="50" t="s">
        <v>465</v>
      </c>
      <c r="M36" s="50">
        <v>220696.45</v>
      </c>
      <c r="N36" s="50">
        <v>243126.65</v>
      </c>
      <c r="O36" s="50">
        <v>24458.2</v>
      </c>
      <c r="P36" s="50" t="s">
        <v>398</v>
      </c>
      <c r="Q36" s="94">
        <v>22460.75</v>
      </c>
      <c r="R36" s="50" t="s">
        <v>398</v>
      </c>
      <c r="S36" s="50">
        <v>20241</v>
      </c>
      <c r="T36" s="50" t="s">
        <v>398</v>
      </c>
      <c r="U36" s="124">
        <v>21933.599999999999</v>
      </c>
      <c r="V36" s="50" t="s">
        <v>398</v>
      </c>
      <c r="W36" s="112">
        <v>16166.15</v>
      </c>
      <c r="X36" s="50" t="s">
        <v>398</v>
      </c>
      <c r="Y36" s="112">
        <v>16456.7</v>
      </c>
      <c r="Z36" s="50" t="s">
        <v>398</v>
      </c>
      <c r="AA36" s="112">
        <v>15358.85</v>
      </c>
      <c r="AB36" s="50" t="s">
        <v>398</v>
      </c>
      <c r="AC36" s="52">
        <v>17209.400000000001</v>
      </c>
      <c r="AD36" s="50" t="s">
        <v>398</v>
      </c>
      <c r="AE36" s="112">
        <v>20311.849999999999</v>
      </c>
      <c r="AF36" s="50" t="s">
        <v>398</v>
      </c>
      <c r="AG36" s="52">
        <v>22572.55</v>
      </c>
      <c r="AH36" s="50" t="s">
        <v>398</v>
      </c>
      <c r="AI36" s="112">
        <v>23093.200000000001</v>
      </c>
      <c r="AJ36" s="50" t="s">
        <v>398</v>
      </c>
      <c r="AK36" s="112">
        <v>21739.9</v>
      </c>
      <c r="AL36" s="50" t="s">
        <v>398</v>
      </c>
      <c r="AM36" s="112">
        <v>705825.25</v>
      </c>
    </row>
    <row r="37" spans="1:39" ht="30" customHeight="1" x14ac:dyDescent="0.25">
      <c r="A37" s="214">
        <v>14</v>
      </c>
      <c r="B37" s="50">
        <v>34114</v>
      </c>
      <c r="C37" s="89" t="s">
        <v>461</v>
      </c>
      <c r="D37" s="89" t="s">
        <v>462</v>
      </c>
      <c r="E37" s="139" t="s">
        <v>463</v>
      </c>
      <c r="F37" s="124" t="s">
        <v>464</v>
      </c>
      <c r="G37" s="104"/>
      <c r="H37" s="124"/>
      <c r="I37" s="124"/>
      <c r="J37" s="52"/>
      <c r="K37" s="50" t="s">
        <v>465</v>
      </c>
      <c r="L37" s="50" t="s">
        <v>465</v>
      </c>
      <c r="M37" s="50">
        <v>85072.4</v>
      </c>
      <c r="N37" s="50">
        <v>82630.100000000006</v>
      </c>
      <c r="O37" s="50">
        <v>8655.15</v>
      </c>
      <c r="P37" s="50" t="s">
        <v>398</v>
      </c>
      <c r="Q37" s="94">
        <v>7868.35</v>
      </c>
      <c r="R37" s="50" t="s">
        <v>398</v>
      </c>
      <c r="S37" s="50">
        <v>6691.3</v>
      </c>
      <c r="T37" s="50" t="s">
        <v>398</v>
      </c>
      <c r="U37" s="124">
        <v>8029</v>
      </c>
      <c r="V37" s="50" t="s">
        <v>398</v>
      </c>
      <c r="W37" s="112">
        <v>6470.8</v>
      </c>
      <c r="X37" s="50" t="s">
        <v>398</v>
      </c>
      <c r="Y37" s="112">
        <v>6073.9</v>
      </c>
      <c r="Z37" s="50" t="s">
        <v>398</v>
      </c>
      <c r="AA37" s="112">
        <v>7154.7</v>
      </c>
      <c r="AB37" s="50" t="s">
        <v>398</v>
      </c>
      <c r="AC37" s="52">
        <v>6238.05</v>
      </c>
      <c r="AD37" s="50" t="s">
        <v>398</v>
      </c>
      <c r="AE37" s="112">
        <v>7273</v>
      </c>
      <c r="AF37" s="50" t="s">
        <v>398</v>
      </c>
      <c r="AG37" s="52">
        <v>8248.7999999999993</v>
      </c>
      <c r="AH37" s="50" t="s">
        <v>398</v>
      </c>
      <c r="AI37" s="112">
        <v>7186.55</v>
      </c>
      <c r="AJ37" s="50" t="s">
        <v>398</v>
      </c>
      <c r="AK37" s="112">
        <v>6811.7</v>
      </c>
      <c r="AL37" s="50" t="s">
        <v>398</v>
      </c>
      <c r="AM37" s="112">
        <v>254403.8</v>
      </c>
    </row>
    <row r="38" spans="1:39" ht="30" customHeight="1" x14ac:dyDescent="0.25">
      <c r="A38" s="215"/>
      <c r="B38" s="50">
        <v>34114</v>
      </c>
      <c r="C38" s="89" t="s">
        <v>461</v>
      </c>
      <c r="D38" s="89" t="s">
        <v>462</v>
      </c>
      <c r="E38" s="139" t="s">
        <v>466</v>
      </c>
      <c r="F38" s="124" t="s">
        <v>464</v>
      </c>
      <c r="G38" s="141" t="s">
        <v>467</v>
      </c>
      <c r="H38" s="124">
        <v>594</v>
      </c>
      <c r="I38" s="124" t="s">
        <v>468</v>
      </c>
      <c r="J38" s="52">
        <v>18</v>
      </c>
      <c r="K38" s="50" t="s">
        <v>465</v>
      </c>
      <c r="L38" s="50" t="s">
        <v>465</v>
      </c>
      <c r="M38" s="50">
        <v>157991.6</v>
      </c>
      <c r="N38" s="50">
        <v>153455.9</v>
      </c>
      <c r="O38" s="50">
        <v>16073.85</v>
      </c>
      <c r="P38" s="50" t="s">
        <v>398</v>
      </c>
      <c r="Q38" s="94">
        <v>14612.65</v>
      </c>
      <c r="R38" s="50" t="s">
        <v>398</v>
      </c>
      <c r="S38" s="50">
        <v>12426.7</v>
      </c>
      <c r="T38" s="50" t="s">
        <v>398</v>
      </c>
      <c r="U38" s="124">
        <v>14911</v>
      </c>
      <c r="V38" s="50" t="s">
        <v>398</v>
      </c>
      <c r="W38" s="112">
        <v>12017.2</v>
      </c>
      <c r="X38" s="50" t="s">
        <v>398</v>
      </c>
      <c r="Y38" s="112">
        <v>11280.1</v>
      </c>
      <c r="Z38" s="50" t="s">
        <v>398</v>
      </c>
      <c r="AA38" s="112">
        <v>13287.3</v>
      </c>
      <c r="AB38" s="50" t="s">
        <v>398</v>
      </c>
      <c r="AC38" s="52">
        <v>11584.95</v>
      </c>
      <c r="AD38" s="50" t="s">
        <v>398</v>
      </c>
      <c r="AE38" s="112">
        <v>13507</v>
      </c>
      <c r="AF38" s="50" t="s">
        <v>398</v>
      </c>
      <c r="AG38" s="52">
        <v>15319.2</v>
      </c>
      <c r="AH38" s="50" t="s">
        <v>398</v>
      </c>
      <c r="AI38" s="112">
        <v>13346.45</v>
      </c>
      <c r="AJ38" s="50" t="s">
        <v>398</v>
      </c>
      <c r="AK38" s="112">
        <v>12650.3</v>
      </c>
      <c r="AL38" s="50" t="s">
        <v>398</v>
      </c>
      <c r="AM38" s="112">
        <v>472464.2</v>
      </c>
    </row>
    <row r="39" spans="1:39" ht="30" customHeight="1" x14ac:dyDescent="0.25">
      <c r="A39" s="214">
        <v>15</v>
      </c>
      <c r="B39" s="50">
        <v>34115</v>
      </c>
      <c r="C39" s="89" t="s">
        <v>461</v>
      </c>
      <c r="D39" s="89" t="s">
        <v>462</v>
      </c>
      <c r="E39" s="139" t="s">
        <v>463</v>
      </c>
      <c r="F39" s="124" t="s">
        <v>464</v>
      </c>
      <c r="G39" s="104"/>
      <c r="H39" s="124"/>
      <c r="I39" s="124"/>
      <c r="J39" s="52"/>
      <c r="K39" s="50" t="s">
        <v>465</v>
      </c>
      <c r="L39" s="50" t="s">
        <v>465</v>
      </c>
      <c r="M39" s="50">
        <v>36633.1</v>
      </c>
      <c r="N39" s="50">
        <v>36780.449999999997</v>
      </c>
      <c r="O39" s="50">
        <v>3375.4</v>
      </c>
      <c r="P39" s="50" t="s">
        <v>398</v>
      </c>
      <c r="Q39" s="94">
        <v>3416.35</v>
      </c>
      <c r="R39" s="50" t="s">
        <v>398</v>
      </c>
      <c r="S39" s="50">
        <v>2728.95</v>
      </c>
      <c r="T39" s="50" t="s">
        <v>398</v>
      </c>
      <c r="U39" s="124">
        <v>3309.32</v>
      </c>
      <c r="V39" s="50" t="s">
        <v>398</v>
      </c>
      <c r="W39" s="112">
        <v>2678.55</v>
      </c>
      <c r="X39" s="50" t="s">
        <v>398</v>
      </c>
      <c r="Y39" s="112">
        <v>2568.3000000000002</v>
      </c>
      <c r="Z39" s="50" t="s">
        <v>398</v>
      </c>
      <c r="AA39" s="112">
        <v>2230.9</v>
      </c>
      <c r="AB39" s="50" t="s">
        <v>398</v>
      </c>
      <c r="AC39" s="52">
        <v>2992.85</v>
      </c>
      <c r="AD39" s="50" t="s">
        <v>398</v>
      </c>
      <c r="AE39" s="112">
        <v>2950.15</v>
      </c>
      <c r="AF39" s="50" t="s">
        <v>398</v>
      </c>
      <c r="AG39" s="52">
        <v>3459.05</v>
      </c>
      <c r="AH39" s="50" t="s">
        <v>398</v>
      </c>
      <c r="AI39" s="112">
        <v>3277.75</v>
      </c>
      <c r="AJ39" s="50" t="s">
        <v>398</v>
      </c>
      <c r="AK39" s="112">
        <v>3208.1</v>
      </c>
      <c r="AL39" s="50" t="s">
        <v>398</v>
      </c>
      <c r="AM39" s="112">
        <v>109609.22</v>
      </c>
    </row>
    <row r="40" spans="1:39" ht="30" customHeight="1" x14ac:dyDescent="0.25">
      <c r="A40" s="215"/>
      <c r="B40" s="50">
        <v>34115</v>
      </c>
      <c r="C40" s="89" t="s">
        <v>461</v>
      </c>
      <c r="D40" s="89" t="s">
        <v>462</v>
      </c>
      <c r="E40" s="139" t="s">
        <v>466</v>
      </c>
      <c r="F40" s="124" t="s">
        <v>464</v>
      </c>
      <c r="G40" s="141" t="s">
        <v>467</v>
      </c>
      <c r="H40" s="124">
        <v>225</v>
      </c>
      <c r="I40" s="124" t="s">
        <v>468</v>
      </c>
      <c r="J40" s="52">
        <v>10</v>
      </c>
      <c r="K40" s="50" t="s">
        <v>465</v>
      </c>
      <c r="L40" s="50" t="s">
        <v>465</v>
      </c>
      <c r="M40" s="50">
        <v>68032.899999999994</v>
      </c>
      <c r="N40" s="50">
        <v>68306.55</v>
      </c>
      <c r="O40" s="50">
        <v>6268.6</v>
      </c>
      <c r="P40" s="50" t="s">
        <v>398</v>
      </c>
      <c r="Q40" s="94">
        <v>6344.65</v>
      </c>
      <c r="R40" s="50" t="s">
        <v>398</v>
      </c>
      <c r="S40" s="50">
        <v>5068.05</v>
      </c>
      <c r="T40" s="50" t="s">
        <v>398</v>
      </c>
      <c r="U40" s="124">
        <v>6145.88</v>
      </c>
      <c r="V40" s="50" t="s">
        <v>398</v>
      </c>
      <c r="W40" s="112">
        <v>4974.45</v>
      </c>
      <c r="X40" s="50" t="s">
        <v>398</v>
      </c>
      <c r="Y40" s="112">
        <v>4769.7</v>
      </c>
      <c r="Z40" s="50" t="s">
        <v>398</v>
      </c>
      <c r="AA40" s="112">
        <v>4143.1000000000004</v>
      </c>
      <c r="AB40" s="50" t="s">
        <v>398</v>
      </c>
      <c r="AC40" s="52">
        <v>5558.15</v>
      </c>
      <c r="AD40" s="50" t="s">
        <v>398</v>
      </c>
      <c r="AE40" s="112">
        <v>5478.85</v>
      </c>
      <c r="AF40" s="50" t="s">
        <v>398</v>
      </c>
      <c r="AG40" s="52">
        <v>6423.95</v>
      </c>
      <c r="AH40" s="50" t="s">
        <v>398</v>
      </c>
      <c r="AI40" s="112">
        <v>6087.25</v>
      </c>
      <c r="AJ40" s="50" t="s">
        <v>398</v>
      </c>
      <c r="AK40" s="112">
        <v>5957.9</v>
      </c>
      <c r="AL40" s="50" t="s">
        <v>398</v>
      </c>
      <c r="AM40" s="112">
        <v>203559.98</v>
      </c>
    </row>
    <row r="41" spans="1:39" ht="30" customHeight="1" x14ac:dyDescent="0.25">
      <c r="A41" s="214">
        <v>16</v>
      </c>
      <c r="B41" s="50">
        <v>34116</v>
      </c>
      <c r="C41" s="89" t="s">
        <v>461</v>
      </c>
      <c r="D41" s="89" t="s">
        <v>462</v>
      </c>
      <c r="E41" s="139" t="s">
        <v>463</v>
      </c>
      <c r="F41" s="124" t="s">
        <v>464</v>
      </c>
      <c r="G41" s="104"/>
      <c r="H41" s="124"/>
      <c r="I41" s="124"/>
      <c r="J41" s="52"/>
      <c r="K41" s="50" t="s">
        <v>465</v>
      </c>
      <c r="L41" s="50" t="s">
        <v>465</v>
      </c>
      <c r="M41" s="50">
        <v>45435.25</v>
      </c>
      <c r="N41" s="50">
        <v>45755.15</v>
      </c>
      <c r="O41" s="50">
        <v>4591.6499999999996</v>
      </c>
      <c r="P41" s="50" t="s">
        <v>398</v>
      </c>
      <c r="Q41" s="94">
        <v>4412.1000000000004</v>
      </c>
      <c r="R41" s="50" t="s">
        <v>398</v>
      </c>
      <c r="S41" s="50">
        <v>3329.2</v>
      </c>
      <c r="T41" s="50" t="s">
        <v>398</v>
      </c>
      <c r="U41" s="124">
        <v>3766</v>
      </c>
      <c r="V41" s="50" t="s">
        <v>398</v>
      </c>
      <c r="W41" s="112">
        <v>3271.8</v>
      </c>
      <c r="X41" s="50" t="s">
        <v>398</v>
      </c>
      <c r="Y41" s="112">
        <v>2816.8</v>
      </c>
      <c r="Z41" s="50" t="s">
        <v>398</v>
      </c>
      <c r="AA41" s="112">
        <v>3249.75</v>
      </c>
      <c r="AB41" s="50" t="s">
        <v>398</v>
      </c>
      <c r="AC41" s="52">
        <v>3169.25</v>
      </c>
      <c r="AD41" s="50" t="s">
        <v>398</v>
      </c>
      <c r="AE41" s="112">
        <v>3151.05</v>
      </c>
      <c r="AF41" s="50" t="s">
        <v>398</v>
      </c>
      <c r="AG41" s="52">
        <v>4399.8500000000004</v>
      </c>
      <c r="AH41" s="50" t="s">
        <v>398</v>
      </c>
      <c r="AI41" s="112">
        <v>3592.75</v>
      </c>
      <c r="AJ41" s="50" t="s">
        <v>398</v>
      </c>
      <c r="AK41" s="112">
        <v>3916.5</v>
      </c>
      <c r="AL41" s="50" t="s">
        <v>398</v>
      </c>
      <c r="AM41" s="112">
        <v>134857.1</v>
      </c>
    </row>
    <row r="42" spans="1:39" ht="30" customHeight="1" x14ac:dyDescent="0.25">
      <c r="A42" s="215"/>
      <c r="B42" s="50">
        <v>34116</v>
      </c>
      <c r="C42" s="89" t="s">
        <v>461</v>
      </c>
      <c r="D42" s="89" t="s">
        <v>462</v>
      </c>
      <c r="E42" s="139" t="s">
        <v>466</v>
      </c>
      <c r="F42" s="124" t="s">
        <v>464</v>
      </c>
      <c r="G42" s="141" t="s">
        <v>467</v>
      </c>
      <c r="H42" s="124">
        <v>1170</v>
      </c>
      <c r="I42" s="124" t="s">
        <v>468</v>
      </c>
      <c r="J42" s="52">
        <v>23</v>
      </c>
      <c r="K42" s="50" t="s">
        <v>465</v>
      </c>
      <c r="L42" s="50" t="s">
        <v>465</v>
      </c>
      <c r="M42" s="50">
        <v>84379.75</v>
      </c>
      <c r="N42" s="50">
        <v>84973.85</v>
      </c>
      <c r="O42" s="50">
        <v>8527.35</v>
      </c>
      <c r="P42" s="50" t="s">
        <v>398</v>
      </c>
      <c r="Q42" s="94">
        <v>8193.9</v>
      </c>
      <c r="R42" s="50" t="s">
        <v>398</v>
      </c>
      <c r="S42" s="50">
        <v>6182.8</v>
      </c>
      <c r="T42" s="50" t="s">
        <v>398</v>
      </c>
      <c r="U42" s="124">
        <v>6994</v>
      </c>
      <c r="V42" s="50" t="s">
        <v>398</v>
      </c>
      <c r="W42" s="112">
        <v>6076.2</v>
      </c>
      <c r="X42" s="50" t="s">
        <v>398</v>
      </c>
      <c r="Y42" s="112">
        <v>5231.2</v>
      </c>
      <c r="Z42" s="50" t="s">
        <v>398</v>
      </c>
      <c r="AA42" s="112">
        <v>6035.25</v>
      </c>
      <c r="AB42" s="50" t="s">
        <v>398</v>
      </c>
      <c r="AC42" s="52">
        <v>5885.75</v>
      </c>
      <c r="AD42" s="50" t="s">
        <v>398</v>
      </c>
      <c r="AE42" s="112">
        <v>5851.95</v>
      </c>
      <c r="AF42" s="50" t="s">
        <v>398</v>
      </c>
      <c r="AG42" s="52">
        <v>8171.15</v>
      </c>
      <c r="AH42" s="50" t="s">
        <v>398</v>
      </c>
      <c r="AI42" s="112">
        <v>6672.25</v>
      </c>
      <c r="AJ42" s="50" t="s">
        <v>398</v>
      </c>
      <c r="AK42" s="112">
        <v>7273.5</v>
      </c>
      <c r="AL42" s="50" t="s">
        <v>398</v>
      </c>
      <c r="AM42" s="112">
        <v>250448.9</v>
      </c>
    </row>
    <row r="43" spans="1:39" ht="30" customHeight="1" x14ac:dyDescent="0.25">
      <c r="A43" s="214">
        <v>17</v>
      </c>
      <c r="B43" s="50">
        <v>34117</v>
      </c>
      <c r="C43" s="89" t="s">
        <v>461</v>
      </c>
      <c r="D43" s="89" t="s">
        <v>462</v>
      </c>
      <c r="E43" s="139" t="s">
        <v>463</v>
      </c>
      <c r="F43" s="124" t="s">
        <v>464</v>
      </c>
      <c r="G43" s="104"/>
      <c r="H43" s="124"/>
      <c r="I43" s="124"/>
      <c r="J43" s="52"/>
      <c r="K43" s="50" t="s">
        <v>465</v>
      </c>
      <c r="L43" s="50" t="s">
        <v>465</v>
      </c>
      <c r="M43" s="50">
        <v>20172.599999999999</v>
      </c>
      <c r="N43" s="50">
        <v>21166.25</v>
      </c>
      <c r="O43" s="50">
        <v>2243.5</v>
      </c>
      <c r="P43" s="50" t="s">
        <v>398</v>
      </c>
      <c r="Q43" s="94">
        <v>2042.25</v>
      </c>
      <c r="R43" s="50" t="s">
        <v>398</v>
      </c>
      <c r="S43" s="50">
        <v>1595.65</v>
      </c>
      <c r="T43" s="50" t="s">
        <v>398</v>
      </c>
      <c r="U43" s="124">
        <v>1771.7</v>
      </c>
      <c r="V43" s="50" t="s">
        <v>398</v>
      </c>
      <c r="W43" s="112">
        <v>1425.2</v>
      </c>
      <c r="X43" s="50" t="s">
        <v>398</v>
      </c>
      <c r="Y43" s="112">
        <v>1234.8</v>
      </c>
      <c r="Z43" s="50" t="s">
        <v>398</v>
      </c>
      <c r="AA43" s="112">
        <v>1401.75</v>
      </c>
      <c r="AB43" s="50" t="s">
        <v>398</v>
      </c>
      <c r="AC43" s="52">
        <v>1282.75</v>
      </c>
      <c r="AD43" s="50" t="s">
        <v>398</v>
      </c>
      <c r="AE43" s="112">
        <v>1709.4</v>
      </c>
      <c r="AF43" s="50" t="s">
        <v>398</v>
      </c>
      <c r="AG43" s="52">
        <v>2012.15</v>
      </c>
      <c r="AH43" s="50" t="s">
        <v>398</v>
      </c>
      <c r="AI43" s="112">
        <v>1965.25</v>
      </c>
      <c r="AJ43" s="50" t="s">
        <v>398</v>
      </c>
      <c r="AK43" s="112">
        <v>1925.7</v>
      </c>
      <c r="AL43" s="50" t="s">
        <v>398</v>
      </c>
      <c r="AM43" s="112">
        <v>61948.95</v>
      </c>
    </row>
    <row r="44" spans="1:39" ht="30" customHeight="1" x14ac:dyDescent="0.25">
      <c r="A44" s="215"/>
      <c r="B44" s="50">
        <v>34117</v>
      </c>
      <c r="C44" s="89" t="s">
        <v>461</v>
      </c>
      <c r="D44" s="89" t="s">
        <v>462</v>
      </c>
      <c r="E44" s="139" t="s">
        <v>466</v>
      </c>
      <c r="F44" s="124" t="s">
        <v>464</v>
      </c>
      <c r="G44" s="141" t="s">
        <v>467</v>
      </c>
      <c r="H44" s="124">
        <v>177</v>
      </c>
      <c r="I44" s="124" t="s">
        <v>468</v>
      </c>
      <c r="J44" s="52">
        <v>15</v>
      </c>
      <c r="K44" s="50" t="s">
        <v>465</v>
      </c>
      <c r="L44" s="50" t="s">
        <v>465</v>
      </c>
      <c r="M44" s="50">
        <v>37463.4</v>
      </c>
      <c r="N44" s="50">
        <v>39308.75</v>
      </c>
      <c r="O44" s="50">
        <v>4166.5</v>
      </c>
      <c r="P44" s="50" t="s">
        <v>398</v>
      </c>
      <c r="Q44" s="94">
        <v>3792.75</v>
      </c>
      <c r="R44" s="50" t="s">
        <v>398</v>
      </c>
      <c r="S44" s="50">
        <v>2963.35</v>
      </c>
      <c r="T44" s="50" t="s">
        <v>398</v>
      </c>
      <c r="U44" s="124">
        <v>3290.3</v>
      </c>
      <c r="V44" s="50" t="s">
        <v>398</v>
      </c>
      <c r="W44" s="112">
        <v>2646.8</v>
      </c>
      <c r="X44" s="50" t="s">
        <v>398</v>
      </c>
      <c r="Y44" s="112">
        <v>2293.1999999999998</v>
      </c>
      <c r="Z44" s="50" t="s">
        <v>398</v>
      </c>
      <c r="AA44" s="112">
        <v>2603.25</v>
      </c>
      <c r="AB44" s="50" t="s">
        <v>398</v>
      </c>
      <c r="AC44" s="52">
        <v>2382.25</v>
      </c>
      <c r="AD44" s="50" t="s">
        <v>398</v>
      </c>
      <c r="AE44" s="112">
        <v>3174.6</v>
      </c>
      <c r="AF44" s="50" t="s">
        <v>398</v>
      </c>
      <c r="AG44" s="52">
        <v>3736.85</v>
      </c>
      <c r="AH44" s="50" t="s">
        <v>398</v>
      </c>
      <c r="AI44" s="112">
        <v>3649.75</v>
      </c>
      <c r="AJ44" s="50" t="s">
        <v>398</v>
      </c>
      <c r="AK44" s="112">
        <v>3576.3</v>
      </c>
      <c r="AL44" s="50" t="s">
        <v>398</v>
      </c>
      <c r="AM44" s="112">
        <v>115048.05</v>
      </c>
    </row>
    <row r="45" spans="1:39" ht="30" customHeight="1" x14ac:dyDescent="0.25">
      <c r="A45" s="214">
        <v>18</v>
      </c>
      <c r="B45" s="50">
        <v>34117</v>
      </c>
      <c r="C45" s="89" t="s">
        <v>461</v>
      </c>
      <c r="D45" s="89" t="s">
        <v>462</v>
      </c>
      <c r="E45" s="139" t="s">
        <v>463</v>
      </c>
      <c r="F45" s="124" t="s">
        <v>464</v>
      </c>
      <c r="G45" s="104"/>
      <c r="H45" s="124"/>
      <c r="I45" s="124"/>
      <c r="J45" s="52"/>
      <c r="K45" s="50" t="s">
        <v>465</v>
      </c>
      <c r="L45" s="50" t="s">
        <v>465</v>
      </c>
      <c r="M45" s="112"/>
      <c r="N45" s="112"/>
      <c r="O45" s="50">
        <v>1277.5</v>
      </c>
      <c r="P45" s="50" t="s">
        <v>398</v>
      </c>
      <c r="Q45" s="94">
        <v>1214.5</v>
      </c>
      <c r="R45" s="50" t="s">
        <v>398</v>
      </c>
      <c r="S45" s="50">
        <v>910.7</v>
      </c>
      <c r="T45" s="50" t="s">
        <v>398</v>
      </c>
      <c r="U45" s="124">
        <v>910.7</v>
      </c>
      <c r="V45" s="50" t="s">
        <v>398</v>
      </c>
      <c r="W45" s="112">
        <v>910.7</v>
      </c>
      <c r="X45" s="50" t="s">
        <v>398</v>
      </c>
      <c r="Y45" s="112">
        <v>832.3</v>
      </c>
      <c r="Z45" s="50" t="s">
        <v>398</v>
      </c>
      <c r="AA45" s="112">
        <v>910.7</v>
      </c>
      <c r="AB45" s="50" t="s">
        <v>398</v>
      </c>
      <c r="AC45" s="52">
        <v>1018.5</v>
      </c>
      <c r="AD45" s="50" t="s">
        <v>398</v>
      </c>
      <c r="AE45" s="112">
        <v>920.15</v>
      </c>
      <c r="AF45" s="50" t="s">
        <v>398</v>
      </c>
      <c r="AG45" s="52">
        <v>1246</v>
      </c>
      <c r="AH45" s="50" t="s">
        <v>398</v>
      </c>
      <c r="AI45" s="112">
        <v>1038.0999999999999</v>
      </c>
      <c r="AJ45" s="50" t="s">
        <v>398</v>
      </c>
      <c r="AK45" s="112">
        <v>1117.55</v>
      </c>
      <c r="AL45" s="50" t="s">
        <v>398</v>
      </c>
      <c r="AM45" s="112">
        <v>12307.4</v>
      </c>
    </row>
    <row r="46" spans="1:39" ht="30" customHeight="1" x14ac:dyDescent="0.25">
      <c r="A46" s="215"/>
      <c r="B46" s="50">
        <v>34117</v>
      </c>
      <c r="C46" s="89" t="s">
        <v>461</v>
      </c>
      <c r="D46" s="89" t="s">
        <v>462</v>
      </c>
      <c r="E46" s="139" t="s">
        <v>466</v>
      </c>
      <c r="F46" s="124" t="s">
        <v>464</v>
      </c>
      <c r="G46" s="141" t="s">
        <v>467</v>
      </c>
      <c r="H46" s="124">
        <v>75</v>
      </c>
      <c r="I46" s="124" t="s">
        <v>468</v>
      </c>
      <c r="J46" s="52">
        <v>4</v>
      </c>
      <c r="K46" s="50" t="s">
        <v>465</v>
      </c>
      <c r="L46" s="50" t="s">
        <v>465</v>
      </c>
      <c r="M46" s="112"/>
      <c r="N46" s="112"/>
      <c r="O46" s="50">
        <v>2372.5</v>
      </c>
      <c r="P46" s="50" t="s">
        <v>398</v>
      </c>
      <c r="Q46" s="94">
        <v>2255.5</v>
      </c>
      <c r="R46" s="50" t="s">
        <v>398</v>
      </c>
      <c r="S46" s="50">
        <v>1691.3</v>
      </c>
      <c r="T46" s="50" t="s">
        <v>398</v>
      </c>
      <c r="U46" s="124">
        <v>1691.3</v>
      </c>
      <c r="V46" s="50" t="s">
        <v>398</v>
      </c>
      <c r="W46" s="112">
        <v>1691.3</v>
      </c>
      <c r="X46" s="50" t="s">
        <v>398</v>
      </c>
      <c r="Y46" s="112">
        <v>1545.7</v>
      </c>
      <c r="Z46" s="50" t="s">
        <v>398</v>
      </c>
      <c r="AA46" s="112">
        <v>1691.3</v>
      </c>
      <c r="AB46" s="50" t="s">
        <v>398</v>
      </c>
      <c r="AC46" s="52">
        <v>1891.5</v>
      </c>
      <c r="AD46" s="50" t="s">
        <v>398</v>
      </c>
      <c r="AE46" s="112">
        <v>1708.85</v>
      </c>
      <c r="AF46" s="50" t="s">
        <v>398</v>
      </c>
      <c r="AG46" s="52">
        <v>2314</v>
      </c>
      <c r="AH46" s="50" t="s">
        <v>398</v>
      </c>
      <c r="AI46" s="112">
        <v>1927.9</v>
      </c>
      <c r="AJ46" s="50" t="s">
        <v>398</v>
      </c>
      <c r="AK46" s="112">
        <v>2075.4499999999998</v>
      </c>
      <c r="AL46" s="50" t="s">
        <v>398</v>
      </c>
      <c r="AM46" s="112">
        <v>22856.6</v>
      </c>
    </row>
    <row r="47" spans="1:39" ht="30" customHeight="1" x14ac:dyDescent="0.25">
      <c r="A47" s="214">
        <v>19</v>
      </c>
      <c r="B47" s="50">
        <v>34119</v>
      </c>
      <c r="C47" s="89" t="s">
        <v>461</v>
      </c>
      <c r="D47" s="89" t="s">
        <v>462</v>
      </c>
      <c r="E47" s="139" t="s">
        <v>463</v>
      </c>
      <c r="F47" s="124" t="s">
        <v>464</v>
      </c>
      <c r="G47" s="104"/>
      <c r="H47" s="142"/>
      <c r="I47" s="124"/>
      <c r="J47" s="52"/>
      <c r="K47" s="50" t="s">
        <v>465</v>
      </c>
      <c r="L47" s="50" t="s">
        <v>465</v>
      </c>
      <c r="M47" s="50">
        <v>18117.400000000001</v>
      </c>
      <c r="N47" s="50">
        <v>18562.95</v>
      </c>
      <c r="O47" s="50">
        <v>1941.45</v>
      </c>
      <c r="P47" s="50" t="s">
        <v>398</v>
      </c>
      <c r="Q47" s="94">
        <v>1724.45</v>
      </c>
      <c r="R47" s="50" t="s">
        <v>398</v>
      </c>
      <c r="S47" s="50">
        <v>1221.5</v>
      </c>
      <c r="T47" s="50" t="s">
        <v>398</v>
      </c>
      <c r="U47" s="124">
        <v>1566.95</v>
      </c>
      <c r="V47" s="50" t="s">
        <v>398</v>
      </c>
      <c r="W47" s="112">
        <v>1515.5</v>
      </c>
      <c r="X47" s="50" t="s">
        <v>398</v>
      </c>
      <c r="Y47" s="112">
        <v>1466.85</v>
      </c>
      <c r="Z47" s="50" t="s">
        <v>398</v>
      </c>
      <c r="AA47" s="112">
        <v>1601.6</v>
      </c>
      <c r="AB47" s="50" t="s">
        <v>398</v>
      </c>
      <c r="AC47" s="52">
        <v>1307.25</v>
      </c>
      <c r="AD47" s="50" t="s">
        <v>398</v>
      </c>
      <c r="AE47" s="112">
        <v>1604.75</v>
      </c>
      <c r="AF47" s="50" t="s">
        <v>398</v>
      </c>
      <c r="AG47" s="52">
        <v>1809.85</v>
      </c>
      <c r="AH47" s="50" t="s">
        <v>398</v>
      </c>
      <c r="AI47" s="112">
        <v>1436.75</v>
      </c>
      <c r="AJ47" s="50" t="s">
        <v>398</v>
      </c>
      <c r="AK47" s="112">
        <v>1470</v>
      </c>
      <c r="AL47" s="50" t="s">
        <v>398</v>
      </c>
      <c r="AM47" s="112">
        <v>55347.25</v>
      </c>
    </row>
    <row r="48" spans="1:39" ht="30" customHeight="1" x14ac:dyDescent="0.25">
      <c r="A48" s="215"/>
      <c r="B48" s="50">
        <v>34119</v>
      </c>
      <c r="C48" s="89" t="s">
        <v>461</v>
      </c>
      <c r="D48" s="89" t="s">
        <v>462</v>
      </c>
      <c r="E48" s="139" t="s">
        <v>466</v>
      </c>
      <c r="F48" s="124" t="s">
        <v>464</v>
      </c>
      <c r="G48" s="141" t="s">
        <v>467</v>
      </c>
      <c r="H48" s="124">
        <v>141</v>
      </c>
      <c r="I48" s="124" t="s">
        <v>468</v>
      </c>
      <c r="J48" s="52">
        <v>5</v>
      </c>
      <c r="K48" s="50" t="s">
        <v>465</v>
      </c>
      <c r="L48" s="50" t="s">
        <v>465</v>
      </c>
      <c r="M48" s="50">
        <v>33646.6</v>
      </c>
      <c r="N48" s="50">
        <v>34474.050000000003</v>
      </c>
      <c r="O48" s="50">
        <v>3605.55</v>
      </c>
      <c r="P48" s="50" t="s">
        <v>398</v>
      </c>
      <c r="Q48" s="94">
        <v>3202.55</v>
      </c>
      <c r="R48" s="50" t="s">
        <v>398</v>
      </c>
      <c r="S48" s="50">
        <v>2268.5</v>
      </c>
      <c r="T48" s="50" t="s">
        <v>398</v>
      </c>
      <c r="U48" s="124">
        <v>2910.05</v>
      </c>
      <c r="V48" s="50" t="s">
        <v>398</v>
      </c>
      <c r="W48" s="112">
        <v>2814.5</v>
      </c>
      <c r="X48" s="50" t="s">
        <v>398</v>
      </c>
      <c r="Y48" s="112">
        <v>2724.15</v>
      </c>
      <c r="Z48" s="50" t="s">
        <v>398</v>
      </c>
      <c r="AA48" s="112">
        <v>2974.4</v>
      </c>
      <c r="AB48" s="50" t="s">
        <v>398</v>
      </c>
      <c r="AC48" s="52">
        <v>2427.75</v>
      </c>
      <c r="AD48" s="50" t="s">
        <v>398</v>
      </c>
      <c r="AE48" s="112">
        <v>2980.25</v>
      </c>
      <c r="AF48" s="50" t="s">
        <v>398</v>
      </c>
      <c r="AG48" s="52">
        <v>3361.15</v>
      </c>
      <c r="AH48" s="50" t="s">
        <v>398</v>
      </c>
      <c r="AI48" s="112">
        <v>2668.25</v>
      </c>
      <c r="AJ48" s="50" t="s">
        <v>398</v>
      </c>
      <c r="AK48" s="112">
        <v>2730</v>
      </c>
      <c r="AL48" s="50" t="s">
        <v>398</v>
      </c>
      <c r="AM48" s="112">
        <v>102787.75</v>
      </c>
    </row>
    <row r="49" spans="1:39" ht="30" customHeight="1" x14ac:dyDescent="0.25">
      <c r="A49" s="214">
        <v>20</v>
      </c>
      <c r="B49" s="50">
        <v>34120</v>
      </c>
      <c r="C49" s="89" t="s">
        <v>461</v>
      </c>
      <c r="D49" s="89" t="s">
        <v>462</v>
      </c>
      <c r="E49" s="139" t="s">
        <v>463</v>
      </c>
      <c r="F49" s="124" t="s">
        <v>464</v>
      </c>
      <c r="G49" s="104"/>
      <c r="H49" s="124"/>
      <c r="I49" s="124"/>
      <c r="J49" s="52"/>
      <c r="K49" s="50" t="s">
        <v>465</v>
      </c>
      <c r="L49" s="50" t="s">
        <v>465</v>
      </c>
      <c r="M49" s="50">
        <v>24363.15</v>
      </c>
      <c r="N49" s="50">
        <v>25492.25</v>
      </c>
      <c r="O49" s="50">
        <v>2760.8</v>
      </c>
      <c r="P49" s="50" t="s">
        <v>398</v>
      </c>
      <c r="Q49" s="94">
        <v>2634.45</v>
      </c>
      <c r="R49" s="50" t="s">
        <v>398</v>
      </c>
      <c r="S49" s="50">
        <v>1851.15</v>
      </c>
      <c r="T49" s="50" t="s">
        <v>398</v>
      </c>
      <c r="U49" s="124">
        <v>2419.9</v>
      </c>
      <c r="V49" s="50" t="s">
        <v>398</v>
      </c>
      <c r="W49" s="112">
        <v>1941.45</v>
      </c>
      <c r="X49" s="50" t="s">
        <v>398</v>
      </c>
      <c r="Y49" s="112">
        <v>1540</v>
      </c>
      <c r="Z49" s="50" t="s">
        <v>398</v>
      </c>
      <c r="AA49" s="112">
        <v>1582</v>
      </c>
      <c r="AB49" s="50" t="s">
        <v>398</v>
      </c>
      <c r="AC49" s="52">
        <v>1605.8</v>
      </c>
      <c r="AD49" s="50" t="s">
        <v>398</v>
      </c>
      <c r="AE49" s="112">
        <v>1704.85</v>
      </c>
      <c r="AF49" s="50" t="s">
        <v>398</v>
      </c>
      <c r="AG49" s="52">
        <v>2359</v>
      </c>
      <c r="AH49" s="50" t="s">
        <v>398</v>
      </c>
      <c r="AI49" s="112">
        <v>2073.75</v>
      </c>
      <c r="AJ49" s="50" t="s">
        <v>398</v>
      </c>
      <c r="AK49" s="112">
        <v>2248.75</v>
      </c>
      <c r="AL49" s="50" t="s">
        <v>398</v>
      </c>
      <c r="AM49" s="112">
        <v>74577.3</v>
      </c>
    </row>
    <row r="50" spans="1:39" ht="30" customHeight="1" x14ac:dyDescent="0.25">
      <c r="A50" s="215"/>
      <c r="B50" s="50">
        <v>34120</v>
      </c>
      <c r="C50" s="89" t="s">
        <v>461</v>
      </c>
      <c r="D50" s="89" t="s">
        <v>462</v>
      </c>
      <c r="E50" s="139" t="s">
        <v>466</v>
      </c>
      <c r="F50" s="124" t="s">
        <v>464</v>
      </c>
      <c r="G50" s="141" t="s">
        <v>467</v>
      </c>
      <c r="H50" s="124">
        <v>168</v>
      </c>
      <c r="I50" s="124" t="s">
        <v>468</v>
      </c>
      <c r="J50" s="52">
        <v>24</v>
      </c>
      <c r="K50" s="50" t="s">
        <v>465</v>
      </c>
      <c r="L50" s="50" t="s">
        <v>465</v>
      </c>
      <c r="M50" s="50">
        <v>45245.85</v>
      </c>
      <c r="N50" s="50">
        <v>47342.75</v>
      </c>
      <c r="O50" s="50">
        <v>5127.2</v>
      </c>
      <c r="P50" s="50" t="s">
        <v>398</v>
      </c>
      <c r="Q50" s="94">
        <v>4892.55</v>
      </c>
      <c r="R50" s="50" t="s">
        <v>398</v>
      </c>
      <c r="S50" s="50">
        <v>3437.85</v>
      </c>
      <c r="T50" s="50" t="s">
        <v>398</v>
      </c>
      <c r="U50" s="124">
        <v>4494.1000000000004</v>
      </c>
      <c r="V50" s="50" t="s">
        <v>398</v>
      </c>
      <c r="W50" s="112">
        <v>3605.55</v>
      </c>
      <c r="X50" s="50" t="s">
        <v>398</v>
      </c>
      <c r="Y50" s="112">
        <v>2860</v>
      </c>
      <c r="Z50" s="50" t="s">
        <v>398</v>
      </c>
      <c r="AA50" s="112">
        <v>2938</v>
      </c>
      <c r="AB50" s="50" t="s">
        <v>398</v>
      </c>
      <c r="AC50" s="52">
        <v>2982.2</v>
      </c>
      <c r="AD50" s="50" t="s">
        <v>398</v>
      </c>
      <c r="AE50" s="112">
        <v>3166.15</v>
      </c>
      <c r="AF50" s="50" t="s">
        <v>398</v>
      </c>
      <c r="AG50" s="52">
        <v>4381</v>
      </c>
      <c r="AH50" s="50" t="s">
        <v>398</v>
      </c>
      <c r="AI50" s="112">
        <v>3851.25</v>
      </c>
      <c r="AJ50" s="50" t="s">
        <v>398</v>
      </c>
      <c r="AK50" s="112">
        <v>4176.25</v>
      </c>
      <c r="AL50" s="50" t="s">
        <v>398</v>
      </c>
      <c r="AM50" s="112">
        <v>138500.70000000001</v>
      </c>
    </row>
    <row r="51" spans="1:39" ht="30" customHeight="1" x14ac:dyDescent="0.25">
      <c r="A51" s="214">
        <v>21</v>
      </c>
      <c r="B51" s="50">
        <v>34121</v>
      </c>
      <c r="C51" s="89" t="s">
        <v>461</v>
      </c>
      <c r="D51" s="89" t="s">
        <v>462</v>
      </c>
      <c r="E51" s="139" t="s">
        <v>463</v>
      </c>
      <c r="F51" s="124" t="s">
        <v>464</v>
      </c>
      <c r="G51" s="104"/>
      <c r="H51" s="124"/>
      <c r="I51" s="124"/>
      <c r="J51" s="52"/>
      <c r="K51" s="50" t="s">
        <v>465</v>
      </c>
      <c r="L51" s="50" t="s">
        <v>465</v>
      </c>
      <c r="M51" s="50">
        <v>12280.8</v>
      </c>
      <c r="N51" s="50">
        <v>12629.4</v>
      </c>
      <c r="O51" s="50">
        <v>1473.15</v>
      </c>
      <c r="P51" s="50" t="s">
        <v>398</v>
      </c>
      <c r="Q51" s="94">
        <v>1449.35</v>
      </c>
      <c r="R51" s="50" t="s">
        <v>398</v>
      </c>
      <c r="S51" s="50">
        <v>1240.05</v>
      </c>
      <c r="T51" s="50" t="s">
        <v>398</v>
      </c>
      <c r="U51" s="124">
        <v>871.15</v>
      </c>
      <c r="V51" s="50" t="s">
        <v>398</v>
      </c>
      <c r="W51" s="112">
        <v>937.65</v>
      </c>
      <c r="X51" s="50" t="s">
        <v>398</v>
      </c>
      <c r="Y51" s="112">
        <v>668.5</v>
      </c>
      <c r="Z51" s="50" t="s">
        <v>398</v>
      </c>
      <c r="AA51" s="112">
        <v>707.35</v>
      </c>
      <c r="AB51" s="50" t="s">
        <v>398</v>
      </c>
      <c r="AC51" s="52">
        <v>679.7</v>
      </c>
      <c r="AD51" s="50" t="s">
        <v>398</v>
      </c>
      <c r="AE51" s="112">
        <v>984.2</v>
      </c>
      <c r="AF51" s="50" t="s">
        <v>398</v>
      </c>
      <c r="AG51" s="52">
        <v>1313.9</v>
      </c>
      <c r="AH51" s="50" t="s">
        <v>398</v>
      </c>
      <c r="AI51" s="112">
        <v>1150.8</v>
      </c>
      <c r="AJ51" s="50" t="s">
        <v>398</v>
      </c>
      <c r="AK51" s="112">
        <v>1344.7</v>
      </c>
      <c r="AL51" s="50" t="s">
        <v>398</v>
      </c>
      <c r="AM51" s="112">
        <v>37730.699999999997</v>
      </c>
    </row>
    <row r="52" spans="1:39" ht="30" customHeight="1" x14ac:dyDescent="0.25">
      <c r="A52" s="215"/>
      <c r="B52" s="50">
        <v>34121</v>
      </c>
      <c r="C52" s="89" t="s">
        <v>461</v>
      </c>
      <c r="D52" s="89" t="s">
        <v>462</v>
      </c>
      <c r="E52" s="139" t="s">
        <v>466</v>
      </c>
      <c r="F52" s="124" t="s">
        <v>464</v>
      </c>
      <c r="G52" s="141" t="s">
        <v>467</v>
      </c>
      <c r="H52" s="124">
        <v>100</v>
      </c>
      <c r="I52" s="124" t="s">
        <v>468</v>
      </c>
      <c r="J52" s="52">
        <v>10</v>
      </c>
      <c r="K52" s="50" t="s">
        <v>465</v>
      </c>
      <c r="L52" s="50" t="s">
        <v>465</v>
      </c>
      <c r="M52" s="50">
        <v>22807.200000000001</v>
      </c>
      <c r="N52" s="50">
        <v>23454.6</v>
      </c>
      <c r="O52" s="50">
        <v>2735.85</v>
      </c>
      <c r="P52" s="50" t="s">
        <v>398</v>
      </c>
      <c r="Q52" s="94">
        <v>2691.65</v>
      </c>
      <c r="R52" s="50" t="s">
        <v>398</v>
      </c>
      <c r="S52" s="50">
        <v>2302.9499999999998</v>
      </c>
      <c r="T52" s="50" t="s">
        <v>398</v>
      </c>
      <c r="U52" s="124">
        <v>1617.85</v>
      </c>
      <c r="V52" s="50" t="s">
        <v>398</v>
      </c>
      <c r="W52" s="112">
        <v>1741.35</v>
      </c>
      <c r="X52" s="50" t="s">
        <v>398</v>
      </c>
      <c r="Y52" s="112">
        <v>1241.5</v>
      </c>
      <c r="Z52" s="50" t="s">
        <v>398</v>
      </c>
      <c r="AA52" s="112">
        <v>1313.65</v>
      </c>
      <c r="AB52" s="50" t="s">
        <v>398</v>
      </c>
      <c r="AC52" s="52">
        <v>1262.3</v>
      </c>
      <c r="AD52" s="50" t="s">
        <v>398</v>
      </c>
      <c r="AE52" s="112">
        <v>1827.8</v>
      </c>
      <c r="AF52" s="50" t="s">
        <v>398</v>
      </c>
      <c r="AG52" s="52">
        <v>2440.1</v>
      </c>
      <c r="AH52" s="50" t="s">
        <v>398</v>
      </c>
      <c r="AI52" s="112">
        <v>2137.1999999999998</v>
      </c>
      <c r="AJ52" s="50" t="s">
        <v>398</v>
      </c>
      <c r="AK52" s="112">
        <v>2497.3000000000002</v>
      </c>
      <c r="AL52" s="50" t="s">
        <v>398</v>
      </c>
      <c r="AM52" s="112">
        <v>70071.3</v>
      </c>
    </row>
    <row r="53" spans="1:39" ht="30" customHeight="1" x14ac:dyDescent="0.25">
      <c r="A53" s="214">
        <v>22</v>
      </c>
      <c r="B53" s="50">
        <v>34122</v>
      </c>
      <c r="C53" s="89" t="s">
        <v>461</v>
      </c>
      <c r="D53" s="89" t="s">
        <v>462</v>
      </c>
      <c r="E53" s="139" t="s">
        <v>463</v>
      </c>
      <c r="F53" s="124" t="s">
        <v>464</v>
      </c>
      <c r="G53" s="104"/>
      <c r="H53" s="124"/>
      <c r="I53" s="124"/>
      <c r="J53" s="52"/>
      <c r="K53" s="50" t="s">
        <v>465</v>
      </c>
      <c r="L53" s="50" t="s">
        <v>465</v>
      </c>
      <c r="M53" s="50">
        <v>43767.5</v>
      </c>
      <c r="N53" s="50">
        <v>42150.15</v>
      </c>
      <c r="O53" s="50">
        <v>2456.3000000000002</v>
      </c>
      <c r="P53" s="50" t="s">
        <v>398</v>
      </c>
      <c r="Q53" s="94">
        <v>3902.5</v>
      </c>
      <c r="R53" s="50" t="s">
        <v>398</v>
      </c>
      <c r="S53" s="50">
        <v>3575.6</v>
      </c>
      <c r="T53" s="50" t="s">
        <v>398</v>
      </c>
      <c r="U53" s="124">
        <v>3937.85</v>
      </c>
      <c r="V53" s="50" t="s">
        <v>398</v>
      </c>
      <c r="W53" s="112">
        <v>3429.3</v>
      </c>
      <c r="X53" s="50" t="s">
        <v>398</v>
      </c>
      <c r="Y53" s="112">
        <v>3135.65</v>
      </c>
      <c r="Z53" s="50" t="s">
        <v>398</v>
      </c>
      <c r="AA53" s="112">
        <v>3513.3</v>
      </c>
      <c r="AB53" s="50" t="s">
        <v>398</v>
      </c>
      <c r="AC53" s="52">
        <v>3537.1</v>
      </c>
      <c r="AD53" s="50" t="s">
        <v>398</v>
      </c>
      <c r="AE53" s="112">
        <v>2962.05</v>
      </c>
      <c r="AF53" s="50" t="s">
        <v>398</v>
      </c>
      <c r="AG53" s="52">
        <v>4206.6499999999996</v>
      </c>
      <c r="AH53" s="50" t="s">
        <v>398</v>
      </c>
      <c r="AI53" s="112">
        <v>3717.7</v>
      </c>
      <c r="AJ53" s="50" t="s">
        <v>398</v>
      </c>
      <c r="AK53" s="112">
        <v>3597.3</v>
      </c>
      <c r="AL53" s="50" t="s">
        <v>398</v>
      </c>
      <c r="AM53" s="112">
        <v>127888.95</v>
      </c>
    </row>
    <row r="54" spans="1:39" ht="30" customHeight="1" x14ac:dyDescent="0.25">
      <c r="A54" s="215"/>
      <c r="B54" s="50">
        <v>34122</v>
      </c>
      <c r="C54" s="89" t="s">
        <v>461</v>
      </c>
      <c r="D54" s="89" t="s">
        <v>462</v>
      </c>
      <c r="E54" s="139" t="s">
        <v>466</v>
      </c>
      <c r="F54" s="124" t="s">
        <v>464</v>
      </c>
      <c r="G54" s="141" t="s">
        <v>467</v>
      </c>
      <c r="H54" s="124">
        <v>225</v>
      </c>
      <c r="I54" s="124" t="s">
        <v>468</v>
      </c>
      <c r="J54" s="52">
        <v>10</v>
      </c>
      <c r="K54" s="50" t="s">
        <v>465</v>
      </c>
      <c r="L54" s="50" t="s">
        <v>465</v>
      </c>
      <c r="M54" s="50">
        <v>81282.5</v>
      </c>
      <c r="N54" s="50">
        <v>78278.850000000006</v>
      </c>
      <c r="O54" s="50">
        <v>4561.7</v>
      </c>
      <c r="P54" s="50" t="s">
        <v>398</v>
      </c>
      <c r="Q54" s="94">
        <v>7247.5</v>
      </c>
      <c r="R54" s="50" t="s">
        <v>398</v>
      </c>
      <c r="S54" s="50">
        <v>6640.4</v>
      </c>
      <c r="T54" s="50" t="s">
        <v>398</v>
      </c>
      <c r="U54" s="124">
        <v>7313.15</v>
      </c>
      <c r="V54" s="50" t="s">
        <v>398</v>
      </c>
      <c r="W54" s="112">
        <v>6368.7</v>
      </c>
      <c r="X54" s="50" t="s">
        <v>398</v>
      </c>
      <c r="Y54" s="112">
        <v>5823.35</v>
      </c>
      <c r="Z54" s="50" t="s">
        <v>398</v>
      </c>
      <c r="AA54" s="112">
        <v>6524.7</v>
      </c>
      <c r="AB54" s="50" t="s">
        <v>398</v>
      </c>
      <c r="AC54" s="52">
        <v>6568.9</v>
      </c>
      <c r="AD54" s="50" t="s">
        <v>398</v>
      </c>
      <c r="AE54" s="112">
        <v>5500.95</v>
      </c>
      <c r="AF54" s="50" t="s">
        <v>398</v>
      </c>
      <c r="AG54" s="52">
        <v>7812.35</v>
      </c>
      <c r="AH54" s="50" t="s">
        <v>398</v>
      </c>
      <c r="AI54" s="112">
        <v>6904.3</v>
      </c>
      <c r="AJ54" s="50" t="s">
        <v>398</v>
      </c>
      <c r="AK54" s="112">
        <v>6680.7</v>
      </c>
      <c r="AL54" s="50" t="s">
        <v>398</v>
      </c>
      <c r="AM54" s="112">
        <v>237508.05</v>
      </c>
    </row>
    <row r="55" spans="1:39" ht="30" customHeight="1" x14ac:dyDescent="0.25">
      <c r="A55" s="214">
        <v>23</v>
      </c>
      <c r="B55" s="50">
        <v>34123</v>
      </c>
      <c r="C55" s="89" t="s">
        <v>461</v>
      </c>
      <c r="D55" s="89" t="s">
        <v>462</v>
      </c>
      <c r="E55" s="139" t="s">
        <v>463</v>
      </c>
      <c r="F55" s="124" t="s">
        <v>464</v>
      </c>
      <c r="G55" s="104"/>
      <c r="H55" s="124"/>
      <c r="I55" s="124"/>
      <c r="J55" s="52"/>
      <c r="K55" s="50" t="s">
        <v>465</v>
      </c>
      <c r="L55" s="50" t="s">
        <v>465</v>
      </c>
      <c r="M55" s="50">
        <v>12327.35</v>
      </c>
      <c r="N55" s="50">
        <v>12071.15</v>
      </c>
      <c r="O55" s="50">
        <v>1376.9</v>
      </c>
      <c r="P55" s="50" t="s">
        <v>398</v>
      </c>
      <c r="Q55" s="94">
        <v>1270.8499999999999</v>
      </c>
      <c r="R55" s="50" t="s">
        <v>398</v>
      </c>
      <c r="S55" s="50">
        <v>1007.3</v>
      </c>
      <c r="T55" s="50" t="s">
        <v>398</v>
      </c>
      <c r="U55" s="124">
        <v>1057.3499999999999</v>
      </c>
      <c r="V55" s="50" t="s">
        <v>398</v>
      </c>
      <c r="W55" s="112">
        <v>852.6</v>
      </c>
      <c r="X55" s="50" t="s">
        <v>398</v>
      </c>
      <c r="Y55" s="112">
        <v>698.6</v>
      </c>
      <c r="Z55" s="50" t="s">
        <v>398</v>
      </c>
      <c r="AA55" s="112">
        <v>737.1</v>
      </c>
      <c r="AB55" s="50" t="s">
        <v>398</v>
      </c>
      <c r="AC55" s="52">
        <v>934.15</v>
      </c>
      <c r="AD55" s="50" t="s">
        <v>398</v>
      </c>
      <c r="AE55" s="112">
        <v>857.85</v>
      </c>
      <c r="AF55" s="50" t="s">
        <v>398</v>
      </c>
      <c r="AG55" s="52">
        <v>1254.75</v>
      </c>
      <c r="AH55" s="50" t="s">
        <v>398</v>
      </c>
      <c r="AI55" s="112">
        <v>1098.3</v>
      </c>
      <c r="AJ55" s="50" t="s">
        <v>398</v>
      </c>
      <c r="AK55" s="112">
        <v>1092.7</v>
      </c>
      <c r="AL55" s="50" t="s">
        <v>398</v>
      </c>
      <c r="AM55" s="112">
        <v>36636.949999999997</v>
      </c>
    </row>
    <row r="56" spans="1:39" ht="30" customHeight="1" x14ac:dyDescent="0.25">
      <c r="A56" s="215"/>
      <c r="B56" s="50">
        <v>34123</v>
      </c>
      <c r="C56" s="89" t="s">
        <v>461</v>
      </c>
      <c r="D56" s="89" t="s">
        <v>462</v>
      </c>
      <c r="E56" s="139" t="s">
        <v>466</v>
      </c>
      <c r="F56" s="124" t="s">
        <v>464</v>
      </c>
      <c r="G56" s="141" t="s">
        <v>467</v>
      </c>
      <c r="H56" s="124">
        <v>121</v>
      </c>
      <c r="I56" s="124" t="s">
        <v>468</v>
      </c>
      <c r="J56" s="52">
        <v>12</v>
      </c>
      <c r="K56" s="50" t="s">
        <v>465</v>
      </c>
      <c r="L56" s="50" t="s">
        <v>465</v>
      </c>
      <c r="M56" s="50">
        <v>22893.65</v>
      </c>
      <c r="N56" s="50">
        <v>22417.85</v>
      </c>
      <c r="O56" s="50">
        <v>2557.1</v>
      </c>
      <c r="P56" s="50" t="s">
        <v>398</v>
      </c>
      <c r="Q56" s="94">
        <v>2360.15</v>
      </c>
      <c r="R56" s="50" t="s">
        <v>398</v>
      </c>
      <c r="S56" s="50">
        <v>1870.7</v>
      </c>
      <c r="T56" s="50" t="s">
        <v>398</v>
      </c>
      <c r="U56" s="124">
        <v>1963.65</v>
      </c>
      <c r="V56" s="50" t="s">
        <v>398</v>
      </c>
      <c r="W56" s="112">
        <v>1583.4</v>
      </c>
      <c r="X56" s="50" t="s">
        <v>398</v>
      </c>
      <c r="Y56" s="112">
        <v>1297.4000000000001</v>
      </c>
      <c r="Z56" s="50" t="s">
        <v>398</v>
      </c>
      <c r="AA56" s="112">
        <v>1368.9</v>
      </c>
      <c r="AB56" s="50" t="s">
        <v>398</v>
      </c>
      <c r="AC56" s="52">
        <v>1734.85</v>
      </c>
      <c r="AD56" s="50" t="s">
        <v>398</v>
      </c>
      <c r="AE56" s="112">
        <v>1593.15</v>
      </c>
      <c r="AF56" s="50" t="s">
        <v>398</v>
      </c>
      <c r="AG56" s="52">
        <v>2330.25</v>
      </c>
      <c r="AH56" s="50" t="s">
        <v>398</v>
      </c>
      <c r="AI56" s="112">
        <v>2039.7</v>
      </c>
      <c r="AJ56" s="50" t="s">
        <v>398</v>
      </c>
      <c r="AK56" s="112">
        <v>2029.3</v>
      </c>
      <c r="AL56" s="50" t="s">
        <v>398</v>
      </c>
      <c r="AM56" s="112">
        <v>68040.05</v>
      </c>
    </row>
    <row r="57" spans="1:39" ht="30" customHeight="1" x14ac:dyDescent="0.25">
      <c r="A57" s="214">
        <v>24</v>
      </c>
      <c r="B57" s="50">
        <v>34124</v>
      </c>
      <c r="C57" s="89" t="s">
        <v>461</v>
      </c>
      <c r="D57" s="89" t="s">
        <v>462</v>
      </c>
      <c r="E57" s="139" t="s">
        <v>463</v>
      </c>
      <c r="F57" s="124" t="s">
        <v>464</v>
      </c>
      <c r="G57" s="104"/>
      <c r="H57" s="124"/>
      <c r="I57" s="124"/>
      <c r="J57" s="52"/>
      <c r="K57" s="50" t="s">
        <v>465</v>
      </c>
      <c r="L57" s="50" t="s">
        <v>465</v>
      </c>
      <c r="M57" s="50">
        <v>17353.349999999999</v>
      </c>
      <c r="N57" s="50">
        <v>16512.3</v>
      </c>
      <c r="O57" s="50">
        <v>1780.1</v>
      </c>
      <c r="P57" s="50" t="s">
        <v>398</v>
      </c>
      <c r="Q57" s="94">
        <v>1643.95</v>
      </c>
      <c r="R57" s="50" t="s">
        <v>398</v>
      </c>
      <c r="S57" s="50">
        <v>1257.55</v>
      </c>
      <c r="T57" s="50" t="s">
        <v>398</v>
      </c>
      <c r="U57" s="124">
        <v>1421</v>
      </c>
      <c r="V57" s="50" t="s">
        <v>398</v>
      </c>
      <c r="W57" s="112">
        <v>1091.3</v>
      </c>
      <c r="X57" s="50" t="s">
        <v>398</v>
      </c>
      <c r="Y57" s="112">
        <v>855.05</v>
      </c>
      <c r="Z57" s="50" t="s">
        <v>398</v>
      </c>
      <c r="AA57" s="112">
        <v>992.25</v>
      </c>
      <c r="AB57" s="50" t="s">
        <v>398</v>
      </c>
      <c r="AC57" s="52">
        <v>881.3</v>
      </c>
      <c r="AD57" s="50" t="s">
        <v>398</v>
      </c>
      <c r="AE57" s="112">
        <v>1141</v>
      </c>
      <c r="AF57" s="50" t="s">
        <v>398</v>
      </c>
      <c r="AG57" s="52">
        <v>1562.4</v>
      </c>
      <c r="AH57" s="50" t="s">
        <v>398</v>
      </c>
      <c r="AI57" s="112">
        <v>1434.65</v>
      </c>
      <c r="AJ57" s="50" t="s">
        <v>398</v>
      </c>
      <c r="AK57" s="112">
        <v>1362.2</v>
      </c>
      <c r="AL57" s="50" t="s">
        <v>398</v>
      </c>
      <c r="AM57" s="112">
        <v>49288.4</v>
      </c>
    </row>
    <row r="58" spans="1:39" ht="30" customHeight="1" x14ac:dyDescent="0.25">
      <c r="A58" s="215"/>
      <c r="B58" s="50">
        <v>34124</v>
      </c>
      <c r="C58" s="89" t="s">
        <v>461</v>
      </c>
      <c r="D58" s="89" t="s">
        <v>462</v>
      </c>
      <c r="E58" s="139" t="s">
        <v>466</v>
      </c>
      <c r="F58" s="124" t="s">
        <v>464</v>
      </c>
      <c r="G58" s="141" t="s">
        <v>467</v>
      </c>
      <c r="H58" s="124">
        <v>145</v>
      </c>
      <c r="I58" s="124" t="s">
        <v>468</v>
      </c>
      <c r="J58" s="52">
        <v>10</v>
      </c>
      <c r="K58" s="50" t="s">
        <v>465</v>
      </c>
      <c r="L58" s="50" t="s">
        <v>465</v>
      </c>
      <c r="M58" s="50">
        <v>32227.65</v>
      </c>
      <c r="N58" s="50">
        <v>30665.7</v>
      </c>
      <c r="O58" s="50">
        <v>3305.9</v>
      </c>
      <c r="P58" s="50" t="s">
        <v>398</v>
      </c>
      <c r="Q58" s="94">
        <v>3053.05</v>
      </c>
      <c r="R58" s="50" t="s">
        <v>398</v>
      </c>
      <c r="S58" s="50">
        <v>2335.4499999999998</v>
      </c>
      <c r="T58" s="50" t="s">
        <v>398</v>
      </c>
      <c r="U58" s="124">
        <v>2639</v>
      </c>
      <c r="V58" s="50" t="s">
        <v>398</v>
      </c>
      <c r="W58" s="112">
        <v>2026.7</v>
      </c>
      <c r="X58" s="50" t="s">
        <v>398</v>
      </c>
      <c r="Y58" s="112">
        <v>1587.95</v>
      </c>
      <c r="Z58" s="50" t="s">
        <v>398</v>
      </c>
      <c r="AA58" s="112">
        <v>1842.75</v>
      </c>
      <c r="AB58" s="50" t="s">
        <v>398</v>
      </c>
      <c r="AC58" s="52">
        <v>1636.7</v>
      </c>
      <c r="AD58" s="50" t="s">
        <v>398</v>
      </c>
      <c r="AE58" s="112">
        <v>2119</v>
      </c>
      <c r="AF58" s="50" t="s">
        <v>398</v>
      </c>
      <c r="AG58" s="52">
        <v>2901.6</v>
      </c>
      <c r="AH58" s="50" t="s">
        <v>398</v>
      </c>
      <c r="AI58" s="112">
        <v>2664.35</v>
      </c>
      <c r="AJ58" s="50" t="s">
        <v>398</v>
      </c>
      <c r="AK58" s="112">
        <v>2529.8000000000002</v>
      </c>
      <c r="AL58" s="50" t="s">
        <v>398</v>
      </c>
      <c r="AM58" s="112">
        <v>91535.6</v>
      </c>
    </row>
    <row r="59" spans="1:39" ht="30" customHeight="1" x14ac:dyDescent="0.25">
      <c r="A59" s="214">
        <v>25</v>
      </c>
      <c r="B59" s="50">
        <v>34125</v>
      </c>
      <c r="C59" s="89" t="s">
        <v>461</v>
      </c>
      <c r="D59" s="89" t="s">
        <v>462</v>
      </c>
      <c r="E59" s="139" t="s">
        <v>463</v>
      </c>
      <c r="F59" s="124" t="s">
        <v>464</v>
      </c>
      <c r="G59" s="104"/>
      <c r="H59" s="124"/>
      <c r="I59" s="124"/>
      <c r="J59" s="52"/>
      <c r="K59" s="50" t="s">
        <v>465</v>
      </c>
      <c r="L59" s="50" t="s">
        <v>465</v>
      </c>
      <c r="M59" s="50">
        <v>45896.55</v>
      </c>
      <c r="N59" s="50">
        <v>47073.599999999999</v>
      </c>
      <c r="O59" s="50">
        <v>4433.8</v>
      </c>
      <c r="P59" s="50" t="s">
        <v>398</v>
      </c>
      <c r="Q59" s="94">
        <v>4204.2</v>
      </c>
      <c r="R59" s="50" t="s">
        <v>398</v>
      </c>
      <c r="S59" s="50">
        <v>3691.45</v>
      </c>
      <c r="T59" s="50" t="s">
        <v>398</v>
      </c>
      <c r="U59" s="124">
        <v>4534.25</v>
      </c>
      <c r="V59" s="50" t="s">
        <v>398</v>
      </c>
      <c r="W59" s="112">
        <v>3608.15</v>
      </c>
      <c r="X59" s="50" t="s">
        <v>398</v>
      </c>
      <c r="Y59" s="112">
        <v>3155.25</v>
      </c>
      <c r="Z59" s="50" t="s">
        <v>398</v>
      </c>
      <c r="AA59" s="112">
        <v>1939.35</v>
      </c>
      <c r="AB59" s="50" t="s">
        <v>398</v>
      </c>
      <c r="AC59" s="52">
        <v>1703.8</v>
      </c>
      <c r="AD59" s="50" t="s">
        <v>398</v>
      </c>
      <c r="AE59" s="112">
        <v>2077.9499999999998</v>
      </c>
      <c r="AF59" s="50" t="s">
        <v>398</v>
      </c>
      <c r="AG59" s="52">
        <v>2444.75</v>
      </c>
      <c r="AH59" s="50" t="s">
        <v>398</v>
      </c>
      <c r="AI59" s="112">
        <v>2132.9</v>
      </c>
      <c r="AJ59" s="50" t="s">
        <v>398</v>
      </c>
      <c r="AK59" s="112">
        <v>1699.95</v>
      </c>
      <c r="AL59" s="50" t="s">
        <v>398</v>
      </c>
      <c r="AM59" s="112">
        <v>128595.95</v>
      </c>
    </row>
    <row r="60" spans="1:39" ht="30" customHeight="1" x14ac:dyDescent="0.25">
      <c r="A60" s="215"/>
      <c r="B60" s="50">
        <v>34125</v>
      </c>
      <c r="C60" s="89" t="s">
        <v>461</v>
      </c>
      <c r="D60" s="89" t="s">
        <v>462</v>
      </c>
      <c r="E60" s="139" t="s">
        <v>466</v>
      </c>
      <c r="F60" s="124" t="s">
        <v>464</v>
      </c>
      <c r="G60" s="141" t="s">
        <v>467</v>
      </c>
      <c r="H60" s="124">
        <v>310</v>
      </c>
      <c r="I60" s="124" t="s">
        <v>468</v>
      </c>
      <c r="J60" s="52">
        <v>10</v>
      </c>
      <c r="K60" s="50" t="s">
        <v>465</v>
      </c>
      <c r="L60" s="50" t="s">
        <v>465</v>
      </c>
      <c r="M60" s="50">
        <v>85236.45</v>
      </c>
      <c r="N60" s="50">
        <v>87422.399999999994</v>
      </c>
      <c r="O60" s="50">
        <v>8234.2000000000007</v>
      </c>
      <c r="P60" s="50" t="s">
        <v>398</v>
      </c>
      <c r="Q60" s="94">
        <v>7807.8</v>
      </c>
      <c r="R60" s="50" t="s">
        <v>398</v>
      </c>
      <c r="S60" s="50">
        <v>6855.55</v>
      </c>
      <c r="T60" s="50" t="s">
        <v>398</v>
      </c>
      <c r="U60" s="124">
        <v>8420.75</v>
      </c>
      <c r="V60" s="50" t="s">
        <v>398</v>
      </c>
      <c r="W60" s="112">
        <v>6700.85</v>
      </c>
      <c r="X60" s="50" t="s">
        <v>398</v>
      </c>
      <c r="Y60" s="112">
        <v>5859.75</v>
      </c>
      <c r="Z60" s="50" t="s">
        <v>398</v>
      </c>
      <c r="AA60" s="112">
        <v>3601.65</v>
      </c>
      <c r="AB60" s="50" t="s">
        <v>398</v>
      </c>
      <c r="AC60" s="52">
        <v>3164.2</v>
      </c>
      <c r="AD60" s="50" t="s">
        <v>398</v>
      </c>
      <c r="AE60" s="112">
        <v>3859.05</v>
      </c>
      <c r="AF60" s="50" t="s">
        <v>398</v>
      </c>
      <c r="AG60" s="52">
        <v>4540.25</v>
      </c>
      <c r="AH60" s="50" t="s">
        <v>398</v>
      </c>
      <c r="AI60" s="112">
        <v>3961.1</v>
      </c>
      <c r="AJ60" s="50" t="s">
        <v>398</v>
      </c>
      <c r="AK60" s="112">
        <v>3157.05</v>
      </c>
      <c r="AL60" s="50" t="s">
        <v>398</v>
      </c>
      <c r="AM60" s="112">
        <v>238821.05</v>
      </c>
    </row>
    <row r="61" spans="1:39" ht="30" customHeight="1" x14ac:dyDescent="0.25">
      <c r="A61" s="214">
        <v>26</v>
      </c>
      <c r="B61" s="50">
        <v>34126</v>
      </c>
      <c r="C61" s="89" t="s">
        <v>461</v>
      </c>
      <c r="D61" s="89" t="s">
        <v>462</v>
      </c>
      <c r="E61" s="139" t="s">
        <v>463</v>
      </c>
      <c r="F61" s="124" t="s">
        <v>464</v>
      </c>
      <c r="G61" s="104"/>
      <c r="H61" s="124"/>
      <c r="I61" s="124"/>
      <c r="J61" s="52"/>
      <c r="K61" s="50" t="s">
        <v>465</v>
      </c>
      <c r="L61" s="50" t="s">
        <v>465</v>
      </c>
      <c r="M61" s="50">
        <v>7382.2</v>
      </c>
      <c r="N61" s="50">
        <v>7855.4</v>
      </c>
      <c r="O61" s="50">
        <v>928.55</v>
      </c>
      <c r="P61" s="50" t="s">
        <v>398</v>
      </c>
      <c r="Q61" s="94">
        <v>641.20000000000005</v>
      </c>
      <c r="R61" s="50" t="s">
        <v>398</v>
      </c>
      <c r="S61" s="50">
        <v>681.45</v>
      </c>
      <c r="T61" s="50" t="s">
        <v>398</v>
      </c>
      <c r="U61" s="124">
        <v>541.79999999999995</v>
      </c>
      <c r="V61" s="50" t="s">
        <v>398</v>
      </c>
      <c r="W61" s="112">
        <v>266.7</v>
      </c>
      <c r="X61" s="50" t="s">
        <v>398</v>
      </c>
      <c r="Y61" s="112">
        <v>598.85</v>
      </c>
      <c r="Z61" s="50" t="s">
        <v>398</v>
      </c>
      <c r="AA61" s="112">
        <v>158.19999999999999</v>
      </c>
      <c r="AB61" s="50" t="s">
        <v>398</v>
      </c>
      <c r="AC61" s="52">
        <v>132.30000000000001</v>
      </c>
      <c r="AD61" s="50" t="s">
        <v>398</v>
      </c>
      <c r="AE61" s="112">
        <v>352.45</v>
      </c>
      <c r="AF61" s="50" t="s">
        <v>398</v>
      </c>
      <c r="AG61" s="52">
        <v>414.05</v>
      </c>
      <c r="AH61" s="50" t="s">
        <v>398</v>
      </c>
      <c r="AI61" s="112">
        <v>287.7</v>
      </c>
      <c r="AJ61" s="50" t="s">
        <v>398</v>
      </c>
      <c r="AK61" s="112">
        <v>261.45</v>
      </c>
      <c r="AL61" s="50" t="s">
        <v>398</v>
      </c>
      <c r="AM61" s="112">
        <v>20502.3</v>
      </c>
    </row>
    <row r="62" spans="1:39" ht="30" customHeight="1" x14ac:dyDescent="0.25">
      <c r="A62" s="215"/>
      <c r="B62" s="50">
        <v>34126</v>
      </c>
      <c r="C62" s="89" t="s">
        <v>461</v>
      </c>
      <c r="D62" s="89" t="s">
        <v>462</v>
      </c>
      <c r="E62" s="139" t="s">
        <v>466</v>
      </c>
      <c r="F62" s="124" t="s">
        <v>464</v>
      </c>
      <c r="G62" s="141" t="s">
        <v>467</v>
      </c>
      <c r="H62" s="124">
        <v>107</v>
      </c>
      <c r="I62" s="124" t="s">
        <v>468</v>
      </c>
      <c r="J62" s="52">
        <v>4</v>
      </c>
      <c r="K62" s="50" t="s">
        <v>465</v>
      </c>
      <c r="L62" s="50" t="s">
        <v>465</v>
      </c>
      <c r="M62" s="50">
        <v>13709.8</v>
      </c>
      <c r="N62" s="50">
        <v>14588.6</v>
      </c>
      <c r="O62" s="50">
        <v>1724.45</v>
      </c>
      <c r="P62" s="50" t="s">
        <v>398</v>
      </c>
      <c r="Q62" s="94">
        <v>1190.8</v>
      </c>
      <c r="R62" s="50" t="s">
        <v>398</v>
      </c>
      <c r="S62" s="50">
        <v>1265.55</v>
      </c>
      <c r="T62" s="50" t="s">
        <v>398</v>
      </c>
      <c r="U62" s="124">
        <v>1006.2</v>
      </c>
      <c r="V62" s="50" t="s">
        <v>398</v>
      </c>
      <c r="W62" s="112">
        <v>495.3</v>
      </c>
      <c r="X62" s="50" t="s">
        <v>398</v>
      </c>
      <c r="Y62" s="112">
        <v>1112.1500000000001</v>
      </c>
      <c r="Z62" s="50" t="s">
        <v>398</v>
      </c>
      <c r="AA62" s="112">
        <v>293.8</v>
      </c>
      <c r="AB62" s="50" t="s">
        <v>398</v>
      </c>
      <c r="AC62" s="52">
        <v>245.7</v>
      </c>
      <c r="AD62" s="50" t="s">
        <v>398</v>
      </c>
      <c r="AE62" s="112">
        <v>654.54999999999995</v>
      </c>
      <c r="AF62" s="50" t="s">
        <v>398</v>
      </c>
      <c r="AG62" s="52">
        <v>768.95</v>
      </c>
      <c r="AH62" s="50" t="s">
        <v>398</v>
      </c>
      <c r="AI62" s="112">
        <v>534.29999999999995</v>
      </c>
      <c r="AJ62" s="50" t="s">
        <v>398</v>
      </c>
      <c r="AK62" s="112">
        <v>485.55</v>
      </c>
      <c r="AL62" s="50" t="s">
        <v>398</v>
      </c>
      <c r="AM62" s="112">
        <v>38075.699999999997</v>
      </c>
    </row>
    <row r="63" spans="1:39" ht="30" customHeight="1" x14ac:dyDescent="0.25">
      <c r="A63" s="214">
        <v>27</v>
      </c>
      <c r="B63" s="50">
        <v>34127</v>
      </c>
      <c r="C63" s="89" t="s">
        <v>461</v>
      </c>
      <c r="D63" s="89" t="s">
        <v>462</v>
      </c>
      <c r="E63" s="139" t="s">
        <v>463</v>
      </c>
      <c r="F63" s="124" t="s">
        <v>464</v>
      </c>
      <c r="G63" s="104"/>
      <c r="H63" s="124"/>
      <c r="I63" s="124"/>
      <c r="J63" s="52"/>
      <c r="K63" s="50" t="s">
        <v>465</v>
      </c>
      <c r="L63" s="50" t="s">
        <v>465</v>
      </c>
      <c r="M63" s="50">
        <v>17226.650000000001</v>
      </c>
      <c r="N63" s="50">
        <v>16505.650000000001</v>
      </c>
      <c r="O63" s="50">
        <v>1726.9</v>
      </c>
      <c r="P63" s="50" t="s">
        <v>398</v>
      </c>
      <c r="Q63" s="94">
        <v>1611.75</v>
      </c>
      <c r="R63" s="50" t="s">
        <v>398</v>
      </c>
      <c r="S63" s="50">
        <v>1281.3499999999999</v>
      </c>
      <c r="T63" s="50" t="s">
        <v>398</v>
      </c>
      <c r="U63" s="124">
        <v>1453.2</v>
      </c>
      <c r="V63" s="50" t="s">
        <v>398</v>
      </c>
      <c r="W63" s="112">
        <v>1187.9000000000001</v>
      </c>
      <c r="X63" s="50" t="s">
        <v>398</v>
      </c>
      <c r="Y63" s="112">
        <v>1145.9000000000001</v>
      </c>
      <c r="Z63" s="50" t="s">
        <v>398</v>
      </c>
      <c r="AA63" s="112">
        <v>951.65</v>
      </c>
      <c r="AB63" s="50" t="s">
        <v>398</v>
      </c>
      <c r="AC63" s="52">
        <v>1321.6</v>
      </c>
      <c r="AD63" s="50" t="s">
        <v>398</v>
      </c>
      <c r="AE63" s="112">
        <v>1272.95</v>
      </c>
      <c r="AF63" s="50" t="s">
        <v>398</v>
      </c>
      <c r="AG63" s="52">
        <v>1607.2</v>
      </c>
      <c r="AH63" s="50" t="s">
        <v>398</v>
      </c>
      <c r="AI63" s="112">
        <v>1496.6</v>
      </c>
      <c r="AJ63" s="50" t="s">
        <v>398</v>
      </c>
      <c r="AK63" s="112">
        <v>1466.85</v>
      </c>
      <c r="AL63" s="50" t="s">
        <v>398</v>
      </c>
      <c r="AM63" s="112">
        <v>50256.15</v>
      </c>
    </row>
    <row r="64" spans="1:39" ht="30" customHeight="1" x14ac:dyDescent="0.25">
      <c r="A64" s="215"/>
      <c r="B64" s="50">
        <v>34127</v>
      </c>
      <c r="C64" s="89" t="s">
        <v>461</v>
      </c>
      <c r="D64" s="89" t="s">
        <v>462</v>
      </c>
      <c r="E64" s="139" t="s">
        <v>466</v>
      </c>
      <c r="F64" s="124" t="s">
        <v>464</v>
      </c>
      <c r="G64" s="141" t="s">
        <v>467</v>
      </c>
      <c r="H64" s="124">
        <v>138</v>
      </c>
      <c r="I64" s="124" t="s">
        <v>468</v>
      </c>
      <c r="J64" s="52">
        <v>12</v>
      </c>
      <c r="K64" s="50" t="s">
        <v>465</v>
      </c>
      <c r="L64" s="50" t="s">
        <v>465</v>
      </c>
      <c r="M64" s="50">
        <v>31992.35</v>
      </c>
      <c r="N64" s="50">
        <v>30653.35</v>
      </c>
      <c r="O64" s="50">
        <v>3207.1</v>
      </c>
      <c r="P64" s="50" t="s">
        <v>398</v>
      </c>
      <c r="Q64" s="94">
        <v>2993.25</v>
      </c>
      <c r="R64" s="50" t="s">
        <v>398</v>
      </c>
      <c r="S64" s="50">
        <v>2379.65</v>
      </c>
      <c r="T64" s="50" t="s">
        <v>398</v>
      </c>
      <c r="U64" s="124">
        <v>2698.8</v>
      </c>
      <c r="V64" s="50" t="s">
        <v>398</v>
      </c>
      <c r="W64" s="112">
        <v>2206.1</v>
      </c>
      <c r="X64" s="50" t="s">
        <v>398</v>
      </c>
      <c r="Y64" s="112">
        <v>2128.1</v>
      </c>
      <c r="Z64" s="50" t="s">
        <v>398</v>
      </c>
      <c r="AA64" s="112">
        <v>1767.35</v>
      </c>
      <c r="AB64" s="50" t="s">
        <v>398</v>
      </c>
      <c r="AC64" s="52">
        <v>2454.4</v>
      </c>
      <c r="AD64" s="50" t="s">
        <v>398</v>
      </c>
      <c r="AE64" s="112">
        <v>2364.0500000000002</v>
      </c>
      <c r="AF64" s="50" t="s">
        <v>398</v>
      </c>
      <c r="AG64" s="52">
        <v>2984.8</v>
      </c>
      <c r="AH64" s="50" t="s">
        <v>398</v>
      </c>
      <c r="AI64" s="112">
        <v>2779.4</v>
      </c>
      <c r="AJ64" s="50" t="s">
        <v>398</v>
      </c>
      <c r="AK64" s="112">
        <v>2724.15</v>
      </c>
      <c r="AL64" s="50" t="s">
        <v>398</v>
      </c>
      <c r="AM64" s="112">
        <v>93332.85</v>
      </c>
    </row>
    <row r="65" spans="1:39" ht="30" customHeight="1" x14ac:dyDescent="0.25">
      <c r="A65" s="214">
        <v>28</v>
      </c>
      <c r="B65" s="50">
        <v>34128</v>
      </c>
      <c r="C65" s="89" t="s">
        <v>461</v>
      </c>
      <c r="D65" s="89" t="s">
        <v>462</v>
      </c>
      <c r="E65" s="139" t="s">
        <v>463</v>
      </c>
      <c r="F65" s="124" t="s">
        <v>464</v>
      </c>
      <c r="G65" s="104"/>
      <c r="H65" s="124"/>
      <c r="I65" s="124"/>
      <c r="J65" s="52"/>
      <c r="K65" s="50" t="s">
        <v>465</v>
      </c>
      <c r="L65" s="50" t="s">
        <v>465</v>
      </c>
      <c r="M65" s="50">
        <v>17266.55</v>
      </c>
      <c r="N65" s="50">
        <v>17424.05</v>
      </c>
      <c r="O65" s="50">
        <v>1935.5</v>
      </c>
      <c r="P65" s="50" t="s">
        <v>398</v>
      </c>
      <c r="Q65" s="94">
        <v>1735.3</v>
      </c>
      <c r="R65" s="50" t="s">
        <v>398</v>
      </c>
      <c r="S65" s="50">
        <v>1352.05</v>
      </c>
      <c r="T65" s="50" t="s">
        <v>398</v>
      </c>
      <c r="U65" s="124">
        <v>1379.35</v>
      </c>
      <c r="V65" s="50" t="s">
        <v>398</v>
      </c>
      <c r="W65" s="112">
        <v>1151.8499999999999</v>
      </c>
      <c r="X65" s="50" t="s">
        <v>398</v>
      </c>
      <c r="Y65" s="112">
        <v>1115.0999999999999</v>
      </c>
      <c r="Z65" s="50" t="s">
        <v>398</v>
      </c>
      <c r="AA65" s="112">
        <v>915.6</v>
      </c>
      <c r="AB65" s="50" t="s">
        <v>398</v>
      </c>
      <c r="AC65" s="52">
        <v>1313.9</v>
      </c>
      <c r="AD65" s="50" t="s">
        <v>398</v>
      </c>
      <c r="AE65" s="112">
        <v>1373.4</v>
      </c>
      <c r="AF65" s="50" t="s">
        <v>398</v>
      </c>
      <c r="AG65" s="52">
        <v>1725.5</v>
      </c>
      <c r="AH65" s="50" t="s">
        <v>398</v>
      </c>
      <c r="AI65" s="112">
        <v>1204.7</v>
      </c>
      <c r="AJ65" s="50" t="s">
        <v>398</v>
      </c>
      <c r="AK65" s="112">
        <v>1878.8</v>
      </c>
      <c r="AL65" s="50" t="s">
        <v>398</v>
      </c>
      <c r="AM65" s="112">
        <v>51771.65</v>
      </c>
    </row>
    <row r="66" spans="1:39" ht="30" customHeight="1" x14ac:dyDescent="0.25">
      <c r="A66" s="215"/>
      <c r="B66" s="50">
        <v>34128</v>
      </c>
      <c r="C66" s="89" t="s">
        <v>461</v>
      </c>
      <c r="D66" s="89" t="s">
        <v>462</v>
      </c>
      <c r="E66" s="139" t="s">
        <v>466</v>
      </c>
      <c r="F66" s="124" t="s">
        <v>464</v>
      </c>
      <c r="G66" s="141" t="s">
        <v>467</v>
      </c>
      <c r="H66" s="124">
        <v>138</v>
      </c>
      <c r="I66" s="124" t="s">
        <v>468</v>
      </c>
      <c r="J66" s="52">
        <v>12</v>
      </c>
      <c r="K66" s="50" t="s">
        <v>465</v>
      </c>
      <c r="L66" s="50" t="s">
        <v>465</v>
      </c>
      <c r="M66" s="50">
        <v>32066.45</v>
      </c>
      <c r="N66" s="50">
        <v>32358.95</v>
      </c>
      <c r="O66" s="50">
        <v>3594.5</v>
      </c>
      <c r="P66" s="50" t="s">
        <v>398</v>
      </c>
      <c r="Q66" s="94">
        <v>3222.7</v>
      </c>
      <c r="R66" s="50" t="s">
        <v>398</v>
      </c>
      <c r="S66" s="50">
        <v>2510.9499999999998</v>
      </c>
      <c r="T66" s="50" t="s">
        <v>398</v>
      </c>
      <c r="U66" s="124">
        <v>2561.65</v>
      </c>
      <c r="V66" s="50" t="s">
        <v>398</v>
      </c>
      <c r="W66" s="112">
        <v>2139.15</v>
      </c>
      <c r="X66" s="50" t="s">
        <v>398</v>
      </c>
      <c r="Y66" s="112">
        <v>2070.9</v>
      </c>
      <c r="Z66" s="50" t="s">
        <v>398</v>
      </c>
      <c r="AA66" s="112">
        <v>1700.4</v>
      </c>
      <c r="AB66" s="50" t="s">
        <v>398</v>
      </c>
      <c r="AC66" s="52">
        <v>2440.1</v>
      </c>
      <c r="AD66" s="50" t="s">
        <v>398</v>
      </c>
      <c r="AE66" s="112">
        <v>2550.6</v>
      </c>
      <c r="AF66" s="50" t="s">
        <v>398</v>
      </c>
      <c r="AG66" s="52">
        <v>3204.5</v>
      </c>
      <c r="AH66" s="50" t="s">
        <v>398</v>
      </c>
      <c r="AI66" s="112">
        <v>2237.3000000000002</v>
      </c>
      <c r="AJ66" s="50" t="s">
        <v>398</v>
      </c>
      <c r="AK66" s="112">
        <v>3489.2</v>
      </c>
      <c r="AL66" s="50" t="s">
        <v>398</v>
      </c>
      <c r="AM66" s="112">
        <v>96147.35</v>
      </c>
    </row>
    <row r="67" spans="1:39" ht="30" customHeight="1" x14ac:dyDescent="0.25">
      <c r="A67" s="214">
        <v>29</v>
      </c>
      <c r="B67" s="50">
        <v>34129</v>
      </c>
      <c r="C67" s="89" t="s">
        <v>461</v>
      </c>
      <c r="D67" s="89" t="s">
        <v>462</v>
      </c>
      <c r="E67" s="139" t="s">
        <v>463</v>
      </c>
      <c r="F67" s="124" t="s">
        <v>464</v>
      </c>
      <c r="G67" s="104"/>
      <c r="H67" s="124"/>
      <c r="I67" s="124"/>
      <c r="J67" s="52"/>
      <c r="K67" s="50" t="s">
        <v>465</v>
      </c>
      <c r="L67" s="50" t="s">
        <v>465</v>
      </c>
      <c r="M67" s="50">
        <v>8088.85</v>
      </c>
      <c r="N67" s="50">
        <v>8227.7999999999993</v>
      </c>
      <c r="O67" s="50">
        <v>824.25</v>
      </c>
      <c r="P67" s="50" t="s">
        <v>398</v>
      </c>
      <c r="Q67" s="94">
        <v>744.8</v>
      </c>
      <c r="R67" s="50" t="s">
        <v>398</v>
      </c>
      <c r="S67" s="50">
        <v>628.95000000000005</v>
      </c>
      <c r="T67" s="50" t="s">
        <v>398</v>
      </c>
      <c r="U67" s="124">
        <v>822.5</v>
      </c>
      <c r="V67" s="50" t="s">
        <v>398</v>
      </c>
      <c r="W67" s="112">
        <v>674.45</v>
      </c>
      <c r="X67" s="50" t="s">
        <v>398</v>
      </c>
      <c r="Y67" s="112">
        <v>647.5</v>
      </c>
      <c r="Z67" s="50" t="s">
        <v>398</v>
      </c>
      <c r="AA67" s="112">
        <v>563.15</v>
      </c>
      <c r="AB67" s="50" t="s">
        <v>398</v>
      </c>
      <c r="AC67" s="52">
        <v>694.05</v>
      </c>
      <c r="AD67" s="50" t="s">
        <v>398</v>
      </c>
      <c r="AE67" s="112">
        <v>705.95</v>
      </c>
      <c r="AF67" s="50" t="s">
        <v>398</v>
      </c>
      <c r="AG67" s="52">
        <v>850.5</v>
      </c>
      <c r="AH67" s="50" t="s">
        <v>398</v>
      </c>
      <c r="AI67" s="112">
        <v>724.85</v>
      </c>
      <c r="AJ67" s="50" t="s">
        <v>398</v>
      </c>
      <c r="AK67" s="112">
        <v>702.1</v>
      </c>
      <c r="AL67" s="50" t="s">
        <v>398</v>
      </c>
      <c r="AM67" s="112">
        <v>24899.7</v>
      </c>
    </row>
    <row r="68" spans="1:39" ht="30" customHeight="1" x14ac:dyDescent="0.25">
      <c r="A68" s="215"/>
      <c r="B68" s="50">
        <v>34129</v>
      </c>
      <c r="C68" s="89" t="s">
        <v>461</v>
      </c>
      <c r="D68" s="89" t="s">
        <v>462</v>
      </c>
      <c r="E68" s="139" t="s">
        <v>466</v>
      </c>
      <c r="F68" s="124" t="s">
        <v>464</v>
      </c>
      <c r="G68" s="141" t="s">
        <v>467</v>
      </c>
      <c r="H68" s="124">
        <v>53</v>
      </c>
      <c r="I68" s="124" t="s">
        <v>468</v>
      </c>
      <c r="J68" s="52">
        <v>3</v>
      </c>
      <c r="K68" s="50" t="s">
        <v>465</v>
      </c>
      <c r="L68" s="50" t="s">
        <v>465</v>
      </c>
      <c r="M68" s="50">
        <v>15022.15</v>
      </c>
      <c r="N68" s="50">
        <v>15280.2</v>
      </c>
      <c r="O68" s="50">
        <v>1530.75</v>
      </c>
      <c r="P68" s="50" t="s">
        <v>398</v>
      </c>
      <c r="Q68" s="94">
        <v>1383.2</v>
      </c>
      <c r="R68" s="50" t="s">
        <v>398</v>
      </c>
      <c r="S68" s="50">
        <v>1168.05</v>
      </c>
      <c r="T68" s="50" t="s">
        <v>398</v>
      </c>
      <c r="U68" s="124">
        <v>1527.5</v>
      </c>
      <c r="V68" s="50" t="s">
        <v>398</v>
      </c>
      <c r="W68" s="112">
        <v>1252.55</v>
      </c>
      <c r="X68" s="50" t="s">
        <v>398</v>
      </c>
      <c r="Y68" s="112">
        <v>1202.5</v>
      </c>
      <c r="Z68" s="50" t="s">
        <v>398</v>
      </c>
      <c r="AA68" s="112">
        <v>1045.8499999999999</v>
      </c>
      <c r="AB68" s="50" t="s">
        <v>398</v>
      </c>
      <c r="AC68" s="52">
        <v>1288.95</v>
      </c>
      <c r="AD68" s="50" t="s">
        <v>398</v>
      </c>
      <c r="AE68" s="112">
        <v>1311.05</v>
      </c>
      <c r="AF68" s="50" t="s">
        <v>398</v>
      </c>
      <c r="AG68" s="52">
        <v>1579.5</v>
      </c>
      <c r="AH68" s="50" t="s">
        <v>398</v>
      </c>
      <c r="AI68" s="112">
        <v>1346.15</v>
      </c>
      <c r="AJ68" s="50" t="s">
        <v>398</v>
      </c>
      <c r="AK68" s="112">
        <v>1303.9000000000001</v>
      </c>
      <c r="AL68" s="50" t="s">
        <v>398</v>
      </c>
      <c r="AM68" s="112">
        <v>46242.3</v>
      </c>
    </row>
    <row r="69" spans="1:39" ht="30" customHeight="1" x14ac:dyDescent="0.25">
      <c r="A69" s="214">
        <v>30</v>
      </c>
      <c r="B69" s="50">
        <v>34130</v>
      </c>
      <c r="C69" s="89" t="s">
        <v>461</v>
      </c>
      <c r="D69" s="89" t="s">
        <v>462</v>
      </c>
      <c r="E69" s="139" t="s">
        <v>463</v>
      </c>
      <c r="F69" s="124" t="s">
        <v>464</v>
      </c>
      <c r="G69" s="104"/>
      <c r="H69" s="124"/>
      <c r="I69" s="124"/>
      <c r="J69" s="52"/>
      <c r="K69" s="50" t="s">
        <v>465</v>
      </c>
      <c r="L69" s="50" t="s">
        <v>465</v>
      </c>
      <c r="M69" s="50">
        <v>6667.15</v>
      </c>
      <c r="N69" s="50">
        <v>7026.95</v>
      </c>
      <c r="O69" s="50">
        <v>857.5</v>
      </c>
      <c r="P69" s="50" t="s">
        <v>398</v>
      </c>
      <c r="Q69" s="94">
        <v>715.75</v>
      </c>
      <c r="R69" s="50" t="s">
        <v>398</v>
      </c>
      <c r="S69" s="50">
        <v>581.35</v>
      </c>
      <c r="T69" s="50" t="s">
        <v>398</v>
      </c>
      <c r="U69" s="124">
        <v>638.04999999999995</v>
      </c>
      <c r="V69" s="50" t="s">
        <v>398</v>
      </c>
      <c r="W69" s="112">
        <v>521.15</v>
      </c>
      <c r="X69" s="50" t="s">
        <v>398</v>
      </c>
      <c r="Y69" s="112">
        <v>487.2</v>
      </c>
      <c r="Z69" s="50" t="s">
        <v>398</v>
      </c>
      <c r="AA69" s="112">
        <v>476</v>
      </c>
      <c r="AB69" s="50" t="s">
        <v>398</v>
      </c>
      <c r="AC69" s="52">
        <v>547.75</v>
      </c>
      <c r="AD69" s="50" t="s">
        <v>398</v>
      </c>
      <c r="AE69" s="112">
        <v>558.25</v>
      </c>
      <c r="AF69" s="50" t="s">
        <v>398</v>
      </c>
      <c r="AG69" s="52">
        <v>717.85</v>
      </c>
      <c r="AH69" s="50" t="s">
        <v>398</v>
      </c>
      <c r="AI69" s="112">
        <v>648.54999999999995</v>
      </c>
      <c r="AJ69" s="50" t="s">
        <v>398</v>
      </c>
      <c r="AK69" s="112">
        <v>646.79999999999995</v>
      </c>
      <c r="AL69" s="50" t="s">
        <v>398</v>
      </c>
      <c r="AM69" s="112">
        <v>21090.3</v>
      </c>
    </row>
    <row r="70" spans="1:39" ht="30" customHeight="1" x14ac:dyDescent="0.25">
      <c r="A70" s="215"/>
      <c r="B70" s="50">
        <v>34130</v>
      </c>
      <c r="C70" s="89" t="s">
        <v>461</v>
      </c>
      <c r="D70" s="89" t="s">
        <v>462</v>
      </c>
      <c r="E70" s="139" t="s">
        <v>466</v>
      </c>
      <c r="F70" s="124" t="s">
        <v>464</v>
      </c>
      <c r="G70" s="141" t="s">
        <v>467</v>
      </c>
      <c r="H70" s="124">
        <v>53</v>
      </c>
      <c r="I70" s="124" t="s">
        <v>468</v>
      </c>
      <c r="J70" s="52">
        <v>3</v>
      </c>
      <c r="K70" s="50" t="s">
        <v>465</v>
      </c>
      <c r="L70" s="50" t="s">
        <v>465</v>
      </c>
      <c r="M70" s="50">
        <v>12381.85</v>
      </c>
      <c r="N70" s="50">
        <v>13050.05</v>
      </c>
      <c r="O70" s="50">
        <v>1592.5</v>
      </c>
      <c r="P70" s="50" t="s">
        <v>398</v>
      </c>
      <c r="Q70" s="94">
        <v>1329.25</v>
      </c>
      <c r="R70" s="50" t="s">
        <v>398</v>
      </c>
      <c r="S70" s="50">
        <v>1079.6500000000001</v>
      </c>
      <c r="T70" s="50" t="s">
        <v>398</v>
      </c>
      <c r="U70" s="124">
        <v>1184.95</v>
      </c>
      <c r="V70" s="50" t="s">
        <v>398</v>
      </c>
      <c r="W70" s="112">
        <v>967.85</v>
      </c>
      <c r="X70" s="50" t="s">
        <v>398</v>
      </c>
      <c r="Y70" s="112">
        <v>904.8</v>
      </c>
      <c r="Z70" s="50" t="s">
        <v>398</v>
      </c>
      <c r="AA70" s="112">
        <v>884</v>
      </c>
      <c r="AB70" s="50" t="s">
        <v>398</v>
      </c>
      <c r="AC70" s="52">
        <v>1017.25</v>
      </c>
      <c r="AD70" s="50" t="s">
        <v>398</v>
      </c>
      <c r="AE70" s="112">
        <v>1036.75</v>
      </c>
      <c r="AF70" s="50" t="s">
        <v>398</v>
      </c>
      <c r="AG70" s="52">
        <v>1333.15</v>
      </c>
      <c r="AH70" s="50" t="s">
        <v>398</v>
      </c>
      <c r="AI70" s="112">
        <v>1204.45</v>
      </c>
      <c r="AJ70" s="50" t="s">
        <v>398</v>
      </c>
      <c r="AK70" s="112">
        <v>1201.2</v>
      </c>
      <c r="AL70" s="50" t="s">
        <v>398</v>
      </c>
      <c r="AM70" s="112">
        <v>39167.699999999997</v>
      </c>
    </row>
    <row r="71" spans="1:39" ht="30" customHeight="1" x14ac:dyDescent="0.25">
      <c r="A71" s="214">
        <v>31</v>
      </c>
      <c r="B71" s="50">
        <v>34131</v>
      </c>
      <c r="C71" s="89" t="s">
        <v>461</v>
      </c>
      <c r="D71" s="89" t="s">
        <v>462</v>
      </c>
      <c r="E71" s="139" t="s">
        <v>463</v>
      </c>
      <c r="F71" s="124" t="s">
        <v>464</v>
      </c>
      <c r="G71" s="104"/>
      <c r="H71" s="124"/>
      <c r="I71" s="124"/>
      <c r="J71" s="52"/>
      <c r="K71" s="50" t="s">
        <v>465</v>
      </c>
      <c r="L71" s="50" t="s">
        <v>465</v>
      </c>
      <c r="M71" s="50">
        <v>98763.7</v>
      </c>
      <c r="N71" s="50">
        <v>103730.2</v>
      </c>
      <c r="O71" s="50">
        <v>10593.8</v>
      </c>
      <c r="P71" s="50" t="s">
        <v>398</v>
      </c>
      <c r="Q71" s="94">
        <v>8974.7000000000007</v>
      </c>
      <c r="R71" s="50" t="s">
        <v>398</v>
      </c>
      <c r="S71" s="50">
        <v>7982.1</v>
      </c>
      <c r="T71" s="50" t="s">
        <v>398</v>
      </c>
      <c r="U71" s="124">
        <v>9442.65</v>
      </c>
      <c r="V71" s="50" t="s">
        <v>398</v>
      </c>
      <c r="W71" s="112">
        <v>7982.1</v>
      </c>
      <c r="X71" s="50" t="s">
        <v>398</v>
      </c>
      <c r="Y71" s="112">
        <v>6225.1</v>
      </c>
      <c r="Z71" s="50" t="s">
        <v>398</v>
      </c>
      <c r="AA71" s="112">
        <v>7982.1</v>
      </c>
      <c r="AB71" s="50" t="s">
        <v>398</v>
      </c>
      <c r="AC71" s="52">
        <v>7982.1</v>
      </c>
      <c r="AD71" s="50" t="s">
        <v>398</v>
      </c>
      <c r="AE71" s="112">
        <v>7982.1</v>
      </c>
      <c r="AF71" s="50" t="s">
        <v>398</v>
      </c>
      <c r="AG71" s="52">
        <v>7983.15</v>
      </c>
      <c r="AH71" s="50" t="s">
        <v>398</v>
      </c>
      <c r="AI71" s="112">
        <v>7236.95</v>
      </c>
      <c r="AJ71" s="50" t="s">
        <v>398</v>
      </c>
      <c r="AK71" s="112">
        <v>8162.35</v>
      </c>
      <c r="AL71" s="50" t="s">
        <v>398</v>
      </c>
      <c r="AM71" s="112">
        <v>301023.09999999998</v>
      </c>
    </row>
    <row r="72" spans="1:39" ht="30" customHeight="1" x14ac:dyDescent="0.25">
      <c r="A72" s="215"/>
      <c r="B72" s="50">
        <v>34131</v>
      </c>
      <c r="C72" s="89" t="s">
        <v>461</v>
      </c>
      <c r="D72" s="89" t="s">
        <v>462</v>
      </c>
      <c r="E72" s="139" t="s">
        <v>466</v>
      </c>
      <c r="F72" s="124" t="s">
        <v>464</v>
      </c>
      <c r="G72" s="141" t="s">
        <v>467</v>
      </c>
      <c r="H72" s="124">
        <v>988</v>
      </c>
      <c r="I72" s="124" t="s">
        <v>468</v>
      </c>
      <c r="J72" s="52">
        <v>12</v>
      </c>
      <c r="K72" s="50" t="s">
        <v>465</v>
      </c>
      <c r="L72" s="50" t="s">
        <v>465</v>
      </c>
      <c r="M72" s="50">
        <v>183418.3</v>
      </c>
      <c r="N72" s="50">
        <v>192641.8</v>
      </c>
      <c r="O72" s="50">
        <v>19674.2</v>
      </c>
      <c r="P72" s="50" t="s">
        <v>398</v>
      </c>
      <c r="Q72" s="94">
        <v>16667.3</v>
      </c>
      <c r="R72" s="50" t="s">
        <v>398</v>
      </c>
      <c r="S72" s="50">
        <v>14823.9</v>
      </c>
      <c r="T72" s="50" t="s">
        <v>398</v>
      </c>
      <c r="U72" s="124">
        <v>17536.349999999999</v>
      </c>
      <c r="V72" s="50" t="s">
        <v>398</v>
      </c>
      <c r="W72" s="112">
        <v>14823.9</v>
      </c>
      <c r="X72" s="50" t="s">
        <v>398</v>
      </c>
      <c r="Y72" s="112">
        <v>11560.9</v>
      </c>
      <c r="Z72" s="50" t="s">
        <v>398</v>
      </c>
      <c r="AA72" s="112">
        <v>14823.9</v>
      </c>
      <c r="AB72" s="50" t="s">
        <v>398</v>
      </c>
      <c r="AC72" s="52">
        <v>14823.9</v>
      </c>
      <c r="AD72" s="50" t="s">
        <v>398</v>
      </c>
      <c r="AE72" s="112">
        <v>14823.9</v>
      </c>
      <c r="AF72" s="50" t="s">
        <v>398</v>
      </c>
      <c r="AG72" s="52">
        <v>14825.85</v>
      </c>
      <c r="AH72" s="50" t="s">
        <v>398</v>
      </c>
      <c r="AI72" s="112">
        <v>13440.05</v>
      </c>
      <c r="AJ72" s="50" t="s">
        <v>398</v>
      </c>
      <c r="AK72" s="112">
        <v>15158.65</v>
      </c>
      <c r="AL72" s="50" t="s">
        <v>398</v>
      </c>
      <c r="AM72" s="112">
        <v>559042.9</v>
      </c>
    </row>
    <row r="73" spans="1:39" ht="30" customHeight="1" x14ac:dyDescent="0.25">
      <c r="A73" s="214">
        <v>32</v>
      </c>
      <c r="B73" s="50">
        <v>34132</v>
      </c>
      <c r="C73" s="89" t="s">
        <v>461</v>
      </c>
      <c r="D73" s="89" t="s">
        <v>462</v>
      </c>
      <c r="E73" s="139" t="s">
        <v>463</v>
      </c>
      <c r="F73" s="124" t="s">
        <v>464</v>
      </c>
      <c r="G73" s="141"/>
      <c r="H73" s="124"/>
      <c r="I73" s="124"/>
      <c r="J73" s="52"/>
      <c r="K73" s="50" t="s">
        <v>465</v>
      </c>
      <c r="L73" s="50" t="s">
        <v>465</v>
      </c>
      <c r="M73" s="50">
        <v>88016.95</v>
      </c>
      <c r="N73" s="50">
        <v>87627.4</v>
      </c>
      <c r="O73" s="50">
        <v>9629.5499999999993</v>
      </c>
      <c r="P73" s="50" t="s">
        <v>398</v>
      </c>
      <c r="Q73" s="94">
        <v>6804.35</v>
      </c>
      <c r="R73" s="50" t="s">
        <v>398</v>
      </c>
      <c r="S73" s="50">
        <v>7411.6</v>
      </c>
      <c r="T73" s="50" t="s">
        <v>398</v>
      </c>
      <c r="U73" s="124">
        <v>8554.35</v>
      </c>
      <c r="V73" s="50" t="s">
        <v>398</v>
      </c>
      <c r="W73" s="112">
        <v>6353.2</v>
      </c>
      <c r="X73" s="50" t="s">
        <v>398</v>
      </c>
      <c r="Y73" s="112">
        <v>5780.25</v>
      </c>
      <c r="Z73" s="50" t="s">
        <v>398</v>
      </c>
      <c r="AA73" s="112">
        <v>6434.05</v>
      </c>
      <c r="AB73" s="50" t="s">
        <v>398</v>
      </c>
      <c r="AC73" s="52">
        <v>6284.6</v>
      </c>
      <c r="AD73" s="50" t="s">
        <v>398</v>
      </c>
      <c r="AE73" s="112">
        <v>6701.45</v>
      </c>
      <c r="AF73" s="50" t="s">
        <v>398</v>
      </c>
      <c r="AG73" s="52">
        <v>8408.75</v>
      </c>
      <c r="AH73" s="50" t="s">
        <v>398</v>
      </c>
      <c r="AI73" s="112">
        <v>7067.9</v>
      </c>
      <c r="AJ73" s="50" t="s">
        <v>398</v>
      </c>
      <c r="AK73" s="112">
        <v>7849.45</v>
      </c>
      <c r="AL73" s="50" t="s">
        <v>398</v>
      </c>
      <c r="AM73" s="112">
        <v>262923.84999999998</v>
      </c>
    </row>
    <row r="74" spans="1:39" ht="30" customHeight="1" x14ac:dyDescent="0.25">
      <c r="A74" s="215"/>
      <c r="B74" s="50">
        <v>34132</v>
      </c>
      <c r="C74" s="89" t="s">
        <v>461</v>
      </c>
      <c r="D74" s="89" t="s">
        <v>462</v>
      </c>
      <c r="E74" s="139" t="s">
        <v>466</v>
      </c>
      <c r="F74" s="124" t="s">
        <v>464</v>
      </c>
      <c r="G74" s="141" t="s">
        <v>467</v>
      </c>
      <c r="H74" s="124">
        <v>988</v>
      </c>
      <c r="I74" s="124" t="s">
        <v>468</v>
      </c>
      <c r="J74" s="52">
        <v>12</v>
      </c>
      <c r="K74" s="50" t="s">
        <v>465</v>
      </c>
      <c r="L74" s="50" t="s">
        <v>465</v>
      </c>
      <c r="M74" s="50">
        <v>163460.04999999999</v>
      </c>
      <c r="N74" s="50">
        <v>162736.6</v>
      </c>
      <c r="O74" s="50">
        <v>17883.45</v>
      </c>
      <c r="P74" s="50" t="s">
        <v>398</v>
      </c>
      <c r="Q74" s="94">
        <v>12636.65</v>
      </c>
      <c r="R74" s="50" t="s">
        <v>398</v>
      </c>
      <c r="S74" s="50">
        <v>13764.4</v>
      </c>
      <c r="T74" s="50" t="s">
        <v>398</v>
      </c>
      <c r="U74" s="124">
        <v>15886.65</v>
      </c>
      <c r="V74" s="50" t="s">
        <v>398</v>
      </c>
      <c r="W74" s="112">
        <v>11798.8</v>
      </c>
      <c r="X74" s="50" t="s">
        <v>398</v>
      </c>
      <c r="Y74" s="112">
        <v>10734.75</v>
      </c>
      <c r="Z74" s="50" t="s">
        <v>398</v>
      </c>
      <c r="AA74" s="112">
        <v>11948.95</v>
      </c>
      <c r="AB74" s="50" t="s">
        <v>398</v>
      </c>
      <c r="AC74" s="52">
        <v>11671.4</v>
      </c>
      <c r="AD74" s="50" t="s">
        <v>398</v>
      </c>
      <c r="AE74" s="112">
        <v>12445.55</v>
      </c>
      <c r="AF74" s="50" t="s">
        <v>398</v>
      </c>
      <c r="AG74" s="52">
        <v>15616.25</v>
      </c>
      <c r="AH74" s="50" t="s">
        <v>398</v>
      </c>
      <c r="AI74" s="112">
        <v>13126.1</v>
      </c>
      <c r="AJ74" s="50" t="s">
        <v>398</v>
      </c>
      <c r="AK74" s="112">
        <v>14577.55</v>
      </c>
      <c r="AL74" s="50" t="s">
        <v>398</v>
      </c>
      <c r="AM74" s="112">
        <v>488287.15</v>
      </c>
    </row>
    <row r="75" spans="1:39" ht="30" customHeight="1" x14ac:dyDescent="0.25">
      <c r="A75" s="214">
        <v>33</v>
      </c>
      <c r="B75" s="50">
        <v>34133</v>
      </c>
      <c r="C75" s="89" t="s">
        <v>461</v>
      </c>
      <c r="D75" s="89" t="s">
        <v>462</v>
      </c>
      <c r="E75" s="139" t="s">
        <v>463</v>
      </c>
      <c r="F75" s="124" t="s">
        <v>464</v>
      </c>
      <c r="G75" s="141"/>
      <c r="H75" s="124"/>
      <c r="I75" s="124"/>
      <c r="J75" s="52"/>
      <c r="K75" s="50" t="s">
        <v>465</v>
      </c>
      <c r="L75" s="50" t="s">
        <v>465</v>
      </c>
      <c r="M75" s="50">
        <v>37494.1</v>
      </c>
      <c r="N75" s="50">
        <v>32970.699999999997</v>
      </c>
      <c r="O75" s="50">
        <v>3439.8</v>
      </c>
      <c r="P75" s="50" t="s">
        <v>398</v>
      </c>
      <c r="Q75" s="94">
        <v>2731.75</v>
      </c>
      <c r="R75" s="50" t="s">
        <v>398</v>
      </c>
      <c r="S75" s="50">
        <v>3040.45</v>
      </c>
      <c r="T75" s="50" t="s">
        <v>398</v>
      </c>
      <c r="U75" s="124">
        <v>3477.95</v>
      </c>
      <c r="V75" s="50" t="s">
        <v>398</v>
      </c>
      <c r="W75" s="112">
        <v>2865.45</v>
      </c>
      <c r="X75" s="50" t="s">
        <v>398</v>
      </c>
      <c r="Y75" s="112">
        <v>3160.85</v>
      </c>
      <c r="Z75" s="50" t="s">
        <v>398</v>
      </c>
      <c r="AA75" s="112">
        <v>3138.8</v>
      </c>
      <c r="AB75" s="50" t="s">
        <v>398</v>
      </c>
      <c r="AC75" s="52">
        <v>3599.05</v>
      </c>
      <c r="AD75" s="50" t="s">
        <v>398</v>
      </c>
      <c r="AE75" s="112">
        <v>2966.95</v>
      </c>
      <c r="AF75" s="50" t="s">
        <v>398</v>
      </c>
      <c r="AG75" s="52">
        <v>3790.85</v>
      </c>
      <c r="AH75" s="50" t="s">
        <v>398</v>
      </c>
      <c r="AI75" s="112">
        <v>3129.35</v>
      </c>
      <c r="AJ75" s="50" t="s">
        <v>398</v>
      </c>
      <c r="AK75" s="112">
        <v>3076.85</v>
      </c>
      <c r="AL75" s="50" t="s">
        <v>398</v>
      </c>
      <c r="AM75" s="112">
        <v>108882.9</v>
      </c>
    </row>
    <row r="76" spans="1:39" ht="30" customHeight="1" x14ac:dyDescent="0.25">
      <c r="A76" s="215"/>
      <c r="B76" s="50">
        <v>34133</v>
      </c>
      <c r="C76" s="89" t="s">
        <v>461</v>
      </c>
      <c r="D76" s="89" t="s">
        <v>462</v>
      </c>
      <c r="E76" s="139" t="s">
        <v>466</v>
      </c>
      <c r="F76" s="124" t="s">
        <v>464</v>
      </c>
      <c r="G76" s="141" t="s">
        <v>467</v>
      </c>
      <c r="H76" s="124">
        <v>154</v>
      </c>
      <c r="I76" s="124" t="s">
        <v>468</v>
      </c>
      <c r="J76" s="52">
        <v>8</v>
      </c>
      <c r="K76" s="50" t="s">
        <v>465</v>
      </c>
      <c r="L76" s="50" t="s">
        <v>465</v>
      </c>
      <c r="M76" s="50">
        <v>69631.899999999994</v>
      </c>
      <c r="N76" s="50">
        <v>61231.3</v>
      </c>
      <c r="O76" s="50">
        <v>6388.2</v>
      </c>
      <c r="P76" s="50" t="s">
        <v>398</v>
      </c>
      <c r="Q76" s="94">
        <v>5073.25</v>
      </c>
      <c r="R76" s="50" t="s">
        <v>398</v>
      </c>
      <c r="S76" s="50">
        <v>5646.55</v>
      </c>
      <c r="T76" s="50" t="s">
        <v>398</v>
      </c>
      <c r="U76" s="124">
        <v>6459.05</v>
      </c>
      <c r="V76" s="50" t="s">
        <v>398</v>
      </c>
      <c r="W76" s="112">
        <v>5321.55</v>
      </c>
      <c r="X76" s="50" t="s">
        <v>398</v>
      </c>
      <c r="Y76" s="112">
        <v>5870.15</v>
      </c>
      <c r="Z76" s="50" t="s">
        <v>398</v>
      </c>
      <c r="AA76" s="112">
        <v>5829.2</v>
      </c>
      <c r="AB76" s="50" t="s">
        <v>398</v>
      </c>
      <c r="AC76" s="52">
        <v>6683.95</v>
      </c>
      <c r="AD76" s="50" t="s">
        <v>398</v>
      </c>
      <c r="AE76" s="112">
        <v>5510.05</v>
      </c>
      <c r="AF76" s="50" t="s">
        <v>398</v>
      </c>
      <c r="AG76" s="52">
        <v>7040.15</v>
      </c>
      <c r="AH76" s="50" t="s">
        <v>398</v>
      </c>
      <c r="AI76" s="112">
        <v>5811.65</v>
      </c>
      <c r="AJ76" s="50" t="s">
        <v>398</v>
      </c>
      <c r="AK76" s="112">
        <v>5714.15</v>
      </c>
      <c r="AL76" s="50" t="s">
        <v>398</v>
      </c>
      <c r="AM76" s="112">
        <v>202211.1</v>
      </c>
    </row>
    <row r="77" spans="1:39" ht="30" customHeight="1" x14ac:dyDescent="0.25">
      <c r="A77" s="214">
        <v>34</v>
      </c>
      <c r="B77" s="50">
        <v>34134</v>
      </c>
      <c r="C77" s="89" t="s">
        <v>461</v>
      </c>
      <c r="D77" s="89" t="s">
        <v>462</v>
      </c>
      <c r="E77" s="139" t="s">
        <v>463</v>
      </c>
      <c r="F77" s="124" t="s">
        <v>464</v>
      </c>
      <c r="G77" s="141"/>
      <c r="H77" s="124"/>
      <c r="I77" s="124"/>
      <c r="J77" s="52"/>
      <c r="K77" s="50" t="s">
        <v>465</v>
      </c>
      <c r="L77" s="50" t="s">
        <v>465</v>
      </c>
      <c r="M77" s="50">
        <v>8285.9</v>
      </c>
      <c r="N77" s="50">
        <v>8998.85</v>
      </c>
      <c r="O77" s="50">
        <v>1042.6500000000001</v>
      </c>
      <c r="P77" s="50" t="s">
        <v>398</v>
      </c>
      <c r="Q77" s="94">
        <v>969.5</v>
      </c>
      <c r="R77" s="50" t="s">
        <v>398</v>
      </c>
      <c r="S77" s="50">
        <v>801.15</v>
      </c>
      <c r="T77" s="50" t="s">
        <v>398</v>
      </c>
      <c r="U77" s="124">
        <v>786.45</v>
      </c>
      <c r="V77" s="50" t="s">
        <v>398</v>
      </c>
      <c r="W77" s="112">
        <v>617.75</v>
      </c>
      <c r="X77" s="50" t="s">
        <v>398</v>
      </c>
      <c r="Y77" s="112">
        <v>1468.95</v>
      </c>
      <c r="Z77" s="50" t="s">
        <v>398</v>
      </c>
      <c r="AA77" s="112">
        <v>485.8</v>
      </c>
      <c r="AB77" s="50" t="s">
        <v>398</v>
      </c>
      <c r="AC77" s="52">
        <v>712.6</v>
      </c>
      <c r="AD77" s="50" t="s">
        <v>398</v>
      </c>
      <c r="AE77" s="112">
        <v>602.70000000000005</v>
      </c>
      <c r="AF77" s="50" t="s">
        <v>398</v>
      </c>
      <c r="AG77" s="52">
        <v>723.45</v>
      </c>
      <c r="AH77" s="50" t="s">
        <v>398</v>
      </c>
      <c r="AI77" s="112">
        <v>781.55</v>
      </c>
      <c r="AJ77" s="50" t="s">
        <v>398</v>
      </c>
      <c r="AK77" s="112">
        <v>812.7</v>
      </c>
      <c r="AL77" s="50" t="s">
        <v>398</v>
      </c>
      <c r="AM77" s="112">
        <v>27090</v>
      </c>
    </row>
    <row r="78" spans="1:39" ht="30" customHeight="1" x14ac:dyDescent="0.25">
      <c r="A78" s="215"/>
      <c r="B78" s="50">
        <v>34134</v>
      </c>
      <c r="C78" s="89" t="s">
        <v>461</v>
      </c>
      <c r="D78" s="89" t="s">
        <v>462</v>
      </c>
      <c r="E78" s="139" t="s">
        <v>466</v>
      </c>
      <c r="F78" s="124" t="s">
        <v>464</v>
      </c>
      <c r="G78" s="141" t="s">
        <v>467</v>
      </c>
      <c r="H78" s="124">
        <v>68</v>
      </c>
      <c r="I78" s="124" t="s">
        <v>468</v>
      </c>
      <c r="J78" s="52">
        <v>8</v>
      </c>
      <c r="K78" s="50" t="s">
        <v>465</v>
      </c>
      <c r="L78" s="50" t="s">
        <v>465</v>
      </c>
      <c r="M78" s="50">
        <v>15388.1</v>
      </c>
      <c r="N78" s="50">
        <v>16712.150000000001</v>
      </c>
      <c r="O78" s="50">
        <v>1936.35</v>
      </c>
      <c r="P78" s="50" t="s">
        <v>398</v>
      </c>
      <c r="Q78" s="94">
        <v>1800.5</v>
      </c>
      <c r="R78" s="50" t="s">
        <v>398</v>
      </c>
      <c r="S78" s="50">
        <v>1487.85</v>
      </c>
      <c r="T78" s="50" t="s">
        <v>398</v>
      </c>
      <c r="U78" s="124">
        <v>1460.55</v>
      </c>
      <c r="V78" s="50" t="s">
        <v>398</v>
      </c>
      <c r="W78" s="112">
        <v>1147.25</v>
      </c>
      <c r="X78" s="50" t="s">
        <v>398</v>
      </c>
      <c r="Y78" s="112">
        <v>2728.05</v>
      </c>
      <c r="Z78" s="50" t="s">
        <v>398</v>
      </c>
      <c r="AA78" s="112">
        <v>902.2</v>
      </c>
      <c r="AB78" s="50" t="s">
        <v>398</v>
      </c>
      <c r="AC78" s="52">
        <v>1323.4</v>
      </c>
      <c r="AD78" s="50" t="s">
        <v>398</v>
      </c>
      <c r="AE78" s="112">
        <v>1119.3</v>
      </c>
      <c r="AF78" s="50" t="s">
        <v>398</v>
      </c>
      <c r="AG78" s="52">
        <v>1343.55</v>
      </c>
      <c r="AH78" s="50" t="s">
        <v>398</v>
      </c>
      <c r="AI78" s="112">
        <v>1451.45</v>
      </c>
      <c r="AJ78" s="50" t="s">
        <v>398</v>
      </c>
      <c r="AK78" s="112">
        <v>1509.3</v>
      </c>
      <c r="AL78" s="50" t="s">
        <v>398</v>
      </c>
      <c r="AM78" s="112">
        <v>50310</v>
      </c>
    </row>
    <row r="79" spans="1:39" ht="30" customHeight="1" x14ac:dyDescent="0.25">
      <c r="A79" s="214">
        <v>35</v>
      </c>
      <c r="B79" s="50">
        <v>34135</v>
      </c>
      <c r="C79" s="89" t="s">
        <v>461</v>
      </c>
      <c r="D79" s="89" t="s">
        <v>462</v>
      </c>
      <c r="E79" s="139" t="s">
        <v>463</v>
      </c>
      <c r="F79" s="124" t="s">
        <v>464</v>
      </c>
      <c r="G79" s="141"/>
      <c r="H79" s="124"/>
      <c r="I79" s="124"/>
      <c r="J79" s="52"/>
      <c r="K79" s="50" t="s">
        <v>465</v>
      </c>
      <c r="L79" s="50" t="s">
        <v>465</v>
      </c>
      <c r="M79" s="50">
        <v>13025.6</v>
      </c>
      <c r="N79" s="50">
        <v>16015.3</v>
      </c>
      <c r="O79" s="50">
        <v>1844.85</v>
      </c>
      <c r="P79" s="50" t="s">
        <v>398</v>
      </c>
      <c r="Q79" s="94">
        <v>1801.45</v>
      </c>
      <c r="R79" s="50" t="s">
        <v>398</v>
      </c>
      <c r="S79" s="50">
        <v>1405.6</v>
      </c>
      <c r="T79" s="50" t="s">
        <v>398</v>
      </c>
      <c r="U79" s="124">
        <v>1510.95</v>
      </c>
      <c r="V79" s="50" t="s">
        <v>398</v>
      </c>
      <c r="W79" s="112">
        <v>1399.65</v>
      </c>
      <c r="X79" s="50" t="s">
        <v>398</v>
      </c>
      <c r="Y79" s="112">
        <v>1098.6500000000001</v>
      </c>
      <c r="Z79" s="50" t="s">
        <v>398</v>
      </c>
      <c r="AA79" s="112">
        <v>1188.5999999999999</v>
      </c>
      <c r="AB79" s="50" t="s">
        <v>398</v>
      </c>
      <c r="AC79" s="52">
        <v>1624</v>
      </c>
      <c r="AD79" s="50" t="s">
        <v>398</v>
      </c>
      <c r="AE79" s="112">
        <v>1374.45</v>
      </c>
      <c r="AF79" s="50" t="s">
        <v>398</v>
      </c>
      <c r="AG79" s="52">
        <v>1764.35</v>
      </c>
      <c r="AH79" s="50" t="s">
        <v>398</v>
      </c>
      <c r="AI79" s="112">
        <v>1489.25</v>
      </c>
      <c r="AJ79" s="50" t="s">
        <v>398</v>
      </c>
      <c r="AK79" s="112">
        <v>1612.8</v>
      </c>
      <c r="AL79" s="50" t="s">
        <v>398</v>
      </c>
      <c r="AM79" s="112">
        <v>47155.5</v>
      </c>
    </row>
    <row r="80" spans="1:39" ht="30" customHeight="1" x14ac:dyDescent="0.25">
      <c r="A80" s="215"/>
      <c r="B80" s="50">
        <v>34135</v>
      </c>
      <c r="C80" s="89" t="s">
        <v>461</v>
      </c>
      <c r="D80" s="89" t="s">
        <v>462</v>
      </c>
      <c r="E80" s="139" t="s">
        <v>466</v>
      </c>
      <c r="F80" s="124" t="s">
        <v>464</v>
      </c>
      <c r="G80" s="141" t="s">
        <v>467</v>
      </c>
      <c r="H80" s="124">
        <v>144</v>
      </c>
      <c r="I80" s="124" t="s">
        <v>468</v>
      </c>
      <c r="J80" s="52">
        <v>12</v>
      </c>
      <c r="K80" s="50" t="s">
        <v>465</v>
      </c>
      <c r="L80" s="50" t="s">
        <v>465</v>
      </c>
      <c r="M80" s="50">
        <v>24190.400000000001</v>
      </c>
      <c r="N80" s="50">
        <v>29742.7</v>
      </c>
      <c r="O80" s="50">
        <v>3426.15</v>
      </c>
      <c r="P80" s="50" t="s">
        <v>398</v>
      </c>
      <c r="Q80" s="94">
        <v>3345.55</v>
      </c>
      <c r="R80" s="50" t="s">
        <v>398</v>
      </c>
      <c r="S80" s="50">
        <v>2610.4</v>
      </c>
      <c r="T80" s="50" t="s">
        <v>398</v>
      </c>
      <c r="U80" s="124">
        <v>2806.05</v>
      </c>
      <c r="V80" s="50" t="s">
        <v>398</v>
      </c>
      <c r="W80" s="112">
        <v>2599.35</v>
      </c>
      <c r="X80" s="50" t="s">
        <v>398</v>
      </c>
      <c r="Y80" s="112">
        <v>2040.35</v>
      </c>
      <c r="Z80" s="50" t="s">
        <v>398</v>
      </c>
      <c r="AA80" s="112">
        <v>2207.4</v>
      </c>
      <c r="AB80" s="50" t="s">
        <v>398</v>
      </c>
      <c r="AC80" s="52">
        <v>3016</v>
      </c>
      <c r="AD80" s="50" t="s">
        <v>398</v>
      </c>
      <c r="AE80" s="112">
        <v>2552.5500000000002</v>
      </c>
      <c r="AF80" s="50" t="s">
        <v>398</v>
      </c>
      <c r="AG80" s="52">
        <v>3276.65</v>
      </c>
      <c r="AH80" s="50" t="s">
        <v>398</v>
      </c>
      <c r="AI80" s="112">
        <v>2765.75</v>
      </c>
      <c r="AJ80" s="50" t="s">
        <v>398</v>
      </c>
      <c r="AK80" s="112">
        <v>2995.2</v>
      </c>
      <c r="AL80" s="50" t="s">
        <v>398</v>
      </c>
      <c r="AM80" s="112">
        <v>87574.5</v>
      </c>
    </row>
    <row r="81" spans="1:39" ht="30" customHeight="1" x14ac:dyDescent="0.25">
      <c r="A81" s="214">
        <v>36</v>
      </c>
      <c r="B81" s="50">
        <v>34136</v>
      </c>
      <c r="C81" s="89" t="s">
        <v>461</v>
      </c>
      <c r="D81" s="89" t="s">
        <v>462</v>
      </c>
      <c r="E81" s="139" t="s">
        <v>463</v>
      </c>
      <c r="F81" s="124" t="s">
        <v>464</v>
      </c>
      <c r="G81" s="141"/>
      <c r="H81" s="124"/>
      <c r="I81" s="124"/>
      <c r="J81" s="52"/>
      <c r="K81" s="50" t="s">
        <v>465</v>
      </c>
      <c r="L81" s="50" t="s">
        <v>465</v>
      </c>
      <c r="M81" s="50">
        <v>34069.35</v>
      </c>
      <c r="N81" s="50">
        <v>35485.1</v>
      </c>
      <c r="O81" s="50">
        <v>3544.8</v>
      </c>
      <c r="P81" s="50" t="s">
        <v>398</v>
      </c>
      <c r="Q81" s="94">
        <v>3309.6</v>
      </c>
      <c r="R81" s="50" t="s">
        <v>398</v>
      </c>
      <c r="S81" s="50">
        <v>2790.9</v>
      </c>
      <c r="T81" s="50" t="s">
        <v>398</v>
      </c>
      <c r="U81" s="124">
        <v>3106.25</v>
      </c>
      <c r="V81" s="50" t="s">
        <v>398</v>
      </c>
      <c r="W81" s="112">
        <v>2584.75</v>
      </c>
      <c r="X81" s="50" t="s">
        <v>398</v>
      </c>
      <c r="Y81" s="112">
        <v>2590.6999999999998</v>
      </c>
      <c r="Z81" s="50" t="s">
        <v>398</v>
      </c>
      <c r="AA81" s="112">
        <v>2508.1</v>
      </c>
      <c r="AB81" s="50" t="s">
        <v>398</v>
      </c>
      <c r="AC81" s="52">
        <v>2891</v>
      </c>
      <c r="AD81" s="50" t="s">
        <v>398</v>
      </c>
      <c r="AE81" s="112">
        <v>2455.25</v>
      </c>
      <c r="AF81" s="50" t="s">
        <v>398</v>
      </c>
      <c r="AG81" s="52">
        <v>2914.1</v>
      </c>
      <c r="AH81" s="50" t="s">
        <v>398</v>
      </c>
      <c r="AI81" s="112">
        <v>3031.35</v>
      </c>
      <c r="AJ81" s="50" t="s">
        <v>398</v>
      </c>
      <c r="AK81" s="112">
        <v>2920.4</v>
      </c>
      <c r="AL81" s="50" t="s">
        <v>398</v>
      </c>
      <c r="AM81" s="112">
        <v>104201.65</v>
      </c>
    </row>
    <row r="82" spans="1:39" ht="30" customHeight="1" x14ac:dyDescent="0.25">
      <c r="A82" s="215"/>
      <c r="B82" s="50">
        <v>34136</v>
      </c>
      <c r="C82" s="89" t="s">
        <v>461</v>
      </c>
      <c r="D82" s="89" t="s">
        <v>462</v>
      </c>
      <c r="E82" s="139" t="s">
        <v>466</v>
      </c>
      <c r="F82" s="124" t="s">
        <v>464</v>
      </c>
      <c r="G82" s="141" t="s">
        <v>467</v>
      </c>
      <c r="H82" s="124">
        <v>223</v>
      </c>
      <c r="I82" s="124" t="s">
        <v>468</v>
      </c>
      <c r="J82" s="52">
        <v>12</v>
      </c>
      <c r="K82" s="50" t="s">
        <v>465</v>
      </c>
      <c r="L82" s="50" t="s">
        <v>465</v>
      </c>
      <c r="M82" s="50">
        <v>63271.65</v>
      </c>
      <c r="N82" s="50">
        <v>65900.899999999994</v>
      </c>
      <c r="O82" s="50">
        <v>6583.2</v>
      </c>
      <c r="P82" s="50" t="s">
        <v>398</v>
      </c>
      <c r="Q82" s="94">
        <v>6146.4</v>
      </c>
      <c r="R82" s="50" t="s">
        <v>398</v>
      </c>
      <c r="S82" s="50">
        <v>5183.1000000000004</v>
      </c>
      <c r="T82" s="50" t="s">
        <v>398</v>
      </c>
      <c r="U82" s="124">
        <v>5768.75</v>
      </c>
      <c r="V82" s="50" t="s">
        <v>398</v>
      </c>
      <c r="W82" s="112">
        <v>4800.25</v>
      </c>
      <c r="X82" s="50" t="s">
        <v>398</v>
      </c>
      <c r="Y82" s="112">
        <v>4811.3</v>
      </c>
      <c r="Z82" s="50" t="s">
        <v>398</v>
      </c>
      <c r="AA82" s="112">
        <v>4657.8999999999996</v>
      </c>
      <c r="AB82" s="50" t="s">
        <v>398</v>
      </c>
      <c r="AC82" s="52">
        <v>5369</v>
      </c>
      <c r="AD82" s="50" t="s">
        <v>398</v>
      </c>
      <c r="AE82" s="112">
        <v>4559.75</v>
      </c>
      <c r="AF82" s="50" t="s">
        <v>398</v>
      </c>
      <c r="AG82" s="52">
        <v>5411.9</v>
      </c>
      <c r="AH82" s="50" t="s">
        <v>398</v>
      </c>
      <c r="AI82" s="112">
        <v>5629.65</v>
      </c>
      <c r="AJ82" s="50" t="s">
        <v>398</v>
      </c>
      <c r="AK82" s="112">
        <v>5423.6</v>
      </c>
      <c r="AL82" s="50" t="s">
        <v>398</v>
      </c>
      <c r="AM82" s="112">
        <v>193517.35</v>
      </c>
    </row>
    <row r="83" spans="1:39" ht="30" customHeight="1" x14ac:dyDescent="0.25">
      <c r="A83" s="214">
        <v>37</v>
      </c>
      <c r="B83" s="50">
        <v>34137</v>
      </c>
      <c r="C83" s="89" t="s">
        <v>461</v>
      </c>
      <c r="D83" s="89" t="s">
        <v>462</v>
      </c>
      <c r="E83" s="139" t="s">
        <v>463</v>
      </c>
      <c r="F83" s="124" t="s">
        <v>464</v>
      </c>
      <c r="G83" s="141"/>
      <c r="H83" s="124"/>
      <c r="I83" s="124"/>
      <c r="J83" s="52"/>
      <c r="K83" s="50" t="s">
        <v>465</v>
      </c>
      <c r="L83" s="50" t="s">
        <v>465</v>
      </c>
      <c r="M83" s="50">
        <v>6979.35</v>
      </c>
      <c r="N83" s="50">
        <v>7104.3</v>
      </c>
      <c r="O83" s="50">
        <v>848.05</v>
      </c>
      <c r="P83" s="50" t="s">
        <v>398</v>
      </c>
      <c r="Q83" s="94">
        <v>714.7</v>
      </c>
      <c r="R83" s="50" t="s">
        <v>398</v>
      </c>
      <c r="S83" s="50">
        <v>607.6</v>
      </c>
      <c r="T83" s="50" t="s">
        <v>398</v>
      </c>
      <c r="U83" s="124">
        <v>676.2</v>
      </c>
      <c r="V83" s="50" t="s">
        <v>398</v>
      </c>
      <c r="W83" s="112">
        <v>530.6</v>
      </c>
      <c r="X83" s="50" t="s">
        <v>398</v>
      </c>
      <c r="Y83" s="112">
        <v>404.25</v>
      </c>
      <c r="Z83" s="50" t="s">
        <v>398</v>
      </c>
      <c r="AA83" s="112">
        <v>428.05</v>
      </c>
      <c r="AB83" s="50" t="s">
        <v>398</v>
      </c>
      <c r="AC83" s="52">
        <v>492.45</v>
      </c>
      <c r="AD83" s="50" t="s">
        <v>398</v>
      </c>
      <c r="AE83" s="112">
        <v>497</v>
      </c>
      <c r="AF83" s="50" t="s">
        <v>398</v>
      </c>
      <c r="AG83" s="52">
        <v>637</v>
      </c>
      <c r="AH83" s="50" t="s">
        <v>398</v>
      </c>
      <c r="AI83" s="112">
        <v>525.70000000000005</v>
      </c>
      <c r="AJ83" s="50" t="s">
        <v>398</v>
      </c>
      <c r="AK83" s="112">
        <v>622.29999999999995</v>
      </c>
      <c r="AL83" s="50" t="s">
        <v>398</v>
      </c>
      <c r="AM83" s="112">
        <v>21067.55</v>
      </c>
    </row>
    <row r="84" spans="1:39" ht="30" customHeight="1" x14ac:dyDescent="0.25">
      <c r="A84" s="215"/>
      <c r="B84" s="50">
        <v>34137</v>
      </c>
      <c r="C84" s="89" t="s">
        <v>461</v>
      </c>
      <c r="D84" s="89" t="s">
        <v>462</v>
      </c>
      <c r="E84" s="139" t="s">
        <v>466</v>
      </c>
      <c r="F84" s="124" t="s">
        <v>464</v>
      </c>
      <c r="G84" s="141" t="s">
        <v>467</v>
      </c>
      <c r="H84" s="124">
        <v>68</v>
      </c>
      <c r="I84" s="124" t="s">
        <v>468</v>
      </c>
      <c r="J84" s="52">
        <v>8</v>
      </c>
      <c r="K84" s="50" t="s">
        <v>465</v>
      </c>
      <c r="L84" s="50" t="s">
        <v>465</v>
      </c>
      <c r="M84" s="50">
        <v>12961.65</v>
      </c>
      <c r="N84" s="50">
        <v>13193.7</v>
      </c>
      <c r="O84" s="50">
        <v>1574.95</v>
      </c>
      <c r="P84" s="50" t="s">
        <v>398</v>
      </c>
      <c r="Q84" s="94">
        <v>1327.3</v>
      </c>
      <c r="R84" s="50" t="s">
        <v>398</v>
      </c>
      <c r="S84" s="50">
        <v>1128.4000000000001</v>
      </c>
      <c r="T84" s="50" t="s">
        <v>398</v>
      </c>
      <c r="U84" s="124">
        <v>1255.8</v>
      </c>
      <c r="V84" s="50" t="s">
        <v>398</v>
      </c>
      <c r="W84" s="112">
        <v>985.4</v>
      </c>
      <c r="X84" s="50" t="s">
        <v>398</v>
      </c>
      <c r="Y84" s="112">
        <v>750.75</v>
      </c>
      <c r="Z84" s="50" t="s">
        <v>398</v>
      </c>
      <c r="AA84" s="112">
        <v>794.95</v>
      </c>
      <c r="AB84" s="50" t="s">
        <v>398</v>
      </c>
      <c r="AC84" s="52">
        <v>914.55</v>
      </c>
      <c r="AD84" s="50" t="s">
        <v>398</v>
      </c>
      <c r="AE84" s="112">
        <v>923</v>
      </c>
      <c r="AF84" s="50" t="s">
        <v>398</v>
      </c>
      <c r="AG84" s="52">
        <v>1183</v>
      </c>
      <c r="AH84" s="50" t="s">
        <v>398</v>
      </c>
      <c r="AI84" s="112">
        <v>976.3</v>
      </c>
      <c r="AJ84" s="50" t="s">
        <v>398</v>
      </c>
      <c r="AK84" s="112">
        <v>1155.7</v>
      </c>
      <c r="AL84" s="50" t="s">
        <v>398</v>
      </c>
      <c r="AM84" s="112">
        <v>39125.449999999997</v>
      </c>
    </row>
    <row r="85" spans="1:39" ht="30" customHeight="1" x14ac:dyDescent="0.25">
      <c r="A85" s="214">
        <v>38</v>
      </c>
      <c r="B85" s="50">
        <v>34138</v>
      </c>
      <c r="C85" s="89" t="s">
        <v>461</v>
      </c>
      <c r="D85" s="89" t="s">
        <v>462</v>
      </c>
      <c r="E85" s="139" t="s">
        <v>463</v>
      </c>
      <c r="F85" s="124" t="s">
        <v>464</v>
      </c>
      <c r="G85" s="141"/>
      <c r="H85" s="124"/>
      <c r="I85" s="124"/>
      <c r="J85" s="52"/>
      <c r="K85" s="50" t="s">
        <v>465</v>
      </c>
      <c r="L85" s="50" t="s">
        <v>465</v>
      </c>
      <c r="M85" s="50">
        <v>14349.3</v>
      </c>
      <c r="N85" s="50">
        <v>16065.35</v>
      </c>
      <c r="O85" s="50">
        <v>1732.15</v>
      </c>
      <c r="P85" s="50" t="s">
        <v>398</v>
      </c>
      <c r="Q85" s="94">
        <v>1397.2</v>
      </c>
      <c r="R85" s="50" t="s">
        <v>398</v>
      </c>
      <c r="S85" s="50">
        <v>1042.6500000000001</v>
      </c>
      <c r="T85" s="50" t="s">
        <v>398</v>
      </c>
      <c r="U85" s="124">
        <v>1093.75</v>
      </c>
      <c r="V85" s="50" t="s">
        <v>398</v>
      </c>
      <c r="W85" s="112">
        <v>1041.25</v>
      </c>
      <c r="X85" s="50" t="s">
        <v>398</v>
      </c>
      <c r="Y85" s="112">
        <v>793.8</v>
      </c>
      <c r="Z85" s="50" t="s">
        <v>398</v>
      </c>
      <c r="AA85" s="112">
        <v>884.45</v>
      </c>
      <c r="AB85" s="50" t="s">
        <v>398</v>
      </c>
      <c r="AC85" s="52">
        <v>862.75</v>
      </c>
      <c r="AD85" s="50" t="s">
        <v>398</v>
      </c>
      <c r="AE85" s="112">
        <v>886.55</v>
      </c>
      <c r="AF85" s="50" t="s">
        <v>398</v>
      </c>
      <c r="AG85" s="52">
        <v>779.1</v>
      </c>
      <c r="AH85" s="50" t="s">
        <v>398</v>
      </c>
      <c r="AI85" s="112">
        <v>1367.45</v>
      </c>
      <c r="AJ85" s="50" t="s">
        <v>398</v>
      </c>
      <c r="AK85" s="112">
        <v>745.85</v>
      </c>
      <c r="AL85" s="50" t="s">
        <v>398</v>
      </c>
      <c r="AM85" s="112">
        <v>43041.599999999999</v>
      </c>
    </row>
    <row r="86" spans="1:39" ht="30" customHeight="1" x14ac:dyDescent="0.25">
      <c r="A86" s="215"/>
      <c r="B86" s="50">
        <v>34138</v>
      </c>
      <c r="C86" s="89" t="s">
        <v>461</v>
      </c>
      <c r="D86" s="89" t="s">
        <v>462</v>
      </c>
      <c r="E86" s="139" t="s">
        <v>466</v>
      </c>
      <c r="F86" s="124" t="s">
        <v>464</v>
      </c>
      <c r="G86" s="141" t="s">
        <v>467</v>
      </c>
      <c r="H86" s="124">
        <v>110</v>
      </c>
      <c r="I86" s="124" t="s">
        <v>468</v>
      </c>
      <c r="J86" s="52">
        <v>5</v>
      </c>
      <c r="K86" s="50" t="s">
        <v>465</v>
      </c>
      <c r="L86" s="50" t="s">
        <v>465</v>
      </c>
      <c r="M86" s="50">
        <v>26648.7</v>
      </c>
      <c r="N86" s="50">
        <v>29835.65</v>
      </c>
      <c r="O86" s="50">
        <v>3216.85</v>
      </c>
      <c r="P86" s="50" t="s">
        <v>398</v>
      </c>
      <c r="Q86" s="94">
        <v>2594.8000000000002</v>
      </c>
      <c r="R86" s="50" t="s">
        <v>398</v>
      </c>
      <c r="S86" s="50">
        <v>1936.35</v>
      </c>
      <c r="T86" s="50" t="s">
        <v>398</v>
      </c>
      <c r="U86" s="124">
        <v>2031.25</v>
      </c>
      <c r="V86" s="50" t="s">
        <v>398</v>
      </c>
      <c r="W86" s="112">
        <v>1933.75</v>
      </c>
      <c r="X86" s="50" t="s">
        <v>398</v>
      </c>
      <c r="Y86" s="112">
        <v>1474.2</v>
      </c>
      <c r="Z86" s="50" t="s">
        <v>398</v>
      </c>
      <c r="AA86" s="112">
        <v>1642.55</v>
      </c>
      <c r="AB86" s="50" t="s">
        <v>398</v>
      </c>
      <c r="AC86" s="52">
        <v>1602.25</v>
      </c>
      <c r="AD86" s="50" t="s">
        <v>398</v>
      </c>
      <c r="AE86" s="112">
        <v>1646.45</v>
      </c>
      <c r="AF86" s="50" t="s">
        <v>398</v>
      </c>
      <c r="AG86" s="52">
        <v>1446.9</v>
      </c>
      <c r="AH86" s="50" t="s">
        <v>398</v>
      </c>
      <c r="AI86" s="112">
        <v>2539.5500000000002</v>
      </c>
      <c r="AJ86" s="50" t="s">
        <v>398</v>
      </c>
      <c r="AK86" s="112">
        <v>1385.15</v>
      </c>
      <c r="AL86" s="50" t="s">
        <v>398</v>
      </c>
      <c r="AM86" s="112">
        <v>79934.399999999994</v>
      </c>
    </row>
    <row r="87" spans="1:39" ht="30" customHeight="1" x14ac:dyDescent="0.25">
      <c r="A87" s="214">
        <v>39</v>
      </c>
      <c r="B87" s="50">
        <v>34139</v>
      </c>
      <c r="C87" s="89" t="s">
        <v>461</v>
      </c>
      <c r="D87" s="89" t="s">
        <v>462</v>
      </c>
      <c r="E87" s="139" t="s">
        <v>463</v>
      </c>
      <c r="F87" s="124" t="s">
        <v>464</v>
      </c>
      <c r="G87" s="141"/>
      <c r="H87" s="124"/>
      <c r="I87" s="124"/>
      <c r="J87" s="52"/>
      <c r="K87" s="50" t="s">
        <v>465</v>
      </c>
      <c r="L87" s="50" t="s">
        <v>465</v>
      </c>
      <c r="M87" s="50">
        <v>18071.900000000001</v>
      </c>
      <c r="N87" s="50">
        <v>16994.599999999999</v>
      </c>
      <c r="O87" s="50">
        <v>1986.25</v>
      </c>
      <c r="P87" s="50" t="s">
        <v>398</v>
      </c>
      <c r="Q87" s="94">
        <v>1748.95</v>
      </c>
      <c r="R87" s="50" t="s">
        <v>398</v>
      </c>
      <c r="S87" s="50">
        <v>1530.55</v>
      </c>
      <c r="T87" s="50" t="s">
        <v>398</v>
      </c>
      <c r="U87" s="124">
        <v>1610.7</v>
      </c>
      <c r="V87" s="50" t="s">
        <v>398</v>
      </c>
      <c r="W87" s="112">
        <v>1515.85</v>
      </c>
      <c r="X87" s="50" t="s">
        <v>398</v>
      </c>
      <c r="Y87" s="112">
        <v>1142.05</v>
      </c>
      <c r="Z87" s="50" t="s">
        <v>398</v>
      </c>
      <c r="AA87" s="112">
        <v>990.15</v>
      </c>
      <c r="AB87" s="50" t="s">
        <v>398</v>
      </c>
      <c r="AC87" s="52">
        <v>1124.55</v>
      </c>
      <c r="AD87" s="50" t="s">
        <v>398</v>
      </c>
      <c r="AE87" s="112">
        <v>1133.3</v>
      </c>
      <c r="AF87" s="50" t="s">
        <v>398</v>
      </c>
      <c r="AG87" s="52">
        <v>1356.95</v>
      </c>
      <c r="AH87" s="50" t="s">
        <v>398</v>
      </c>
      <c r="AI87" s="112">
        <v>1152.2</v>
      </c>
      <c r="AJ87" s="50" t="s">
        <v>398</v>
      </c>
      <c r="AK87" s="112">
        <v>1172.8499999999999</v>
      </c>
      <c r="AL87" s="50" t="s">
        <v>398</v>
      </c>
      <c r="AM87" s="112">
        <v>51530.85</v>
      </c>
    </row>
    <row r="88" spans="1:39" ht="30" customHeight="1" x14ac:dyDescent="0.25">
      <c r="A88" s="215"/>
      <c r="B88" s="50">
        <v>34139</v>
      </c>
      <c r="C88" s="89" t="s">
        <v>461</v>
      </c>
      <c r="D88" s="89" t="s">
        <v>462</v>
      </c>
      <c r="E88" s="139" t="s">
        <v>466</v>
      </c>
      <c r="F88" s="124" t="s">
        <v>464</v>
      </c>
      <c r="G88" s="141" t="s">
        <v>467</v>
      </c>
      <c r="H88" s="124">
        <v>94</v>
      </c>
      <c r="I88" s="124" t="s">
        <v>468</v>
      </c>
      <c r="J88" s="52">
        <v>4</v>
      </c>
      <c r="K88" s="50" t="s">
        <v>465</v>
      </c>
      <c r="L88" s="50" t="s">
        <v>465</v>
      </c>
      <c r="M88" s="50">
        <v>33562.1</v>
      </c>
      <c r="N88" s="50">
        <v>31561.4</v>
      </c>
      <c r="O88" s="50">
        <v>3688.75</v>
      </c>
      <c r="P88" s="50" t="s">
        <v>398</v>
      </c>
      <c r="Q88" s="94">
        <v>3248.05</v>
      </c>
      <c r="R88" s="50" t="s">
        <v>398</v>
      </c>
      <c r="S88" s="50">
        <v>2842.45</v>
      </c>
      <c r="T88" s="50" t="s">
        <v>398</v>
      </c>
      <c r="U88" s="124">
        <v>2991.3</v>
      </c>
      <c r="V88" s="50" t="s">
        <v>398</v>
      </c>
      <c r="W88" s="112">
        <v>2815.15</v>
      </c>
      <c r="X88" s="50" t="s">
        <v>398</v>
      </c>
      <c r="Y88" s="112">
        <v>2120.9499999999998</v>
      </c>
      <c r="Z88" s="50" t="s">
        <v>398</v>
      </c>
      <c r="AA88" s="112">
        <v>1838.85</v>
      </c>
      <c r="AB88" s="50" t="s">
        <v>398</v>
      </c>
      <c r="AC88" s="52">
        <v>2088.4499999999998</v>
      </c>
      <c r="AD88" s="50" t="s">
        <v>398</v>
      </c>
      <c r="AE88" s="112">
        <v>2104.6999999999998</v>
      </c>
      <c r="AF88" s="50" t="s">
        <v>398</v>
      </c>
      <c r="AG88" s="52">
        <v>2520.0500000000002</v>
      </c>
      <c r="AH88" s="50" t="s">
        <v>398</v>
      </c>
      <c r="AI88" s="112">
        <v>2139.8000000000002</v>
      </c>
      <c r="AJ88" s="50" t="s">
        <v>398</v>
      </c>
      <c r="AK88" s="112">
        <v>2178.15</v>
      </c>
      <c r="AL88" s="50" t="s">
        <v>398</v>
      </c>
      <c r="AM88" s="112">
        <v>95700.15</v>
      </c>
    </row>
    <row r="89" spans="1:39" ht="30" customHeight="1" x14ac:dyDescent="0.25">
      <c r="A89" s="214">
        <v>40</v>
      </c>
      <c r="B89" s="50">
        <v>34140</v>
      </c>
      <c r="C89" s="89" t="s">
        <v>461</v>
      </c>
      <c r="D89" s="89" t="s">
        <v>462</v>
      </c>
      <c r="E89" s="139" t="s">
        <v>463</v>
      </c>
      <c r="F89" s="124" t="s">
        <v>464</v>
      </c>
      <c r="G89" s="141"/>
      <c r="H89" s="124"/>
      <c r="I89" s="124"/>
      <c r="J89" s="52"/>
      <c r="K89" s="50" t="s">
        <v>465</v>
      </c>
      <c r="L89" s="50" t="s">
        <v>465</v>
      </c>
      <c r="M89" s="50">
        <v>17480.75</v>
      </c>
      <c r="N89" s="50">
        <v>16925.650000000001</v>
      </c>
      <c r="O89" s="50">
        <v>1706.25</v>
      </c>
      <c r="P89" s="50" t="s">
        <v>398</v>
      </c>
      <c r="Q89" s="94">
        <v>1828.05</v>
      </c>
      <c r="R89" s="50" t="s">
        <v>398</v>
      </c>
      <c r="S89" s="50">
        <v>1662.15</v>
      </c>
      <c r="T89" s="50" t="s">
        <v>398</v>
      </c>
      <c r="U89" s="124">
        <v>1711.5</v>
      </c>
      <c r="V89" s="50" t="s">
        <v>398</v>
      </c>
      <c r="W89" s="112">
        <v>1661.8</v>
      </c>
      <c r="X89" s="50" t="s">
        <v>398</v>
      </c>
      <c r="Y89" s="112">
        <v>1297.45</v>
      </c>
      <c r="Z89" s="50" t="s">
        <v>398</v>
      </c>
      <c r="AA89" s="112">
        <v>1225.7</v>
      </c>
      <c r="AB89" s="50" t="s">
        <v>398</v>
      </c>
      <c r="AC89" s="52">
        <v>1381.1</v>
      </c>
      <c r="AD89" s="50" t="s">
        <v>398</v>
      </c>
      <c r="AE89" s="112">
        <v>1272.25</v>
      </c>
      <c r="AF89" s="50" t="s">
        <v>398</v>
      </c>
      <c r="AG89" s="52">
        <v>1604.75</v>
      </c>
      <c r="AH89" s="50" t="s">
        <v>398</v>
      </c>
      <c r="AI89" s="112">
        <v>1610</v>
      </c>
      <c r="AJ89" s="50" t="s">
        <v>398</v>
      </c>
      <c r="AK89" s="112">
        <v>1466.15</v>
      </c>
      <c r="AL89" s="50" t="s">
        <v>398</v>
      </c>
      <c r="AM89" s="112">
        <v>52833.55</v>
      </c>
    </row>
    <row r="90" spans="1:39" ht="30" customHeight="1" x14ac:dyDescent="0.25">
      <c r="A90" s="215"/>
      <c r="B90" s="50">
        <v>34140</v>
      </c>
      <c r="C90" s="89" t="s">
        <v>461</v>
      </c>
      <c r="D90" s="89" t="s">
        <v>462</v>
      </c>
      <c r="E90" s="139" t="s">
        <v>466</v>
      </c>
      <c r="F90" s="124" t="s">
        <v>464</v>
      </c>
      <c r="G90" s="141" t="s">
        <v>467</v>
      </c>
      <c r="H90" s="124">
        <v>96</v>
      </c>
      <c r="I90" s="124" t="s">
        <v>468</v>
      </c>
      <c r="J90" s="52">
        <v>4</v>
      </c>
      <c r="K90" s="50" t="s">
        <v>465</v>
      </c>
      <c r="L90" s="50" t="s">
        <v>465</v>
      </c>
      <c r="M90" s="50">
        <v>32464.25</v>
      </c>
      <c r="N90" s="50">
        <v>31433.35</v>
      </c>
      <c r="O90" s="50">
        <v>3168.75</v>
      </c>
      <c r="P90" s="50" t="s">
        <v>398</v>
      </c>
      <c r="Q90" s="94">
        <v>3394.95</v>
      </c>
      <c r="R90" s="50" t="s">
        <v>398</v>
      </c>
      <c r="S90" s="50">
        <v>3086.85</v>
      </c>
      <c r="T90" s="50" t="s">
        <v>398</v>
      </c>
      <c r="U90" s="124">
        <v>3178.5</v>
      </c>
      <c r="V90" s="50" t="s">
        <v>398</v>
      </c>
      <c r="W90" s="112">
        <v>3086.2</v>
      </c>
      <c r="X90" s="50" t="s">
        <v>398</v>
      </c>
      <c r="Y90" s="112">
        <v>2409.5500000000002</v>
      </c>
      <c r="Z90" s="50" t="s">
        <v>398</v>
      </c>
      <c r="AA90" s="112">
        <v>2276.3000000000002</v>
      </c>
      <c r="AB90" s="50" t="s">
        <v>398</v>
      </c>
      <c r="AC90" s="52">
        <v>2564.9</v>
      </c>
      <c r="AD90" s="50" t="s">
        <v>398</v>
      </c>
      <c r="AE90" s="112">
        <v>2362.75</v>
      </c>
      <c r="AF90" s="50" t="s">
        <v>398</v>
      </c>
      <c r="AG90" s="52">
        <v>2980.25</v>
      </c>
      <c r="AH90" s="50" t="s">
        <v>398</v>
      </c>
      <c r="AI90" s="112">
        <v>2990</v>
      </c>
      <c r="AJ90" s="50" t="s">
        <v>398</v>
      </c>
      <c r="AK90" s="112">
        <v>2722.85</v>
      </c>
      <c r="AL90" s="50" t="s">
        <v>398</v>
      </c>
      <c r="AM90" s="112">
        <v>98119.45</v>
      </c>
    </row>
    <row r="91" spans="1:39" ht="30" customHeight="1" x14ac:dyDescent="0.25">
      <c r="A91" s="214">
        <v>41</v>
      </c>
      <c r="B91" s="50">
        <v>34141</v>
      </c>
      <c r="C91" s="89" t="s">
        <v>461</v>
      </c>
      <c r="D91" s="89" t="s">
        <v>462</v>
      </c>
      <c r="E91" s="139" t="s">
        <v>463</v>
      </c>
      <c r="F91" s="124" t="s">
        <v>464</v>
      </c>
      <c r="G91" s="141"/>
      <c r="H91" s="124"/>
      <c r="I91" s="124"/>
      <c r="J91" s="52"/>
      <c r="K91" s="50" t="s">
        <v>465</v>
      </c>
      <c r="L91" s="50" t="s">
        <v>465</v>
      </c>
      <c r="M91" s="50">
        <v>16339.05</v>
      </c>
      <c r="N91" s="50">
        <v>16873.150000000001</v>
      </c>
      <c r="O91" s="50">
        <v>2084.9499999999998</v>
      </c>
      <c r="P91" s="50" t="s">
        <v>398</v>
      </c>
      <c r="Q91" s="94">
        <v>1496.95</v>
      </c>
      <c r="R91" s="50" t="s">
        <v>398</v>
      </c>
      <c r="S91" s="50">
        <v>1281</v>
      </c>
      <c r="T91" s="50" t="s">
        <v>398</v>
      </c>
      <c r="U91" s="124">
        <v>1358</v>
      </c>
      <c r="V91" s="50" t="s">
        <v>398</v>
      </c>
      <c r="W91" s="112">
        <v>1471.4</v>
      </c>
      <c r="X91" s="50" t="s">
        <v>398</v>
      </c>
      <c r="Y91" s="112">
        <v>1191.05</v>
      </c>
      <c r="Z91" s="50" t="s">
        <v>398</v>
      </c>
      <c r="AA91" s="112">
        <v>1119.3</v>
      </c>
      <c r="AB91" s="50" t="s">
        <v>398</v>
      </c>
      <c r="AC91" s="52">
        <v>1183.7</v>
      </c>
      <c r="AD91" s="50" t="s">
        <v>398</v>
      </c>
      <c r="AE91" s="112">
        <v>1470</v>
      </c>
      <c r="AF91" s="50" t="s">
        <v>398</v>
      </c>
      <c r="AG91" s="52">
        <v>1652.35</v>
      </c>
      <c r="AH91" s="50" t="s">
        <v>398</v>
      </c>
      <c r="AI91" s="112">
        <v>1377.6</v>
      </c>
      <c r="AJ91" s="50" t="s">
        <v>398</v>
      </c>
      <c r="AK91" s="112">
        <v>1490.3</v>
      </c>
      <c r="AL91" s="50" t="s">
        <v>398</v>
      </c>
      <c r="AM91" s="112">
        <v>50388.800000000003</v>
      </c>
    </row>
    <row r="92" spans="1:39" ht="30" customHeight="1" x14ac:dyDescent="0.25">
      <c r="A92" s="215"/>
      <c r="B92" s="50">
        <v>34141</v>
      </c>
      <c r="C92" s="89" t="s">
        <v>461</v>
      </c>
      <c r="D92" s="89" t="s">
        <v>462</v>
      </c>
      <c r="E92" s="139" t="s">
        <v>466</v>
      </c>
      <c r="F92" s="124" t="s">
        <v>464</v>
      </c>
      <c r="G92" s="141" t="s">
        <v>467</v>
      </c>
      <c r="H92" s="124">
        <v>110</v>
      </c>
      <c r="I92" s="124" t="s">
        <v>468</v>
      </c>
      <c r="J92" s="52">
        <v>5</v>
      </c>
      <c r="K92" s="50" t="s">
        <v>465</v>
      </c>
      <c r="L92" s="50" t="s">
        <v>465</v>
      </c>
      <c r="M92" s="50">
        <v>30343.95</v>
      </c>
      <c r="N92" s="50">
        <v>31335.85</v>
      </c>
      <c r="O92" s="50">
        <v>3872.05</v>
      </c>
      <c r="P92" s="50" t="s">
        <v>398</v>
      </c>
      <c r="Q92" s="94">
        <v>2780.05</v>
      </c>
      <c r="R92" s="50" t="s">
        <v>398</v>
      </c>
      <c r="S92" s="50">
        <v>2379</v>
      </c>
      <c r="T92" s="50" t="s">
        <v>398</v>
      </c>
      <c r="U92" s="124">
        <v>2522</v>
      </c>
      <c r="V92" s="50" t="s">
        <v>398</v>
      </c>
      <c r="W92" s="112">
        <v>2732.6</v>
      </c>
      <c r="X92" s="50" t="s">
        <v>398</v>
      </c>
      <c r="Y92" s="112">
        <v>2211.9499999999998</v>
      </c>
      <c r="Z92" s="50" t="s">
        <v>398</v>
      </c>
      <c r="AA92" s="112">
        <v>2078.6999999999998</v>
      </c>
      <c r="AB92" s="50" t="s">
        <v>398</v>
      </c>
      <c r="AC92" s="52">
        <v>2198.3000000000002</v>
      </c>
      <c r="AD92" s="50" t="s">
        <v>398</v>
      </c>
      <c r="AE92" s="112">
        <v>2730</v>
      </c>
      <c r="AF92" s="50" t="s">
        <v>398</v>
      </c>
      <c r="AG92" s="52">
        <v>3068.65</v>
      </c>
      <c r="AH92" s="50" t="s">
        <v>398</v>
      </c>
      <c r="AI92" s="112">
        <v>2558.4</v>
      </c>
      <c r="AJ92" s="50" t="s">
        <v>398</v>
      </c>
      <c r="AK92" s="112">
        <v>2767.7</v>
      </c>
      <c r="AL92" s="50" t="s">
        <v>398</v>
      </c>
      <c r="AM92" s="112">
        <v>93579.199999999997</v>
      </c>
    </row>
    <row r="93" spans="1:39" ht="30" customHeight="1" x14ac:dyDescent="0.25">
      <c r="A93" s="214">
        <v>42</v>
      </c>
      <c r="B93" s="50">
        <v>34142</v>
      </c>
      <c r="C93" s="89" t="s">
        <v>461</v>
      </c>
      <c r="D93" s="89" t="s">
        <v>462</v>
      </c>
      <c r="E93" s="139" t="s">
        <v>463</v>
      </c>
      <c r="F93" s="124" t="s">
        <v>464</v>
      </c>
      <c r="G93" s="141"/>
      <c r="H93" s="124"/>
      <c r="I93" s="124"/>
      <c r="J93" s="52"/>
      <c r="K93" s="50" t="s">
        <v>465</v>
      </c>
      <c r="L93" s="50" t="s">
        <v>465</v>
      </c>
      <c r="M93" s="50">
        <v>31679.200000000001</v>
      </c>
      <c r="N93" s="50">
        <v>31028.55</v>
      </c>
      <c r="O93" s="50">
        <v>2888.9</v>
      </c>
      <c r="P93" s="50" t="s">
        <v>398</v>
      </c>
      <c r="Q93" s="94">
        <v>3087.35</v>
      </c>
      <c r="R93" s="50" t="s">
        <v>398</v>
      </c>
      <c r="S93" s="50">
        <v>2313.15</v>
      </c>
      <c r="T93" s="50" t="s">
        <v>398</v>
      </c>
      <c r="U93" s="124">
        <v>2203.25</v>
      </c>
      <c r="V93" s="50" t="s">
        <v>398</v>
      </c>
      <c r="W93" s="112">
        <v>1680.35</v>
      </c>
      <c r="X93" s="50" t="s">
        <v>398</v>
      </c>
      <c r="Y93" s="112">
        <v>2413.6</v>
      </c>
      <c r="Z93" s="50" t="s">
        <v>398</v>
      </c>
      <c r="AA93" s="112">
        <v>1885.1</v>
      </c>
      <c r="AB93" s="50" t="s">
        <v>398</v>
      </c>
      <c r="AC93" s="52">
        <v>1964.55</v>
      </c>
      <c r="AD93" s="50" t="s">
        <v>398</v>
      </c>
      <c r="AE93" s="112">
        <v>2509.85</v>
      </c>
      <c r="AF93" s="50" t="s">
        <v>398</v>
      </c>
      <c r="AG93" s="52">
        <v>2402.4</v>
      </c>
      <c r="AH93" s="50" t="s">
        <v>398</v>
      </c>
      <c r="AI93" s="112">
        <v>2367.75</v>
      </c>
      <c r="AJ93" s="50" t="s">
        <v>398</v>
      </c>
      <c r="AK93" s="112">
        <v>2633.75</v>
      </c>
      <c r="AL93" s="50" t="s">
        <v>398</v>
      </c>
      <c r="AM93" s="112">
        <v>91057.75</v>
      </c>
    </row>
    <row r="94" spans="1:39" ht="30" customHeight="1" x14ac:dyDescent="0.25">
      <c r="A94" s="215"/>
      <c r="B94" s="50">
        <v>34142</v>
      </c>
      <c r="C94" s="89" t="s">
        <v>461</v>
      </c>
      <c r="D94" s="89" t="s">
        <v>462</v>
      </c>
      <c r="E94" s="139" t="s">
        <v>466</v>
      </c>
      <c r="F94" s="124" t="s">
        <v>464</v>
      </c>
      <c r="G94" s="141" t="s">
        <v>467</v>
      </c>
      <c r="H94" s="124">
        <v>150</v>
      </c>
      <c r="I94" s="124" t="s">
        <v>468</v>
      </c>
      <c r="J94" s="52">
        <v>40</v>
      </c>
      <c r="K94" s="50" t="s">
        <v>465</v>
      </c>
      <c r="L94" s="50" t="s">
        <v>465</v>
      </c>
      <c r="M94" s="50">
        <v>58832.800000000003</v>
      </c>
      <c r="N94" s="50">
        <v>57624.45</v>
      </c>
      <c r="O94" s="50">
        <v>5365.1</v>
      </c>
      <c r="P94" s="50" t="s">
        <v>398</v>
      </c>
      <c r="Q94" s="94">
        <v>5733.65</v>
      </c>
      <c r="R94" s="50" t="s">
        <v>398</v>
      </c>
      <c r="S94" s="50">
        <v>4295.8500000000004</v>
      </c>
      <c r="T94" s="50" t="s">
        <v>398</v>
      </c>
      <c r="U94" s="124">
        <v>4091.75</v>
      </c>
      <c r="V94" s="50" t="s">
        <v>398</v>
      </c>
      <c r="W94" s="112">
        <v>3120.65</v>
      </c>
      <c r="X94" s="50" t="s">
        <v>398</v>
      </c>
      <c r="Y94" s="112">
        <v>4482.3999999999996</v>
      </c>
      <c r="Z94" s="50" t="s">
        <v>398</v>
      </c>
      <c r="AA94" s="112">
        <v>3500.9</v>
      </c>
      <c r="AB94" s="50" t="s">
        <v>398</v>
      </c>
      <c r="AC94" s="52">
        <v>3648.45</v>
      </c>
      <c r="AD94" s="50" t="s">
        <v>398</v>
      </c>
      <c r="AE94" s="112">
        <v>4661.1499999999996</v>
      </c>
      <c r="AF94" s="50" t="s">
        <v>398</v>
      </c>
      <c r="AG94" s="52">
        <v>4461.6000000000004</v>
      </c>
      <c r="AH94" s="50" t="s">
        <v>398</v>
      </c>
      <c r="AI94" s="112">
        <v>4397.25</v>
      </c>
      <c r="AJ94" s="50" t="s">
        <v>398</v>
      </c>
      <c r="AK94" s="112">
        <v>4891.25</v>
      </c>
      <c r="AL94" s="50" t="s">
        <v>398</v>
      </c>
      <c r="AM94" s="112">
        <v>169107.25</v>
      </c>
    </row>
    <row r="95" spans="1:39" ht="30" customHeight="1" x14ac:dyDescent="0.25">
      <c r="A95" s="214">
        <v>43</v>
      </c>
      <c r="B95" s="50">
        <v>34143</v>
      </c>
      <c r="C95" s="89" t="s">
        <v>461</v>
      </c>
      <c r="D95" s="89" t="s">
        <v>462</v>
      </c>
      <c r="E95" s="139" t="s">
        <v>463</v>
      </c>
      <c r="F95" s="124" t="s">
        <v>464</v>
      </c>
      <c r="G95" s="141"/>
      <c r="H95" s="124"/>
      <c r="I95" s="124"/>
      <c r="J95" s="52"/>
      <c r="K95" s="50" t="s">
        <v>465</v>
      </c>
      <c r="L95" s="50" t="s">
        <v>465</v>
      </c>
      <c r="M95" s="50">
        <v>31630.9</v>
      </c>
      <c r="N95" s="50">
        <v>32299.75</v>
      </c>
      <c r="O95" s="50">
        <v>3130.4</v>
      </c>
      <c r="P95" s="50" t="s">
        <v>398</v>
      </c>
      <c r="Q95" s="94">
        <v>3307.5</v>
      </c>
      <c r="R95" s="50" t="s">
        <v>398</v>
      </c>
      <c r="S95" s="50">
        <v>2547.3000000000002</v>
      </c>
      <c r="T95" s="50" t="s">
        <v>398</v>
      </c>
      <c r="U95" s="124">
        <v>2861.95</v>
      </c>
      <c r="V95" s="50" t="s">
        <v>398</v>
      </c>
      <c r="W95" s="112">
        <v>2269.0500000000002</v>
      </c>
      <c r="X95" s="50" t="s">
        <v>398</v>
      </c>
      <c r="Y95" s="112">
        <v>3091.55</v>
      </c>
      <c r="Z95" s="50" t="s">
        <v>398</v>
      </c>
      <c r="AA95" s="112">
        <v>2418.85</v>
      </c>
      <c r="AB95" s="50" t="s">
        <v>398</v>
      </c>
      <c r="AC95" s="52">
        <v>2424.4499999999998</v>
      </c>
      <c r="AD95" s="50" t="s">
        <v>398</v>
      </c>
      <c r="AE95" s="112">
        <v>3007.9</v>
      </c>
      <c r="AF95" s="50" t="s">
        <v>398</v>
      </c>
      <c r="AG95" s="52">
        <v>2841.65</v>
      </c>
      <c r="AH95" s="50" t="s">
        <v>398</v>
      </c>
      <c r="AI95" s="112">
        <v>2865.45</v>
      </c>
      <c r="AJ95" s="50" t="s">
        <v>398</v>
      </c>
      <c r="AK95" s="112">
        <v>2911.65</v>
      </c>
      <c r="AL95" s="50" t="s">
        <v>398</v>
      </c>
      <c r="AM95" s="112">
        <v>97608.35</v>
      </c>
    </row>
    <row r="96" spans="1:39" ht="30" customHeight="1" x14ac:dyDescent="0.25">
      <c r="A96" s="215"/>
      <c r="B96" s="50">
        <v>34143</v>
      </c>
      <c r="C96" s="89" t="s">
        <v>461</v>
      </c>
      <c r="D96" s="89" t="s">
        <v>462</v>
      </c>
      <c r="E96" s="139" t="s">
        <v>466</v>
      </c>
      <c r="F96" s="124" t="s">
        <v>464</v>
      </c>
      <c r="G96" s="141" t="s">
        <v>467</v>
      </c>
      <c r="H96" s="124">
        <v>360</v>
      </c>
      <c r="I96" s="124" t="s">
        <v>468</v>
      </c>
      <c r="J96" s="52">
        <v>12</v>
      </c>
      <c r="K96" s="50" t="s">
        <v>465</v>
      </c>
      <c r="L96" s="50" t="s">
        <v>465</v>
      </c>
      <c r="M96" s="50">
        <v>58743.1</v>
      </c>
      <c r="N96" s="50">
        <v>59985.25</v>
      </c>
      <c r="O96" s="50">
        <v>5813.6</v>
      </c>
      <c r="P96" s="50" t="s">
        <v>398</v>
      </c>
      <c r="Q96" s="94">
        <v>6142.5</v>
      </c>
      <c r="R96" s="50" t="s">
        <v>398</v>
      </c>
      <c r="S96" s="50">
        <v>4730.7</v>
      </c>
      <c r="T96" s="50" t="s">
        <v>398</v>
      </c>
      <c r="U96" s="124">
        <v>5315.05</v>
      </c>
      <c r="V96" s="50" t="s">
        <v>398</v>
      </c>
      <c r="W96" s="112">
        <v>4213.95</v>
      </c>
      <c r="X96" s="50" t="s">
        <v>398</v>
      </c>
      <c r="Y96" s="112">
        <v>5741.45</v>
      </c>
      <c r="Z96" s="50" t="s">
        <v>398</v>
      </c>
      <c r="AA96" s="112">
        <v>4492.1499999999996</v>
      </c>
      <c r="AB96" s="50" t="s">
        <v>398</v>
      </c>
      <c r="AC96" s="52">
        <v>4502.55</v>
      </c>
      <c r="AD96" s="50" t="s">
        <v>398</v>
      </c>
      <c r="AE96" s="112">
        <v>5586.1</v>
      </c>
      <c r="AF96" s="50" t="s">
        <v>398</v>
      </c>
      <c r="AG96" s="52">
        <v>5277.35</v>
      </c>
      <c r="AH96" s="50" t="s">
        <v>398</v>
      </c>
      <c r="AI96" s="112">
        <v>5321.55</v>
      </c>
      <c r="AJ96" s="50" t="s">
        <v>398</v>
      </c>
      <c r="AK96" s="112">
        <v>5407.35</v>
      </c>
      <c r="AL96" s="50" t="s">
        <v>398</v>
      </c>
      <c r="AM96" s="112">
        <v>181272.65</v>
      </c>
    </row>
    <row r="97" spans="1:39" ht="30" customHeight="1" x14ac:dyDescent="0.25">
      <c r="A97" s="214">
        <v>44</v>
      </c>
      <c r="B97" s="50">
        <v>34144</v>
      </c>
      <c r="C97" s="89" t="s">
        <v>461</v>
      </c>
      <c r="D97" s="89" t="s">
        <v>462</v>
      </c>
      <c r="E97" s="139" t="s">
        <v>463</v>
      </c>
      <c r="F97" s="124" t="s">
        <v>464</v>
      </c>
      <c r="G97" s="141"/>
      <c r="H97" s="124"/>
      <c r="I97" s="124"/>
      <c r="J97" s="52"/>
      <c r="K97" s="50" t="s">
        <v>465</v>
      </c>
      <c r="L97" s="50" t="s">
        <v>465</v>
      </c>
      <c r="M97" s="50">
        <v>38271.1</v>
      </c>
      <c r="N97" s="50">
        <v>29737.05</v>
      </c>
      <c r="O97" s="50">
        <v>3978.8</v>
      </c>
      <c r="P97" s="50" t="s">
        <v>398</v>
      </c>
      <c r="Q97" s="94">
        <v>3069.5</v>
      </c>
      <c r="R97" s="50" t="s">
        <v>398</v>
      </c>
      <c r="S97" s="50">
        <v>3063.55</v>
      </c>
      <c r="T97" s="50" t="s">
        <v>398</v>
      </c>
      <c r="U97" s="124">
        <v>2839.2</v>
      </c>
      <c r="V97" s="50" t="s">
        <v>398</v>
      </c>
      <c r="W97" s="112">
        <v>3063.55</v>
      </c>
      <c r="X97" s="50" t="s">
        <v>398</v>
      </c>
      <c r="Y97" s="112">
        <v>3559.85</v>
      </c>
      <c r="Z97" s="50" t="s">
        <v>398</v>
      </c>
      <c r="AA97" s="112">
        <v>2706.55</v>
      </c>
      <c r="AB97" s="50" t="s">
        <v>398</v>
      </c>
      <c r="AC97" s="52">
        <v>2712.85</v>
      </c>
      <c r="AD97" s="50" t="s">
        <v>398</v>
      </c>
      <c r="AE97" s="112">
        <v>3437.35</v>
      </c>
      <c r="AF97" s="50" t="s">
        <v>398</v>
      </c>
      <c r="AG97" s="52">
        <v>3169.25</v>
      </c>
      <c r="AH97" s="50" t="s">
        <v>398</v>
      </c>
      <c r="AI97" s="112">
        <v>3457.3</v>
      </c>
      <c r="AJ97" s="50" t="s">
        <v>398</v>
      </c>
      <c r="AK97" s="112">
        <v>3596.95</v>
      </c>
      <c r="AL97" s="50" t="s">
        <v>398</v>
      </c>
      <c r="AM97" s="112">
        <v>106662.85</v>
      </c>
    </row>
    <row r="98" spans="1:39" ht="30" customHeight="1" x14ac:dyDescent="0.25">
      <c r="A98" s="215"/>
      <c r="B98" s="50">
        <v>34144</v>
      </c>
      <c r="C98" s="89" t="s">
        <v>461</v>
      </c>
      <c r="D98" s="89" t="s">
        <v>462</v>
      </c>
      <c r="E98" s="139" t="s">
        <v>466</v>
      </c>
      <c r="F98" s="124" t="s">
        <v>464</v>
      </c>
      <c r="G98" s="141" t="s">
        <v>467</v>
      </c>
      <c r="H98" s="124">
        <v>360</v>
      </c>
      <c r="I98" s="124" t="s">
        <v>468</v>
      </c>
      <c r="J98" s="52">
        <v>12</v>
      </c>
      <c r="K98" s="50" t="s">
        <v>465</v>
      </c>
      <c r="L98" s="50" t="s">
        <v>465</v>
      </c>
      <c r="M98" s="50">
        <v>71074.899999999994</v>
      </c>
      <c r="N98" s="50">
        <v>55225.95</v>
      </c>
      <c r="O98" s="50">
        <v>7389.2</v>
      </c>
      <c r="P98" s="50" t="s">
        <v>398</v>
      </c>
      <c r="Q98" s="94">
        <v>5700.5</v>
      </c>
      <c r="R98" s="50" t="s">
        <v>398</v>
      </c>
      <c r="S98" s="50">
        <v>5689.45</v>
      </c>
      <c r="T98" s="50" t="s">
        <v>398</v>
      </c>
      <c r="U98" s="124">
        <v>5272.8</v>
      </c>
      <c r="V98" s="50" t="s">
        <v>398</v>
      </c>
      <c r="W98" s="112">
        <v>5689.45</v>
      </c>
      <c r="X98" s="50" t="s">
        <v>398</v>
      </c>
      <c r="Y98" s="112">
        <v>6611.15</v>
      </c>
      <c r="Z98" s="50" t="s">
        <v>398</v>
      </c>
      <c r="AA98" s="112">
        <v>5026.45</v>
      </c>
      <c r="AB98" s="50" t="s">
        <v>398</v>
      </c>
      <c r="AC98" s="52">
        <v>5038.1499999999996</v>
      </c>
      <c r="AD98" s="50" t="s">
        <v>398</v>
      </c>
      <c r="AE98" s="112">
        <v>6383.65</v>
      </c>
      <c r="AF98" s="50" t="s">
        <v>398</v>
      </c>
      <c r="AG98" s="52">
        <v>5885.75</v>
      </c>
      <c r="AH98" s="50" t="s">
        <v>398</v>
      </c>
      <c r="AI98" s="112">
        <v>6420.7</v>
      </c>
      <c r="AJ98" s="50" t="s">
        <v>398</v>
      </c>
      <c r="AK98" s="112">
        <v>6680.05</v>
      </c>
      <c r="AL98" s="50" t="s">
        <v>398</v>
      </c>
      <c r="AM98" s="112">
        <v>198088.15</v>
      </c>
    </row>
    <row r="99" spans="1:39" ht="30" customHeight="1" x14ac:dyDescent="0.25">
      <c r="A99" s="214">
        <v>45</v>
      </c>
      <c r="B99" s="50">
        <v>34145</v>
      </c>
      <c r="C99" s="89" t="s">
        <v>461</v>
      </c>
      <c r="D99" s="89" t="s">
        <v>462</v>
      </c>
      <c r="E99" s="139" t="s">
        <v>463</v>
      </c>
      <c r="F99" s="124" t="s">
        <v>464</v>
      </c>
      <c r="G99" s="141"/>
      <c r="H99" s="124"/>
      <c r="I99" s="124"/>
      <c r="J99" s="52"/>
      <c r="K99" s="50" t="s">
        <v>465</v>
      </c>
      <c r="L99" s="50" t="s">
        <v>465</v>
      </c>
      <c r="M99" s="50">
        <v>16079</v>
      </c>
      <c r="N99" s="50">
        <v>16010.05</v>
      </c>
      <c r="O99" s="50">
        <v>1627.85</v>
      </c>
      <c r="P99" s="50" t="s">
        <v>398</v>
      </c>
      <c r="Q99" s="94">
        <v>1304.45</v>
      </c>
      <c r="R99" s="50" t="s">
        <v>398</v>
      </c>
      <c r="S99" s="50">
        <v>1412.6</v>
      </c>
      <c r="T99" s="50" t="s">
        <v>398</v>
      </c>
      <c r="U99" s="124">
        <v>1340.5</v>
      </c>
      <c r="V99" s="50" t="s">
        <v>398</v>
      </c>
      <c r="W99" s="112">
        <v>1601.25</v>
      </c>
      <c r="X99" s="50" t="s">
        <v>398</v>
      </c>
      <c r="Y99" s="112">
        <v>1205.4000000000001</v>
      </c>
      <c r="Z99" s="50" t="s">
        <v>398</v>
      </c>
      <c r="AA99" s="112">
        <v>1200.5</v>
      </c>
      <c r="AB99" s="50" t="s">
        <v>398</v>
      </c>
      <c r="AC99" s="52">
        <v>1310.4000000000001</v>
      </c>
      <c r="AD99" s="50" t="s">
        <v>398</v>
      </c>
      <c r="AE99" s="112">
        <v>1234.8</v>
      </c>
      <c r="AF99" s="50" t="s">
        <v>398</v>
      </c>
      <c r="AG99" s="52">
        <v>1341.55</v>
      </c>
      <c r="AH99" s="50" t="s">
        <v>398</v>
      </c>
      <c r="AI99" s="112">
        <v>1279.95</v>
      </c>
      <c r="AJ99" s="50" t="s">
        <v>398</v>
      </c>
      <c r="AK99" s="112">
        <v>1314.95</v>
      </c>
      <c r="AL99" s="50" t="s">
        <v>398</v>
      </c>
      <c r="AM99" s="112">
        <v>48263.25</v>
      </c>
    </row>
    <row r="100" spans="1:39" ht="30" customHeight="1" x14ac:dyDescent="0.25">
      <c r="A100" s="215"/>
      <c r="B100" s="50">
        <v>34145</v>
      </c>
      <c r="C100" s="89" t="s">
        <v>461</v>
      </c>
      <c r="D100" s="89" t="s">
        <v>462</v>
      </c>
      <c r="E100" s="139" t="s">
        <v>466</v>
      </c>
      <c r="F100" s="124" t="s">
        <v>464</v>
      </c>
      <c r="G100" s="141" t="s">
        <v>467</v>
      </c>
      <c r="H100" s="124">
        <v>275</v>
      </c>
      <c r="I100" s="124" t="s">
        <v>468</v>
      </c>
      <c r="J100" s="52">
        <v>12</v>
      </c>
      <c r="K100" s="50" t="s">
        <v>465</v>
      </c>
      <c r="L100" s="50" t="s">
        <v>465</v>
      </c>
      <c r="M100" s="50">
        <v>29861</v>
      </c>
      <c r="N100" s="50">
        <v>29732.95</v>
      </c>
      <c r="O100" s="50">
        <v>3023.15</v>
      </c>
      <c r="P100" s="50" t="s">
        <v>398</v>
      </c>
      <c r="Q100" s="94">
        <v>2422.5500000000002</v>
      </c>
      <c r="R100" s="50" t="s">
        <v>398</v>
      </c>
      <c r="S100" s="50">
        <v>2623.4</v>
      </c>
      <c r="T100" s="50" t="s">
        <v>398</v>
      </c>
      <c r="U100" s="124">
        <v>2489.5</v>
      </c>
      <c r="V100" s="50" t="s">
        <v>398</v>
      </c>
      <c r="W100" s="112">
        <v>2973.75</v>
      </c>
      <c r="X100" s="50" t="s">
        <v>398</v>
      </c>
      <c r="Y100" s="112">
        <v>2238.6</v>
      </c>
      <c r="Z100" s="50" t="s">
        <v>398</v>
      </c>
      <c r="AA100" s="112">
        <v>2229.5</v>
      </c>
      <c r="AB100" s="50" t="s">
        <v>398</v>
      </c>
      <c r="AC100" s="52">
        <v>2433.6</v>
      </c>
      <c r="AD100" s="50" t="s">
        <v>398</v>
      </c>
      <c r="AE100" s="112">
        <v>2293.1999999999998</v>
      </c>
      <c r="AF100" s="50" t="s">
        <v>398</v>
      </c>
      <c r="AG100" s="52">
        <v>2491.4499999999998</v>
      </c>
      <c r="AH100" s="50" t="s">
        <v>398</v>
      </c>
      <c r="AI100" s="112">
        <v>2377.0500000000002</v>
      </c>
      <c r="AJ100" s="50" t="s">
        <v>398</v>
      </c>
      <c r="AK100" s="112">
        <v>2442.0500000000002</v>
      </c>
      <c r="AL100" s="50" t="s">
        <v>398</v>
      </c>
      <c r="AM100" s="112">
        <v>89631.75</v>
      </c>
    </row>
    <row r="101" spans="1:39" ht="30" customHeight="1" x14ac:dyDescent="0.25">
      <c r="A101" s="214">
        <v>46</v>
      </c>
      <c r="B101" s="112">
        <v>34146</v>
      </c>
      <c r="C101" s="89" t="s">
        <v>461</v>
      </c>
      <c r="D101" s="89" t="s">
        <v>462</v>
      </c>
      <c r="E101" s="139" t="s">
        <v>463</v>
      </c>
      <c r="F101" s="124" t="s">
        <v>464</v>
      </c>
      <c r="G101" s="141"/>
      <c r="H101" s="124"/>
      <c r="I101" s="124"/>
      <c r="J101" s="52"/>
      <c r="K101" s="50" t="s">
        <v>465</v>
      </c>
      <c r="L101" s="50" t="s">
        <v>465</v>
      </c>
      <c r="M101" s="50">
        <v>28283.15</v>
      </c>
      <c r="N101" s="50">
        <v>26914.3</v>
      </c>
      <c r="O101" s="50">
        <v>3439.1</v>
      </c>
      <c r="P101" s="50" t="s">
        <v>398</v>
      </c>
      <c r="Q101" s="94">
        <v>2328.9</v>
      </c>
      <c r="R101" s="50" t="s">
        <v>398</v>
      </c>
      <c r="S101" s="50">
        <v>1797.6</v>
      </c>
      <c r="T101" s="50" t="s">
        <v>398</v>
      </c>
      <c r="U101" s="124">
        <v>3341.1</v>
      </c>
      <c r="V101" s="50" t="s">
        <v>398</v>
      </c>
      <c r="W101" s="112">
        <v>1414.35</v>
      </c>
      <c r="X101" s="50" t="s">
        <v>398</v>
      </c>
      <c r="Y101" s="112">
        <v>1461.95</v>
      </c>
      <c r="Z101" s="50" t="s">
        <v>398</v>
      </c>
      <c r="AA101" s="112">
        <v>1490.3</v>
      </c>
      <c r="AB101" s="50" t="s">
        <v>398</v>
      </c>
      <c r="AC101" s="52">
        <v>1853.6</v>
      </c>
      <c r="AD101" s="50" t="s">
        <v>398</v>
      </c>
      <c r="AE101" s="112">
        <v>1879.15</v>
      </c>
      <c r="AF101" s="50" t="s">
        <v>398</v>
      </c>
      <c r="AG101" s="52">
        <v>2322.6</v>
      </c>
      <c r="AH101" s="50" t="s">
        <v>398</v>
      </c>
      <c r="AI101" s="112">
        <v>2342.9</v>
      </c>
      <c r="AJ101" s="50" t="s">
        <v>398</v>
      </c>
      <c r="AK101" s="112">
        <v>2588.9499999999998</v>
      </c>
      <c r="AL101" s="50" t="s">
        <v>398</v>
      </c>
      <c r="AM101" s="112">
        <v>81457.95</v>
      </c>
    </row>
    <row r="102" spans="1:39" ht="30" customHeight="1" x14ac:dyDescent="0.25">
      <c r="A102" s="215"/>
      <c r="B102" s="112">
        <v>34146</v>
      </c>
      <c r="C102" s="89" t="s">
        <v>461</v>
      </c>
      <c r="D102" s="89" t="s">
        <v>462</v>
      </c>
      <c r="E102" s="139" t="s">
        <v>466</v>
      </c>
      <c r="F102" s="124" t="s">
        <v>464</v>
      </c>
      <c r="G102" s="141" t="s">
        <v>467</v>
      </c>
      <c r="H102" s="124">
        <v>112</v>
      </c>
      <c r="I102" s="124" t="s">
        <v>468</v>
      </c>
      <c r="J102" s="52">
        <v>23</v>
      </c>
      <c r="K102" s="50" t="s">
        <v>465</v>
      </c>
      <c r="L102" s="50" t="s">
        <v>465</v>
      </c>
      <c r="M102" s="50">
        <v>52525.85</v>
      </c>
      <c r="N102" s="50">
        <v>49983.7</v>
      </c>
      <c r="O102" s="50">
        <v>6386.9</v>
      </c>
      <c r="P102" s="50" t="s">
        <v>398</v>
      </c>
      <c r="Q102" s="94">
        <v>4325.1000000000004</v>
      </c>
      <c r="R102" s="50" t="s">
        <v>398</v>
      </c>
      <c r="S102" s="50">
        <v>3338.4</v>
      </c>
      <c r="T102" s="50" t="s">
        <v>398</v>
      </c>
      <c r="U102" s="124">
        <v>6204.9</v>
      </c>
      <c r="V102" s="50" t="s">
        <v>398</v>
      </c>
      <c r="W102" s="112">
        <v>2626.65</v>
      </c>
      <c r="X102" s="50" t="s">
        <v>398</v>
      </c>
      <c r="Y102" s="112">
        <v>2715.05</v>
      </c>
      <c r="Z102" s="50" t="s">
        <v>398</v>
      </c>
      <c r="AA102" s="112">
        <v>2767.7</v>
      </c>
      <c r="AB102" s="50" t="s">
        <v>398</v>
      </c>
      <c r="AC102" s="52">
        <v>3442.4</v>
      </c>
      <c r="AD102" s="50" t="s">
        <v>398</v>
      </c>
      <c r="AE102" s="112">
        <v>3489.85</v>
      </c>
      <c r="AF102" s="50" t="s">
        <v>398</v>
      </c>
      <c r="AG102" s="52">
        <v>4313.3999999999996</v>
      </c>
      <c r="AH102" s="50" t="s">
        <v>398</v>
      </c>
      <c r="AI102" s="112">
        <v>4351.1000000000004</v>
      </c>
      <c r="AJ102" s="50" t="s">
        <v>398</v>
      </c>
      <c r="AK102" s="112">
        <v>4808.05</v>
      </c>
      <c r="AL102" s="50" t="s">
        <v>398</v>
      </c>
      <c r="AM102" s="112">
        <v>151279.04999999999</v>
      </c>
    </row>
    <row r="103" spans="1:39" ht="30" customHeight="1" x14ac:dyDescent="0.25">
      <c r="A103" s="214">
        <v>47</v>
      </c>
      <c r="B103" s="112">
        <v>34147</v>
      </c>
      <c r="C103" s="89" t="s">
        <v>461</v>
      </c>
      <c r="D103" s="89" t="s">
        <v>462</v>
      </c>
      <c r="E103" s="139" t="s">
        <v>463</v>
      </c>
      <c r="F103" s="124" t="s">
        <v>464</v>
      </c>
      <c r="G103" s="141"/>
      <c r="H103" s="124"/>
      <c r="I103" s="124"/>
      <c r="J103" s="52"/>
      <c r="K103" s="50" t="s">
        <v>465</v>
      </c>
      <c r="L103" s="50" t="s">
        <v>465</v>
      </c>
      <c r="M103" s="50">
        <v>93950.5</v>
      </c>
      <c r="N103" s="50">
        <v>88987.85</v>
      </c>
      <c r="O103" s="50">
        <v>9623.25</v>
      </c>
      <c r="P103" s="50" t="s">
        <v>398</v>
      </c>
      <c r="Q103" s="94">
        <v>7299.95</v>
      </c>
      <c r="R103" s="50" t="s">
        <v>398</v>
      </c>
      <c r="S103" s="50">
        <v>6333.25</v>
      </c>
      <c r="T103" s="50" t="s">
        <v>398</v>
      </c>
      <c r="U103" s="124">
        <v>7151.9</v>
      </c>
      <c r="V103" s="50" t="s">
        <v>398</v>
      </c>
      <c r="W103" s="112">
        <v>6911.1</v>
      </c>
      <c r="X103" s="50" t="s">
        <v>398</v>
      </c>
      <c r="Y103" s="112">
        <v>6080.2</v>
      </c>
      <c r="Z103" s="50" t="s">
        <v>398</v>
      </c>
      <c r="AA103" s="112">
        <v>5741.05</v>
      </c>
      <c r="AB103" s="50" t="s">
        <v>398</v>
      </c>
      <c r="AC103" s="52">
        <v>6807.85</v>
      </c>
      <c r="AD103" s="50" t="s">
        <v>398</v>
      </c>
      <c r="AE103" s="112">
        <v>6433</v>
      </c>
      <c r="AF103" s="50" t="s">
        <v>398</v>
      </c>
      <c r="AG103" s="52">
        <v>7222.95</v>
      </c>
      <c r="AH103" s="50" t="s">
        <v>398</v>
      </c>
      <c r="AI103" s="112">
        <v>7162.75</v>
      </c>
      <c r="AJ103" s="50" t="s">
        <v>398</v>
      </c>
      <c r="AK103" s="112">
        <v>7591.15</v>
      </c>
      <c r="AL103" s="50" t="s">
        <v>398</v>
      </c>
      <c r="AM103" s="112">
        <v>267296.75</v>
      </c>
    </row>
    <row r="104" spans="1:39" ht="30" customHeight="1" x14ac:dyDescent="0.25">
      <c r="A104" s="215"/>
      <c r="B104" s="112">
        <v>34147</v>
      </c>
      <c r="C104" s="89" t="s">
        <v>461</v>
      </c>
      <c r="D104" s="89" t="s">
        <v>462</v>
      </c>
      <c r="E104" s="139" t="s">
        <v>466</v>
      </c>
      <c r="F104" s="124" t="s">
        <v>464</v>
      </c>
      <c r="G104" s="141" t="s">
        <v>467</v>
      </c>
      <c r="H104" s="124">
        <v>500</v>
      </c>
      <c r="I104" s="124" t="s">
        <v>468</v>
      </c>
      <c r="J104" s="52">
        <v>22</v>
      </c>
      <c r="K104" s="50" t="s">
        <v>465</v>
      </c>
      <c r="L104" s="50" t="s">
        <v>465</v>
      </c>
      <c r="M104" s="50">
        <v>174479.5</v>
      </c>
      <c r="N104" s="50">
        <v>165263.15</v>
      </c>
      <c r="O104" s="50">
        <v>17871.75</v>
      </c>
      <c r="P104" s="50" t="s">
        <v>398</v>
      </c>
      <c r="Q104" s="94">
        <v>13557.05</v>
      </c>
      <c r="R104" s="50" t="s">
        <v>398</v>
      </c>
      <c r="S104" s="50">
        <v>11761.75</v>
      </c>
      <c r="T104" s="50" t="s">
        <v>398</v>
      </c>
      <c r="U104" s="124">
        <v>13282.1</v>
      </c>
      <c r="V104" s="50" t="s">
        <v>398</v>
      </c>
      <c r="W104" s="112">
        <v>12834.9</v>
      </c>
      <c r="X104" s="50" t="s">
        <v>398</v>
      </c>
      <c r="Y104" s="112">
        <v>11291.8</v>
      </c>
      <c r="Z104" s="50" t="s">
        <v>398</v>
      </c>
      <c r="AA104" s="112">
        <v>10661.95</v>
      </c>
      <c r="AB104" s="50" t="s">
        <v>398</v>
      </c>
      <c r="AC104" s="52">
        <v>12643.15</v>
      </c>
      <c r="AD104" s="50" t="s">
        <v>398</v>
      </c>
      <c r="AE104" s="112">
        <v>11947</v>
      </c>
      <c r="AF104" s="50" t="s">
        <v>398</v>
      </c>
      <c r="AG104" s="52">
        <v>13414.05</v>
      </c>
      <c r="AH104" s="50" t="s">
        <v>398</v>
      </c>
      <c r="AI104" s="112">
        <v>13302.25</v>
      </c>
      <c r="AJ104" s="50" t="s">
        <v>398</v>
      </c>
      <c r="AK104" s="112">
        <v>14097.85</v>
      </c>
      <c r="AL104" s="50" t="s">
        <v>398</v>
      </c>
      <c r="AM104" s="112">
        <v>496408.25</v>
      </c>
    </row>
    <row r="105" spans="1:39" ht="30" customHeight="1" x14ac:dyDescent="0.25">
      <c r="A105" s="214">
        <v>48</v>
      </c>
      <c r="B105" s="112">
        <v>34148</v>
      </c>
      <c r="C105" s="89" t="s">
        <v>461</v>
      </c>
      <c r="D105" s="89" t="s">
        <v>462</v>
      </c>
      <c r="E105" s="139" t="s">
        <v>463</v>
      </c>
      <c r="F105" s="124" t="s">
        <v>464</v>
      </c>
      <c r="G105" s="141"/>
      <c r="H105" s="124"/>
      <c r="I105" s="124"/>
      <c r="J105" s="52"/>
      <c r="K105" s="50" t="s">
        <v>465</v>
      </c>
      <c r="L105" s="50" t="s">
        <v>465</v>
      </c>
      <c r="M105" s="50">
        <v>27742.05</v>
      </c>
      <c r="N105" s="50">
        <v>28143.85</v>
      </c>
      <c r="O105" s="50">
        <v>2618</v>
      </c>
      <c r="P105" s="50" t="s">
        <v>398</v>
      </c>
      <c r="Q105" s="94">
        <v>2541.35</v>
      </c>
      <c r="R105" s="50" t="s">
        <v>398</v>
      </c>
      <c r="S105" s="50">
        <v>2097.1999999999998</v>
      </c>
      <c r="T105" s="50" t="s">
        <v>398</v>
      </c>
      <c r="U105" s="124">
        <v>2270.1</v>
      </c>
      <c r="V105" s="50" t="s">
        <v>398</v>
      </c>
      <c r="W105" s="112">
        <v>1682.45</v>
      </c>
      <c r="X105" s="50" t="s">
        <v>398</v>
      </c>
      <c r="Y105" s="112">
        <v>2476.6</v>
      </c>
      <c r="Z105" s="50" t="s">
        <v>398</v>
      </c>
      <c r="AA105" s="112">
        <v>1933.75</v>
      </c>
      <c r="AB105" s="50" t="s">
        <v>398</v>
      </c>
      <c r="AC105" s="52">
        <v>1885.1</v>
      </c>
      <c r="AD105" s="50" t="s">
        <v>398</v>
      </c>
      <c r="AE105" s="112">
        <v>2317.35</v>
      </c>
      <c r="AF105" s="50" t="s">
        <v>398</v>
      </c>
      <c r="AG105" s="52">
        <v>2275</v>
      </c>
      <c r="AH105" s="50" t="s">
        <v>398</v>
      </c>
      <c r="AI105" s="112">
        <v>2488.85</v>
      </c>
      <c r="AJ105" s="50" t="s">
        <v>398</v>
      </c>
      <c r="AK105" s="112">
        <v>2339.4</v>
      </c>
      <c r="AL105" s="50" t="s">
        <v>398</v>
      </c>
      <c r="AM105" s="112">
        <v>82811.05</v>
      </c>
    </row>
    <row r="106" spans="1:39" ht="30" customHeight="1" x14ac:dyDescent="0.25">
      <c r="A106" s="215"/>
      <c r="B106" s="112">
        <v>34148</v>
      </c>
      <c r="C106" s="89" t="s">
        <v>461</v>
      </c>
      <c r="D106" s="89" t="s">
        <v>462</v>
      </c>
      <c r="E106" s="139" t="s">
        <v>466</v>
      </c>
      <c r="F106" s="124" t="s">
        <v>464</v>
      </c>
      <c r="G106" s="141" t="s">
        <v>467</v>
      </c>
      <c r="H106" s="124">
        <v>207</v>
      </c>
      <c r="I106" s="124" t="s">
        <v>468</v>
      </c>
      <c r="J106" s="52">
        <v>9</v>
      </c>
      <c r="K106" s="50" t="s">
        <v>465</v>
      </c>
      <c r="L106" s="50" t="s">
        <v>465</v>
      </c>
      <c r="M106" s="50">
        <v>51520.95</v>
      </c>
      <c r="N106" s="50">
        <v>52267.15</v>
      </c>
      <c r="O106" s="50">
        <v>4862</v>
      </c>
      <c r="P106" s="50" t="s">
        <v>398</v>
      </c>
      <c r="Q106" s="94">
        <v>4719.6499999999996</v>
      </c>
      <c r="R106" s="50" t="s">
        <v>398</v>
      </c>
      <c r="S106" s="50">
        <v>3894.8</v>
      </c>
      <c r="T106" s="50" t="s">
        <v>398</v>
      </c>
      <c r="U106" s="124">
        <v>4215.8999999999996</v>
      </c>
      <c r="V106" s="50" t="s">
        <v>398</v>
      </c>
      <c r="W106" s="112">
        <v>3124.55</v>
      </c>
      <c r="X106" s="50" t="s">
        <v>398</v>
      </c>
      <c r="Y106" s="112">
        <v>4599.3999999999996</v>
      </c>
      <c r="Z106" s="50" t="s">
        <v>398</v>
      </c>
      <c r="AA106" s="112">
        <v>3591.25</v>
      </c>
      <c r="AB106" s="50" t="s">
        <v>398</v>
      </c>
      <c r="AC106" s="52">
        <v>3500.9</v>
      </c>
      <c r="AD106" s="50" t="s">
        <v>398</v>
      </c>
      <c r="AE106" s="112">
        <v>4303.6499999999996</v>
      </c>
      <c r="AF106" s="50" t="s">
        <v>398</v>
      </c>
      <c r="AG106" s="52">
        <v>4225</v>
      </c>
      <c r="AH106" s="50" t="s">
        <v>398</v>
      </c>
      <c r="AI106" s="112">
        <v>4622.1499999999996</v>
      </c>
      <c r="AJ106" s="50" t="s">
        <v>398</v>
      </c>
      <c r="AK106" s="112">
        <v>4344.6000000000004</v>
      </c>
      <c r="AL106" s="50" t="s">
        <v>398</v>
      </c>
      <c r="AM106" s="112">
        <v>153791.95000000001</v>
      </c>
    </row>
    <row r="107" spans="1:39" ht="30" customHeight="1" x14ac:dyDescent="0.25">
      <c r="A107" s="214">
        <v>49</v>
      </c>
      <c r="B107" s="112">
        <v>34149</v>
      </c>
      <c r="C107" s="89" t="s">
        <v>461</v>
      </c>
      <c r="D107" s="89" t="s">
        <v>462</v>
      </c>
      <c r="E107" s="139" t="s">
        <v>463</v>
      </c>
      <c r="F107" s="124" t="s">
        <v>464</v>
      </c>
      <c r="G107" s="141"/>
      <c r="H107" s="124"/>
      <c r="I107" s="124"/>
      <c r="J107" s="52"/>
      <c r="K107" s="50" t="s">
        <v>465</v>
      </c>
      <c r="L107" s="50" t="s">
        <v>465</v>
      </c>
      <c r="M107" s="50">
        <v>39963.699999999997</v>
      </c>
      <c r="N107" s="50">
        <v>38218.6</v>
      </c>
      <c r="O107" s="50">
        <v>4083.45</v>
      </c>
      <c r="P107" s="50" t="s">
        <v>398</v>
      </c>
      <c r="Q107" s="94">
        <v>3543.05</v>
      </c>
      <c r="R107" s="50" t="s">
        <v>398</v>
      </c>
      <c r="S107" s="50">
        <v>2911.3</v>
      </c>
      <c r="T107" s="50" t="s">
        <v>398</v>
      </c>
      <c r="U107" s="124">
        <v>3431.75</v>
      </c>
      <c r="V107" s="50" t="s">
        <v>398</v>
      </c>
      <c r="W107" s="112">
        <v>2413.25</v>
      </c>
      <c r="X107" s="50" t="s">
        <v>398</v>
      </c>
      <c r="Y107" s="112">
        <v>3687.95</v>
      </c>
      <c r="Z107" s="50" t="s">
        <v>398</v>
      </c>
      <c r="AA107" s="112">
        <v>2962.75</v>
      </c>
      <c r="AB107" s="50" t="s">
        <v>398</v>
      </c>
      <c r="AC107" s="52">
        <v>3073.7</v>
      </c>
      <c r="AD107" s="50" t="s">
        <v>398</v>
      </c>
      <c r="AE107" s="112">
        <v>2952.6</v>
      </c>
      <c r="AF107" s="50" t="s">
        <v>398</v>
      </c>
      <c r="AG107" s="52">
        <v>2958.55</v>
      </c>
      <c r="AH107" s="50" t="s">
        <v>398</v>
      </c>
      <c r="AI107" s="112">
        <v>3289.3</v>
      </c>
      <c r="AJ107" s="50" t="s">
        <v>398</v>
      </c>
      <c r="AK107" s="112">
        <v>3129.7</v>
      </c>
      <c r="AL107" s="50" t="s">
        <v>398</v>
      </c>
      <c r="AM107" s="112">
        <v>116619.65</v>
      </c>
    </row>
    <row r="108" spans="1:39" ht="30" customHeight="1" x14ac:dyDescent="0.25">
      <c r="A108" s="215"/>
      <c r="B108" s="112">
        <v>34149</v>
      </c>
      <c r="C108" s="89" t="s">
        <v>461</v>
      </c>
      <c r="D108" s="89" t="s">
        <v>462</v>
      </c>
      <c r="E108" s="139" t="s">
        <v>466</v>
      </c>
      <c r="F108" s="124" t="s">
        <v>464</v>
      </c>
      <c r="G108" s="141" t="s">
        <v>467</v>
      </c>
      <c r="H108" s="124">
        <v>302</v>
      </c>
      <c r="I108" s="124" t="s">
        <v>468</v>
      </c>
      <c r="J108" s="52">
        <v>12</v>
      </c>
      <c r="K108" s="50" t="s">
        <v>465</v>
      </c>
      <c r="L108" s="50" t="s">
        <v>465</v>
      </c>
      <c r="M108" s="50">
        <v>74218.3</v>
      </c>
      <c r="N108" s="50">
        <v>70977.399999999994</v>
      </c>
      <c r="O108" s="50">
        <v>7583.55</v>
      </c>
      <c r="P108" s="50" t="s">
        <v>398</v>
      </c>
      <c r="Q108" s="94">
        <v>6579.95</v>
      </c>
      <c r="R108" s="50" t="s">
        <v>398</v>
      </c>
      <c r="S108" s="50">
        <v>5406.7</v>
      </c>
      <c r="T108" s="50" t="s">
        <v>398</v>
      </c>
      <c r="U108" s="124">
        <v>6373.25</v>
      </c>
      <c r="V108" s="50" t="s">
        <v>398</v>
      </c>
      <c r="W108" s="112">
        <v>4481.75</v>
      </c>
      <c r="X108" s="50" t="s">
        <v>398</v>
      </c>
      <c r="Y108" s="112">
        <v>6849.05</v>
      </c>
      <c r="Z108" s="50" t="s">
        <v>398</v>
      </c>
      <c r="AA108" s="112">
        <v>5502.25</v>
      </c>
      <c r="AB108" s="50" t="s">
        <v>398</v>
      </c>
      <c r="AC108" s="52">
        <v>5708.3</v>
      </c>
      <c r="AD108" s="50" t="s">
        <v>398</v>
      </c>
      <c r="AE108" s="112">
        <v>5483.4</v>
      </c>
      <c r="AF108" s="50" t="s">
        <v>398</v>
      </c>
      <c r="AG108" s="52">
        <v>5494.45</v>
      </c>
      <c r="AH108" s="50" t="s">
        <v>398</v>
      </c>
      <c r="AI108" s="112">
        <v>6108.7</v>
      </c>
      <c r="AJ108" s="50" t="s">
        <v>398</v>
      </c>
      <c r="AK108" s="112">
        <v>5812.3</v>
      </c>
      <c r="AL108" s="50" t="s">
        <v>398</v>
      </c>
      <c r="AM108" s="112">
        <v>216579.35</v>
      </c>
    </row>
    <row r="109" spans="1:39" ht="30" customHeight="1" x14ac:dyDescent="0.25">
      <c r="A109" s="214">
        <v>50</v>
      </c>
      <c r="B109" s="112">
        <v>34150</v>
      </c>
      <c r="C109" s="89" t="s">
        <v>461</v>
      </c>
      <c r="D109" s="89" t="s">
        <v>462</v>
      </c>
      <c r="E109" s="139" t="s">
        <v>463</v>
      </c>
      <c r="F109" s="124" t="s">
        <v>464</v>
      </c>
      <c r="G109" s="141"/>
      <c r="H109" s="124"/>
      <c r="I109" s="124"/>
      <c r="J109" s="52"/>
      <c r="K109" s="50" t="s">
        <v>465</v>
      </c>
      <c r="L109" s="50" t="s">
        <v>465</v>
      </c>
      <c r="M109" s="50">
        <v>29103.55</v>
      </c>
      <c r="N109" s="50">
        <v>28960.400000000001</v>
      </c>
      <c r="O109" s="50">
        <v>2531.9</v>
      </c>
      <c r="P109" s="50" t="s">
        <v>398</v>
      </c>
      <c r="Q109" s="94">
        <v>2412.1999999999998</v>
      </c>
      <c r="R109" s="50" t="s">
        <v>398</v>
      </c>
      <c r="S109" s="50">
        <v>2054.15</v>
      </c>
      <c r="T109" s="50" t="s">
        <v>398</v>
      </c>
      <c r="U109" s="124">
        <v>2219</v>
      </c>
      <c r="V109" s="50" t="s">
        <v>398</v>
      </c>
      <c r="W109" s="112">
        <v>1657.6</v>
      </c>
      <c r="X109" s="50" t="s">
        <v>398</v>
      </c>
      <c r="Y109" s="112">
        <v>2644.95</v>
      </c>
      <c r="Z109" s="50" t="s">
        <v>398</v>
      </c>
      <c r="AA109" s="112">
        <v>1874.95</v>
      </c>
      <c r="AB109" s="50" t="s">
        <v>398</v>
      </c>
      <c r="AC109" s="52">
        <v>2061.15</v>
      </c>
      <c r="AD109" s="50" t="s">
        <v>398</v>
      </c>
      <c r="AE109" s="112">
        <v>2019.5</v>
      </c>
      <c r="AF109" s="50" t="s">
        <v>398</v>
      </c>
      <c r="AG109" s="52">
        <v>2234.4</v>
      </c>
      <c r="AH109" s="50" t="s">
        <v>398</v>
      </c>
      <c r="AI109" s="112">
        <v>2348.85</v>
      </c>
      <c r="AJ109" s="50" t="s">
        <v>398</v>
      </c>
      <c r="AK109" s="112">
        <v>2073.75</v>
      </c>
      <c r="AL109" s="50" t="s">
        <v>398</v>
      </c>
      <c r="AM109" s="112">
        <v>84196.35</v>
      </c>
    </row>
    <row r="110" spans="1:39" ht="30" customHeight="1" x14ac:dyDescent="0.25">
      <c r="A110" s="215"/>
      <c r="B110" s="112">
        <v>34150</v>
      </c>
      <c r="C110" s="89" t="s">
        <v>461</v>
      </c>
      <c r="D110" s="89" t="s">
        <v>462</v>
      </c>
      <c r="E110" s="139" t="s">
        <v>466</v>
      </c>
      <c r="F110" s="124" t="s">
        <v>464</v>
      </c>
      <c r="G110" s="141" t="s">
        <v>467</v>
      </c>
      <c r="H110" s="124">
        <v>207</v>
      </c>
      <c r="I110" s="124" t="s">
        <v>468</v>
      </c>
      <c r="J110" s="52">
        <v>9</v>
      </c>
      <c r="K110" s="50" t="s">
        <v>465</v>
      </c>
      <c r="L110" s="50" t="s">
        <v>465</v>
      </c>
      <c r="M110" s="50">
        <v>54049.45</v>
      </c>
      <c r="N110" s="50">
        <v>53783.6</v>
      </c>
      <c r="O110" s="50">
        <v>4702.1000000000004</v>
      </c>
      <c r="P110" s="50" t="s">
        <v>398</v>
      </c>
      <c r="Q110" s="94">
        <v>4479.8</v>
      </c>
      <c r="R110" s="50" t="s">
        <v>398</v>
      </c>
      <c r="S110" s="50">
        <v>3814.85</v>
      </c>
      <c r="T110" s="50" t="s">
        <v>398</v>
      </c>
      <c r="U110" s="124">
        <v>4121</v>
      </c>
      <c r="V110" s="50" t="s">
        <v>398</v>
      </c>
      <c r="W110" s="112">
        <v>3078.4</v>
      </c>
      <c r="X110" s="50" t="s">
        <v>398</v>
      </c>
      <c r="Y110" s="112">
        <v>4912.05</v>
      </c>
      <c r="Z110" s="50" t="s">
        <v>398</v>
      </c>
      <c r="AA110" s="112">
        <v>3482.05</v>
      </c>
      <c r="AB110" s="50" t="s">
        <v>398</v>
      </c>
      <c r="AC110" s="52">
        <v>3827.85</v>
      </c>
      <c r="AD110" s="50" t="s">
        <v>398</v>
      </c>
      <c r="AE110" s="112">
        <v>3750.5</v>
      </c>
      <c r="AF110" s="50" t="s">
        <v>398</v>
      </c>
      <c r="AG110" s="52">
        <v>4149.6000000000004</v>
      </c>
      <c r="AH110" s="50" t="s">
        <v>398</v>
      </c>
      <c r="AI110" s="112">
        <v>4362.1499999999996</v>
      </c>
      <c r="AJ110" s="50" t="s">
        <v>398</v>
      </c>
      <c r="AK110" s="112">
        <v>3851.25</v>
      </c>
      <c r="AL110" s="50" t="s">
        <v>398</v>
      </c>
      <c r="AM110" s="112">
        <v>156364.65</v>
      </c>
    </row>
    <row r="111" spans="1:39" ht="30" customHeight="1" x14ac:dyDescent="0.25">
      <c r="A111" s="214">
        <v>51</v>
      </c>
      <c r="B111" s="112">
        <v>34151</v>
      </c>
      <c r="C111" s="89" t="s">
        <v>461</v>
      </c>
      <c r="D111" s="89" t="s">
        <v>462</v>
      </c>
      <c r="E111" s="139" t="s">
        <v>463</v>
      </c>
      <c r="F111" s="124" t="s">
        <v>464</v>
      </c>
      <c r="G111" s="141"/>
      <c r="H111" s="124"/>
      <c r="I111" s="124"/>
      <c r="J111" s="52"/>
      <c r="K111" s="50" t="s">
        <v>465</v>
      </c>
      <c r="L111" s="50" t="s">
        <v>465</v>
      </c>
      <c r="M111" s="50">
        <v>19467.349999999999</v>
      </c>
      <c r="N111" s="50">
        <v>12424.65</v>
      </c>
      <c r="O111" s="50">
        <v>1299.2</v>
      </c>
      <c r="P111" s="50" t="s">
        <v>398</v>
      </c>
      <c r="Q111" s="94">
        <v>1187.55</v>
      </c>
      <c r="R111" s="50" t="s">
        <v>398</v>
      </c>
      <c r="S111" s="50">
        <v>986.65</v>
      </c>
      <c r="T111" s="50" t="s">
        <v>398</v>
      </c>
      <c r="U111" s="124">
        <v>949.2</v>
      </c>
      <c r="V111" s="50" t="s">
        <v>398</v>
      </c>
      <c r="W111" s="112">
        <v>663.25</v>
      </c>
      <c r="X111" s="50" t="s">
        <v>398</v>
      </c>
      <c r="Y111" s="112">
        <v>976.85</v>
      </c>
      <c r="Z111" s="50" t="s">
        <v>398</v>
      </c>
      <c r="AA111" s="112">
        <v>745.5</v>
      </c>
      <c r="AB111" s="50" t="s">
        <v>398</v>
      </c>
      <c r="AC111" s="52">
        <v>858.9</v>
      </c>
      <c r="AD111" s="50" t="s">
        <v>398</v>
      </c>
      <c r="AE111" s="112">
        <v>849.45</v>
      </c>
      <c r="AF111" s="50" t="s">
        <v>398</v>
      </c>
      <c r="AG111" s="52">
        <v>969.15</v>
      </c>
      <c r="AH111" s="50" t="s">
        <v>398</v>
      </c>
      <c r="AI111" s="112">
        <v>1020.25</v>
      </c>
      <c r="AJ111" s="50" t="s">
        <v>398</v>
      </c>
      <c r="AK111" s="112">
        <v>931.35</v>
      </c>
      <c r="AL111" s="50" t="s">
        <v>398</v>
      </c>
      <c r="AM111" s="112">
        <v>43329.3</v>
      </c>
    </row>
    <row r="112" spans="1:39" ht="30" customHeight="1" x14ac:dyDescent="0.25">
      <c r="A112" s="215"/>
      <c r="B112" s="112">
        <v>34151</v>
      </c>
      <c r="C112" s="89" t="s">
        <v>461</v>
      </c>
      <c r="D112" s="89" t="s">
        <v>462</v>
      </c>
      <c r="E112" s="139" t="s">
        <v>466</v>
      </c>
      <c r="F112" s="124" t="s">
        <v>464</v>
      </c>
      <c r="G112" s="141" t="s">
        <v>467</v>
      </c>
      <c r="H112" s="124">
        <v>105</v>
      </c>
      <c r="I112" s="124" t="s">
        <v>468</v>
      </c>
      <c r="J112" s="52">
        <v>4</v>
      </c>
      <c r="K112" s="50" t="s">
        <v>465</v>
      </c>
      <c r="L112" s="50" t="s">
        <v>465</v>
      </c>
      <c r="M112" s="50">
        <v>36153.65</v>
      </c>
      <c r="N112" s="50">
        <v>23074.35</v>
      </c>
      <c r="O112" s="50">
        <v>2412.8000000000002</v>
      </c>
      <c r="P112" s="50" t="s">
        <v>398</v>
      </c>
      <c r="Q112" s="94">
        <v>2205.4499999999998</v>
      </c>
      <c r="R112" s="50" t="s">
        <v>398</v>
      </c>
      <c r="S112" s="50">
        <v>1832.35</v>
      </c>
      <c r="T112" s="50" t="s">
        <v>398</v>
      </c>
      <c r="U112" s="124">
        <v>1762.8</v>
      </c>
      <c r="V112" s="50" t="s">
        <v>398</v>
      </c>
      <c r="W112" s="112">
        <v>1231.75</v>
      </c>
      <c r="X112" s="50" t="s">
        <v>398</v>
      </c>
      <c r="Y112" s="112">
        <v>1814.15</v>
      </c>
      <c r="Z112" s="50" t="s">
        <v>398</v>
      </c>
      <c r="AA112" s="112">
        <v>1384.5</v>
      </c>
      <c r="AB112" s="50" t="s">
        <v>398</v>
      </c>
      <c r="AC112" s="52">
        <v>1595.1</v>
      </c>
      <c r="AD112" s="50" t="s">
        <v>398</v>
      </c>
      <c r="AE112" s="112">
        <v>1577.55</v>
      </c>
      <c r="AF112" s="50" t="s">
        <v>398</v>
      </c>
      <c r="AG112" s="52">
        <v>1799.85</v>
      </c>
      <c r="AH112" s="50" t="s">
        <v>398</v>
      </c>
      <c r="AI112" s="112">
        <v>1894.75</v>
      </c>
      <c r="AJ112" s="50" t="s">
        <v>398</v>
      </c>
      <c r="AK112" s="112">
        <v>1729.65</v>
      </c>
      <c r="AL112" s="50" t="s">
        <v>398</v>
      </c>
      <c r="AM112" s="112">
        <v>80468.7</v>
      </c>
    </row>
    <row r="113" spans="1:39" ht="30" customHeight="1" x14ac:dyDescent="0.25">
      <c r="A113" s="214">
        <v>52</v>
      </c>
      <c r="B113" s="112">
        <v>34152</v>
      </c>
      <c r="C113" s="89" t="s">
        <v>461</v>
      </c>
      <c r="D113" s="89" t="s">
        <v>462</v>
      </c>
      <c r="E113" s="139" t="s">
        <v>463</v>
      </c>
      <c r="F113" s="124" t="s">
        <v>464</v>
      </c>
      <c r="G113" s="141"/>
      <c r="H113" s="124"/>
      <c r="I113" s="124"/>
      <c r="J113" s="52"/>
      <c r="K113" s="50" t="s">
        <v>465</v>
      </c>
      <c r="L113" s="50" t="s">
        <v>465</v>
      </c>
      <c r="M113" s="50">
        <v>50614.55</v>
      </c>
      <c r="N113" s="50">
        <v>46175.85</v>
      </c>
      <c r="O113" s="50">
        <v>4873.05</v>
      </c>
      <c r="P113" s="50" t="s">
        <v>398</v>
      </c>
      <c r="Q113" s="94">
        <v>4366.25</v>
      </c>
      <c r="R113" s="50" t="s">
        <v>398</v>
      </c>
      <c r="S113" s="50">
        <v>3775.8</v>
      </c>
      <c r="T113" s="50" t="s">
        <v>398</v>
      </c>
      <c r="U113" s="124">
        <v>4041.8</v>
      </c>
      <c r="V113" s="50" t="s">
        <v>398</v>
      </c>
      <c r="W113" s="112">
        <v>2950.5</v>
      </c>
      <c r="X113" s="50" t="s">
        <v>398</v>
      </c>
      <c r="Y113" s="112">
        <v>4441.1499999999996</v>
      </c>
      <c r="Z113" s="50" t="s">
        <v>398</v>
      </c>
      <c r="AA113" s="112">
        <v>3515.05</v>
      </c>
      <c r="AB113" s="50" t="s">
        <v>398</v>
      </c>
      <c r="AC113" s="52">
        <v>4038.3</v>
      </c>
      <c r="AD113" s="50" t="s">
        <v>398</v>
      </c>
      <c r="AE113" s="112">
        <v>3516.1</v>
      </c>
      <c r="AF113" s="50" t="s">
        <v>398</v>
      </c>
      <c r="AG113" s="52">
        <v>3838.8</v>
      </c>
      <c r="AH113" s="50" t="s">
        <v>398</v>
      </c>
      <c r="AI113" s="112">
        <v>4809</v>
      </c>
      <c r="AJ113" s="50" t="s">
        <v>398</v>
      </c>
      <c r="AK113" s="112">
        <v>3494.4</v>
      </c>
      <c r="AL113" s="50" t="s">
        <v>398</v>
      </c>
      <c r="AM113" s="112">
        <v>144450.6</v>
      </c>
    </row>
    <row r="114" spans="1:39" ht="30" customHeight="1" x14ac:dyDescent="0.25">
      <c r="A114" s="215"/>
      <c r="B114" s="112">
        <v>34152</v>
      </c>
      <c r="C114" s="89" t="s">
        <v>461</v>
      </c>
      <c r="D114" s="89" t="s">
        <v>462</v>
      </c>
      <c r="E114" s="139" t="s">
        <v>466</v>
      </c>
      <c r="F114" s="124" t="s">
        <v>464</v>
      </c>
      <c r="G114" s="141" t="s">
        <v>467</v>
      </c>
      <c r="H114" s="124">
        <v>504</v>
      </c>
      <c r="I114" s="124" t="s">
        <v>468</v>
      </c>
      <c r="J114" s="52">
        <v>13</v>
      </c>
      <c r="K114" s="50" t="s">
        <v>465</v>
      </c>
      <c r="L114" s="50" t="s">
        <v>465</v>
      </c>
      <c r="M114" s="50">
        <v>93998.45</v>
      </c>
      <c r="N114" s="50">
        <v>85755.15</v>
      </c>
      <c r="O114" s="50">
        <v>9049.9500000000007</v>
      </c>
      <c r="P114" s="50" t="s">
        <v>398</v>
      </c>
      <c r="Q114" s="94">
        <v>8108.75</v>
      </c>
      <c r="R114" s="50" t="s">
        <v>398</v>
      </c>
      <c r="S114" s="50">
        <v>7012.2</v>
      </c>
      <c r="T114" s="50" t="s">
        <v>398</v>
      </c>
      <c r="U114" s="124">
        <v>7506.2</v>
      </c>
      <c r="V114" s="50" t="s">
        <v>398</v>
      </c>
      <c r="W114" s="112">
        <v>5479.5</v>
      </c>
      <c r="X114" s="50" t="s">
        <v>398</v>
      </c>
      <c r="Y114" s="112">
        <v>8247.85</v>
      </c>
      <c r="Z114" s="50" t="s">
        <v>398</v>
      </c>
      <c r="AA114" s="112">
        <v>6527.95</v>
      </c>
      <c r="AB114" s="50" t="s">
        <v>398</v>
      </c>
      <c r="AC114" s="52">
        <v>7499.7</v>
      </c>
      <c r="AD114" s="50" t="s">
        <v>398</v>
      </c>
      <c r="AE114" s="112">
        <v>6529.9</v>
      </c>
      <c r="AF114" s="50" t="s">
        <v>398</v>
      </c>
      <c r="AG114" s="52">
        <v>7129.2</v>
      </c>
      <c r="AH114" s="50" t="s">
        <v>398</v>
      </c>
      <c r="AI114" s="112">
        <v>8931</v>
      </c>
      <c r="AJ114" s="50" t="s">
        <v>398</v>
      </c>
      <c r="AK114" s="112">
        <v>6489.6</v>
      </c>
      <c r="AL114" s="50" t="s">
        <v>398</v>
      </c>
      <c r="AM114" s="112">
        <v>268265.40000000002</v>
      </c>
    </row>
    <row r="115" spans="1:39" ht="30" customHeight="1" x14ac:dyDescent="0.25">
      <c r="A115" s="214">
        <v>53</v>
      </c>
      <c r="B115" s="112">
        <v>34153</v>
      </c>
      <c r="C115" s="89" t="s">
        <v>461</v>
      </c>
      <c r="D115" s="89" t="s">
        <v>462</v>
      </c>
      <c r="E115" s="139" t="s">
        <v>463</v>
      </c>
      <c r="F115" s="124" t="s">
        <v>464</v>
      </c>
      <c r="G115" s="141"/>
      <c r="H115" s="124"/>
      <c r="I115" s="124"/>
      <c r="J115" s="52"/>
      <c r="K115" s="50" t="s">
        <v>465</v>
      </c>
      <c r="L115" s="50" t="s">
        <v>465</v>
      </c>
      <c r="M115" s="50">
        <v>12083.75</v>
      </c>
      <c r="N115" s="50">
        <v>18674.25</v>
      </c>
      <c r="O115" s="50">
        <v>2349.1999999999998</v>
      </c>
      <c r="P115" s="50" t="s">
        <v>398</v>
      </c>
      <c r="Q115" s="94">
        <v>2243.15</v>
      </c>
      <c r="R115" s="50" t="s">
        <v>398</v>
      </c>
      <c r="S115" s="50">
        <v>1616.3</v>
      </c>
      <c r="T115" s="50" t="s">
        <v>398</v>
      </c>
      <c r="U115" s="124">
        <v>1705.55</v>
      </c>
      <c r="V115" s="50" t="s">
        <v>398</v>
      </c>
      <c r="W115" s="112">
        <v>1389.15</v>
      </c>
      <c r="X115" s="50" t="s">
        <v>398</v>
      </c>
      <c r="Y115" s="112">
        <v>2152.85</v>
      </c>
      <c r="Z115" s="50" t="s">
        <v>398</v>
      </c>
      <c r="AA115" s="112">
        <v>1626.45</v>
      </c>
      <c r="AB115" s="50" t="s">
        <v>398</v>
      </c>
      <c r="AC115" s="52">
        <v>1536.15</v>
      </c>
      <c r="AD115" s="50" t="s">
        <v>398</v>
      </c>
      <c r="AE115" s="112">
        <v>1981.35</v>
      </c>
      <c r="AF115" s="50" t="s">
        <v>398</v>
      </c>
      <c r="AG115" s="52">
        <v>1555.4</v>
      </c>
      <c r="AH115" s="50" t="s">
        <v>398</v>
      </c>
      <c r="AI115" s="112">
        <v>1769.25</v>
      </c>
      <c r="AJ115" s="50" t="s">
        <v>398</v>
      </c>
      <c r="AK115" s="112">
        <v>1896.3</v>
      </c>
      <c r="AL115" s="50" t="s">
        <v>398</v>
      </c>
      <c r="AM115" s="112">
        <v>52579.1</v>
      </c>
    </row>
    <row r="116" spans="1:39" ht="30" customHeight="1" x14ac:dyDescent="0.25">
      <c r="A116" s="215"/>
      <c r="B116" s="112">
        <v>34153</v>
      </c>
      <c r="C116" s="89" t="s">
        <v>461</v>
      </c>
      <c r="D116" s="89" t="s">
        <v>462</v>
      </c>
      <c r="E116" s="139" t="s">
        <v>466</v>
      </c>
      <c r="F116" s="124" t="s">
        <v>464</v>
      </c>
      <c r="G116" s="141" t="s">
        <v>467</v>
      </c>
      <c r="H116" s="124">
        <v>112</v>
      </c>
      <c r="I116" s="124" t="s">
        <v>468</v>
      </c>
      <c r="J116" s="52">
        <v>4</v>
      </c>
      <c r="K116" s="50" t="s">
        <v>465</v>
      </c>
      <c r="L116" s="50" t="s">
        <v>465</v>
      </c>
      <c r="M116" s="50">
        <v>22441.25</v>
      </c>
      <c r="N116" s="50">
        <v>34680.75</v>
      </c>
      <c r="O116" s="50">
        <v>4362.8</v>
      </c>
      <c r="P116" s="50" t="s">
        <v>398</v>
      </c>
      <c r="Q116" s="94">
        <v>4165.8500000000004</v>
      </c>
      <c r="R116" s="50" t="s">
        <v>398</v>
      </c>
      <c r="S116" s="50">
        <v>3001.7</v>
      </c>
      <c r="T116" s="50" t="s">
        <v>398</v>
      </c>
      <c r="U116" s="124">
        <v>3167.45</v>
      </c>
      <c r="V116" s="50" t="s">
        <v>398</v>
      </c>
      <c r="W116" s="112">
        <v>2579.85</v>
      </c>
      <c r="X116" s="50" t="s">
        <v>398</v>
      </c>
      <c r="Y116" s="112">
        <v>3998.15</v>
      </c>
      <c r="Z116" s="50" t="s">
        <v>398</v>
      </c>
      <c r="AA116" s="112">
        <v>3020.55</v>
      </c>
      <c r="AB116" s="50" t="s">
        <v>398</v>
      </c>
      <c r="AC116" s="52">
        <v>2852.85</v>
      </c>
      <c r="AD116" s="50" t="s">
        <v>398</v>
      </c>
      <c r="AE116" s="112">
        <v>3679.65</v>
      </c>
      <c r="AF116" s="50" t="s">
        <v>398</v>
      </c>
      <c r="AG116" s="52">
        <v>2888.6</v>
      </c>
      <c r="AH116" s="50" t="s">
        <v>398</v>
      </c>
      <c r="AI116" s="112">
        <v>3285.75</v>
      </c>
      <c r="AJ116" s="50" t="s">
        <v>398</v>
      </c>
      <c r="AK116" s="112">
        <v>3521.7</v>
      </c>
      <c r="AL116" s="50" t="s">
        <v>398</v>
      </c>
      <c r="AM116" s="112">
        <v>97646.9</v>
      </c>
    </row>
    <row r="117" spans="1:39" ht="30" customHeight="1" x14ac:dyDescent="0.25">
      <c r="A117" s="214">
        <v>54</v>
      </c>
      <c r="B117" s="112">
        <v>34154</v>
      </c>
      <c r="C117" s="89" t="s">
        <v>461</v>
      </c>
      <c r="D117" s="89" t="s">
        <v>462</v>
      </c>
      <c r="E117" s="139" t="s">
        <v>463</v>
      </c>
      <c r="F117" s="124" t="s">
        <v>464</v>
      </c>
      <c r="G117" s="141"/>
      <c r="H117" s="124"/>
      <c r="I117" s="124"/>
      <c r="J117" s="52"/>
      <c r="K117" s="50" t="s">
        <v>465</v>
      </c>
      <c r="L117" s="50" t="s">
        <v>465</v>
      </c>
      <c r="M117" s="50">
        <v>7241.85</v>
      </c>
      <c r="N117" s="50">
        <v>11950.05</v>
      </c>
      <c r="O117" s="50">
        <v>1330</v>
      </c>
      <c r="P117" s="50" t="s">
        <v>398</v>
      </c>
      <c r="Q117" s="94">
        <v>1099.3499999999999</v>
      </c>
      <c r="R117" s="50" t="s">
        <v>398</v>
      </c>
      <c r="S117" s="50">
        <v>1142.75</v>
      </c>
      <c r="T117" s="50" t="s">
        <v>398</v>
      </c>
      <c r="U117" s="124">
        <v>1213.8</v>
      </c>
      <c r="V117" s="50" t="s">
        <v>398</v>
      </c>
      <c r="W117" s="112">
        <v>907.9</v>
      </c>
      <c r="X117" s="50" t="s">
        <v>398</v>
      </c>
      <c r="Y117" s="112">
        <v>851.2</v>
      </c>
      <c r="Z117" s="50" t="s">
        <v>398</v>
      </c>
      <c r="AA117" s="112">
        <v>847</v>
      </c>
      <c r="AB117" s="50" t="s">
        <v>398</v>
      </c>
      <c r="AC117" s="52">
        <v>866.25</v>
      </c>
      <c r="AD117" s="50" t="s">
        <v>398</v>
      </c>
      <c r="AE117" s="112">
        <v>736.75</v>
      </c>
      <c r="AF117" s="50" t="s">
        <v>398</v>
      </c>
      <c r="AG117" s="52">
        <v>983.85</v>
      </c>
      <c r="AH117" s="50" t="s">
        <v>398</v>
      </c>
      <c r="AI117" s="112">
        <v>844.55</v>
      </c>
      <c r="AJ117" s="50" t="s">
        <v>398</v>
      </c>
      <c r="AK117" s="112">
        <v>858.55</v>
      </c>
      <c r="AL117" s="50" t="s">
        <v>398</v>
      </c>
      <c r="AM117" s="112">
        <v>30873.85</v>
      </c>
    </row>
    <row r="118" spans="1:39" ht="30" customHeight="1" x14ac:dyDescent="0.25">
      <c r="A118" s="215"/>
      <c r="B118" s="112">
        <v>34154</v>
      </c>
      <c r="C118" s="89" t="s">
        <v>461</v>
      </c>
      <c r="D118" s="89" t="s">
        <v>462</v>
      </c>
      <c r="E118" s="139" t="s">
        <v>466</v>
      </c>
      <c r="F118" s="124" t="s">
        <v>464</v>
      </c>
      <c r="G118" s="141" t="s">
        <v>467</v>
      </c>
      <c r="H118" s="124">
        <v>207</v>
      </c>
      <c r="I118" s="124" t="s">
        <v>468</v>
      </c>
      <c r="J118" s="52">
        <v>4</v>
      </c>
      <c r="K118" s="50" t="s">
        <v>465</v>
      </c>
      <c r="L118" s="50" t="s">
        <v>465</v>
      </c>
      <c r="M118" s="50">
        <v>13449.15</v>
      </c>
      <c r="N118" s="50">
        <v>22192.95</v>
      </c>
      <c r="O118" s="50">
        <v>2470</v>
      </c>
      <c r="P118" s="50" t="s">
        <v>398</v>
      </c>
      <c r="Q118" s="94">
        <v>2041.65</v>
      </c>
      <c r="R118" s="50" t="s">
        <v>398</v>
      </c>
      <c r="S118" s="50">
        <v>2122.25</v>
      </c>
      <c r="T118" s="50" t="s">
        <v>398</v>
      </c>
      <c r="U118" s="124">
        <v>2254.1999999999998</v>
      </c>
      <c r="V118" s="50" t="s">
        <v>398</v>
      </c>
      <c r="W118" s="112">
        <v>1686.1</v>
      </c>
      <c r="X118" s="50" t="s">
        <v>398</v>
      </c>
      <c r="Y118" s="112">
        <v>1580.8</v>
      </c>
      <c r="Z118" s="50" t="s">
        <v>398</v>
      </c>
      <c r="AA118" s="112">
        <v>1573</v>
      </c>
      <c r="AB118" s="50" t="s">
        <v>398</v>
      </c>
      <c r="AC118" s="52">
        <v>1608.75</v>
      </c>
      <c r="AD118" s="50" t="s">
        <v>398</v>
      </c>
      <c r="AE118" s="112">
        <v>1368.25</v>
      </c>
      <c r="AF118" s="50" t="s">
        <v>398</v>
      </c>
      <c r="AG118" s="52">
        <v>1827.15</v>
      </c>
      <c r="AH118" s="50" t="s">
        <v>398</v>
      </c>
      <c r="AI118" s="112">
        <v>1568.45</v>
      </c>
      <c r="AJ118" s="50" t="s">
        <v>398</v>
      </c>
      <c r="AK118" s="112">
        <v>1594.45</v>
      </c>
      <c r="AL118" s="50" t="s">
        <v>398</v>
      </c>
      <c r="AM118" s="112">
        <v>57337.15</v>
      </c>
    </row>
    <row r="119" spans="1:39" ht="30" customHeight="1" x14ac:dyDescent="0.25">
      <c r="A119" s="214">
        <v>55</v>
      </c>
      <c r="B119" s="112">
        <v>34155</v>
      </c>
      <c r="C119" s="89" t="s">
        <v>461</v>
      </c>
      <c r="D119" s="89" t="s">
        <v>462</v>
      </c>
      <c r="E119" s="139" t="s">
        <v>463</v>
      </c>
      <c r="F119" s="124" t="s">
        <v>464</v>
      </c>
      <c r="G119" s="141"/>
      <c r="H119" s="124"/>
      <c r="I119" s="124"/>
      <c r="J119" s="52"/>
      <c r="K119" s="50" t="s">
        <v>465</v>
      </c>
      <c r="L119" s="50" t="s">
        <v>465</v>
      </c>
      <c r="M119" s="50">
        <v>39126.5</v>
      </c>
      <c r="N119" s="50">
        <v>38525.199999999997</v>
      </c>
      <c r="O119" s="50">
        <v>3914.75</v>
      </c>
      <c r="P119" s="50" t="s">
        <v>398</v>
      </c>
      <c r="Q119" s="94">
        <v>3278.1</v>
      </c>
      <c r="R119" s="50" t="s">
        <v>398</v>
      </c>
      <c r="S119" s="50">
        <v>3045</v>
      </c>
      <c r="T119" s="50" t="s">
        <v>398</v>
      </c>
      <c r="U119" s="124">
        <v>3581.55</v>
      </c>
      <c r="V119" s="50" t="s">
        <v>398</v>
      </c>
      <c r="W119" s="112">
        <v>2739.45</v>
      </c>
      <c r="X119" s="50" t="s">
        <v>398</v>
      </c>
      <c r="Y119" s="112">
        <v>2640.75</v>
      </c>
      <c r="Z119" s="50" t="s">
        <v>398</v>
      </c>
      <c r="AA119" s="112">
        <v>2750.65</v>
      </c>
      <c r="AB119" s="50" t="s">
        <v>398</v>
      </c>
      <c r="AC119" s="52">
        <v>2176.65</v>
      </c>
      <c r="AD119" s="50" t="s">
        <v>398</v>
      </c>
      <c r="AE119" s="112">
        <v>3114.65</v>
      </c>
      <c r="AF119" s="50" t="s">
        <v>398</v>
      </c>
      <c r="AG119" s="52">
        <v>2898.7</v>
      </c>
      <c r="AH119" s="50" t="s">
        <v>398</v>
      </c>
      <c r="AI119" s="112">
        <v>3022.25</v>
      </c>
      <c r="AJ119" s="50" t="s">
        <v>398</v>
      </c>
      <c r="AK119" s="112">
        <v>3451.35</v>
      </c>
      <c r="AL119" s="50" t="s">
        <v>398</v>
      </c>
      <c r="AM119" s="112">
        <v>114265.55</v>
      </c>
    </row>
    <row r="120" spans="1:39" ht="30" customHeight="1" x14ac:dyDescent="0.25">
      <c r="A120" s="215"/>
      <c r="B120" s="112">
        <v>34155</v>
      </c>
      <c r="C120" s="89" t="s">
        <v>461</v>
      </c>
      <c r="D120" s="89" t="s">
        <v>462</v>
      </c>
      <c r="E120" s="139" t="s">
        <v>466</v>
      </c>
      <c r="F120" s="124" t="s">
        <v>464</v>
      </c>
      <c r="G120" s="141" t="s">
        <v>467</v>
      </c>
      <c r="H120" s="124">
        <v>246</v>
      </c>
      <c r="I120" s="124" t="s">
        <v>468</v>
      </c>
      <c r="J120" s="52">
        <v>12</v>
      </c>
      <c r="K120" s="50" t="s">
        <v>465</v>
      </c>
      <c r="L120" s="50" t="s">
        <v>465</v>
      </c>
      <c r="M120" s="50">
        <v>72663.5</v>
      </c>
      <c r="N120" s="50">
        <v>71546.8</v>
      </c>
      <c r="O120" s="50">
        <v>7270.25</v>
      </c>
      <c r="P120" s="50" t="s">
        <v>398</v>
      </c>
      <c r="Q120" s="94">
        <v>6087.9</v>
      </c>
      <c r="R120" s="50" t="s">
        <v>398</v>
      </c>
      <c r="S120" s="50">
        <v>5655</v>
      </c>
      <c r="T120" s="50" t="s">
        <v>398</v>
      </c>
      <c r="U120" s="124">
        <v>6651.45</v>
      </c>
      <c r="V120" s="50" t="s">
        <v>398</v>
      </c>
      <c r="W120" s="112">
        <v>5087.55</v>
      </c>
      <c r="X120" s="50" t="s">
        <v>398</v>
      </c>
      <c r="Y120" s="112">
        <v>4904.25</v>
      </c>
      <c r="Z120" s="50" t="s">
        <v>398</v>
      </c>
      <c r="AA120" s="112">
        <v>5108.3500000000004</v>
      </c>
      <c r="AB120" s="50" t="s">
        <v>398</v>
      </c>
      <c r="AC120" s="52">
        <v>4042.35</v>
      </c>
      <c r="AD120" s="50" t="s">
        <v>398</v>
      </c>
      <c r="AE120" s="112">
        <v>5784.35</v>
      </c>
      <c r="AF120" s="50" t="s">
        <v>398</v>
      </c>
      <c r="AG120" s="52">
        <v>5383.3</v>
      </c>
      <c r="AH120" s="50" t="s">
        <v>398</v>
      </c>
      <c r="AI120" s="112">
        <v>5612.75</v>
      </c>
      <c r="AJ120" s="50" t="s">
        <v>398</v>
      </c>
      <c r="AK120" s="112">
        <v>6409.65</v>
      </c>
      <c r="AL120" s="50" t="s">
        <v>398</v>
      </c>
      <c r="AM120" s="112">
        <v>212207.45</v>
      </c>
    </row>
    <row r="121" spans="1:39" ht="30" customHeight="1" x14ac:dyDescent="0.25">
      <c r="A121" s="214">
        <v>56</v>
      </c>
      <c r="B121" s="112">
        <v>34156</v>
      </c>
      <c r="C121" s="89" t="s">
        <v>461</v>
      </c>
      <c r="D121" s="89" t="s">
        <v>462</v>
      </c>
      <c r="E121" s="139" t="s">
        <v>463</v>
      </c>
      <c r="F121" s="124" t="s">
        <v>464</v>
      </c>
      <c r="G121" s="141"/>
      <c r="H121" s="124"/>
      <c r="I121" s="124"/>
      <c r="J121" s="52"/>
      <c r="K121" s="50" t="s">
        <v>465</v>
      </c>
      <c r="L121" s="50" t="s">
        <v>465</v>
      </c>
      <c r="M121" s="50">
        <v>13186.95</v>
      </c>
      <c r="N121" s="50">
        <v>14036.75</v>
      </c>
      <c r="O121" s="50">
        <v>1421.7</v>
      </c>
      <c r="P121" s="50" t="s">
        <v>398</v>
      </c>
      <c r="Q121" s="94">
        <v>1387.4</v>
      </c>
      <c r="R121" s="50" t="s">
        <v>398</v>
      </c>
      <c r="S121" s="50">
        <v>939.75</v>
      </c>
      <c r="T121" s="50" t="s">
        <v>398</v>
      </c>
      <c r="U121" s="124">
        <v>1355.2</v>
      </c>
      <c r="V121" s="50" t="s">
        <v>398</v>
      </c>
      <c r="W121" s="112">
        <v>873.25</v>
      </c>
      <c r="X121" s="50" t="s">
        <v>398</v>
      </c>
      <c r="Y121" s="112">
        <v>1240.4000000000001</v>
      </c>
      <c r="Z121" s="50" t="s">
        <v>398</v>
      </c>
      <c r="AA121" s="112">
        <v>996.8</v>
      </c>
      <c r="AB121" s="50" t="s">
        <v>398</v>
      </c>
      <c r="AC121" s="52">
        <v>954.45</v>
      </c>
      <c r="AD121" s="50" t="s">
        <v>398</v>
      </c>
      <c r="AE121" s="112">
        <v>1277.8499999999999</v>
      </c>
      <c r="AF121" s="50" t="s">
        <v>398</v>
      </c>
      <c r="AG121" s="52">
        <v>1135.75</v>
      </c>
      <c r="AH121" s="50" t="s">
        <v>398</v>
      </c>
      <c r="AI121" s="112">
        <v>1158.5</v>
      </c>
      <c r="AJ121" s="50" t="s">
        <v>398</v>
      </c>
      <c r="AK121" s="112">
        <v>1215.55</v>
      </c>
      <c r="AL121" s="50" t="s">
        <v>398</v>
      </c>
      <c r="AM121" s="112">
        <v>41180.300000000003</v>
      </c>
    </row>
    <row r="122" spans="1:39" ht="30" customHeight="1" x14ac:dyDescent="0.25">
      <c r="A122" s="215"/>
      <c r="B122" s="112">
        <v>34156</v>
      </c>
      <c r="C122" s="89" t="s">
        <v>461</v>
      </c>
      <c r="D122" s="89" t="s">
        <v>462</v>
      </c>
      <c r="E122" s="139" t="s">
        <v>466</v>
      </c>
      <c r="F122" s="124" t="s">
        <v>464</v>
      </c>
      <c r="G122" s="141" t="s">
        <v>467</v>
      </c>
      <c r="H122" s="124">
        <v>112</v>
      </c>
      <c r="I122" s="124" t="s">
        <v>468</v>
      </c>
      <c r="J122" s="52">
        <v>4</v>
      </c>
      <c r="K122" s="50" t="s">
        <v>465</v>
      </c>
      <c r="L122" s="50" t="s">
        <v>465</v>
      </c>
      <c r="M122" s="50">
        <v>24490.05</v>
      </c>
      <c r="N122" s="50">
        <v>26068.25</v>
      </c>
      <c r="O122" s="50">
        <v>2640.3</v>
      </c>
      <c r="P122" s="50" t="s">
        <v>398</v>
      </c>
      <c r="Q122" s="94">
        <v>2576.6</v>
      </c>
      <c r="R122" s="50" t="s">
        <v>398</v>
      </c>
      <c r="S122" s="50">
        <v>1745.25</v>
      </c>
      <c r="T122" s="50" t="s">
        <v>398</v>
      </c>
      <c r="U122" s="124">
        <v>2516.8000000000002</v>
      </c>
      <c r="V122" s="50" t="s">
        <v>398</v>
      </c>
      <c r="W122" s="112">
        <v>1621.75</v>
      </c>
      <c r="X122" s="50" t="s">
        <v>398</v>
      </c>
      <c r="Y122" s="112">
        <v>2303.6</v>
      </c>
      <c r="Z122" s="50" t="s">
        <v>398</v>
      </c>
      <c r="AA122" s="112">
        <v>1851.2</v>
      </c>
      <c r="AB122" s="50" t="s">
        <v>398</v>
      </c>
      <c r="AC122" s="52">
        <v>1772.55</v>
      </c>
      <c r="AD122" s="50" t="s">
        <v>398</v>
      </c>
      <c r="AE122" s="112">
        <v>2373.15</v>
      </c>
      <c r="AF122" s="50" t="s">
        <v>398</v>
      </c>
      <c r="AG122" s="52">
        <v>2109.25</v>
      </c>
      <c r="AH122" s="50" t="s">
        <v>398</v>
      </c>
      <c r="AI122" s="112">
        <v>2151.5</v>
      </c>
      <c r="AJ122" s="50" t="s">
        <v>398</v>
      </c>
      <c r="AK122" s="112">
        <v>2257.4499999999998</v>
      </c>
      <c r="AL122" s="50" t="s">
        <v>398</v>
      </c>
      <c r="AM122" s="112">
        <v>76477.7</v>
      </c>
    </row>
    <row r="123" spans="1:39" ht="30" customHeight="1" x14ac:dyDescent="0.25">
      <c r="A123" s="214">
        <v>57</v>
      </c>
      <c r="B123" s="112">
        <v>34157</v>
      </c>
      <c r="C123" s="89" t="s">
        <v>461</v>
      </c>
      <c r="D123" s="89" t="s">
        <v>462</v>
      </c>
      <c r="E123" s="139" t="s">
        <v>463</v>
      </c>
      <c r="F123" s="124" t="s">
        <v>464</v>
      </c>
      <c r="G123" s="141"/>
      <c r="H123" s="124"/>
      <c r="I123" s="124"/>
      <c r="J123" s="52"/>
      <c r="K123" s="50" t="s">
        <v>465</v>
      </c>
      <c r="L123" s="50" t="s">
        <v>465</v>
      </c>
      <c r="M123" s="50">
        <v>22247.05</v>
      </c>
      <c r="N123" s="50">
        <v>25650.45</v>
      </c>
      <c r="O123" s="50">
        <v>2515.1</v>
      </c>
      <c r="P123" s="50" t="s">
        <v>398</v>
      </c>
      <c r="Q123" s="94">
        <v>2608.5500000000002</v>
      </c>
      <c r="R123" s="50" t="s">
        <v>398</v>
      </c>
      <c r="S123" s="50">
        <v>1904.35</v>
      </c>
      <c r="T123" s="50" t="s">
        <v>398</v>
      </c>
      <c r="U123" s="124">
        <v>2149.6999999999998</v>
      </c>
      <c r="V123" s="50" t="s">
        <v>398</v>
      </c>
      <c r="W123" s="112">
        <v>1642.9</v>
      </c>
      <c r="X123" s="50" t="s">
        <v>398</v>
      </c>
      <c r="Y123" s="112">
        <v>2347.8000000000002</v>
      </c>
      <c r="Z123" s="50" t="s">
        <v>398</v>
      </c>
      <c r="AA123" s="112">
        <v>1892.45</v>
      </c>
      <c r="AB123" s="50" t="s">
        <v>398</v>
      </c>
      <c r="AC123" s="52">
        <v>1827.7</v>
      </c>
      <c r="AD123" s="50" t="s">
        <v>398</v>
      </c>
      <c r="AE123" s="112">
        <v>2328.1999999999998</v>
      </c>
      <c r="AF123" s="50" t="s">
        <v>398</v>
      </c>
      <c r="AG123" s="52">
        <v>2357.6</v>
      </c>
      <c r="AH123" s="50" t="s">
        <v>398</v>
      </c>
      <c r="AI123" s="112">
        <v>2435.65</v>
      </c>
      <c r="AJ123" s="50" t="s">
        <v>398</v>
      </c>
      <c r="AK123" s="112">
        <v>2058</v>
      </c>
      <c r="AL123" s="50" t="s">
        <v>398</v>
      </c>
      <c r="AM123" s="112">
        <v>73965.5</v>
      </c>
    </row>
    <row r="124" spans="1:39" ht="30" customHeight="1" x14ac:dyDescent="0.25">
      <c r="A124" s="215"/>
      <c r="B124" s="112">
        <v>34157</v>
      </c>
      <c r="C124" s="89" t="s">
        <v>461</v>
      </c>
      <c r="D124" s="89" t="s">
        <v>462</v>
      </c>
      <c r="E124" s="139" t="s">
        <v>466</v>
      </c>
      <c r="F124" s="124" t="s">
        <v>464</v>
      </c>
      <c r="G124" s="141" t="s">
        <v>467</v>
      </c>
      <c r="H124" s="124">
        <v>249</v>
      </c>
      <c r="I124" s="124" t="s">
        <v>468</v>
      </c>
      <c r="J124" s="52">
        <v>8</v>
      </c>
      <c r="K124" s="50" t="s">
        <v>465</v>
      </c>
      <c r="L124" s="50" t="s">
        <v>465</v>
      </c>
      <c r="M124" s="50">
        <v>41315.949999999997</v>
      </c>
      <c r="N124" s="50">
        <v>47636.55</v>
      </c>
      <c r="O124" s="50">
        <v>4670.8999999999996</v>
      </c>
      <c r="P124" s="50" t="s">
        <v>398</v>
      </c>
      <c r="Q124" s="94">
        <v>4844.45</v>
      </c>
      <c r="R124" s="50" t="s">
        <v>398</v>
      </c>
      <c r="S124" s="50">
        <v>3536.65</v>
      </c>
      <c r="T124" s="50" t="s">
        <v>398</v>
      </c>
      <c r="U124" s="124">
        <v>3992.3</v>
      </c>
      <c r="V124" s="50" t="s">
        <v>398</v>
      </c>
      <c r="W124" s="112">
        <v>3051.1</v>
      </c>
      <c r="X124" s="50" t="s">
        <v>398</v>
      </c>
      <c r="Y124" s="112">
        <v>4360.2</v>
      </c>
      <c r="Z124" s="50" t="s">
        <v>398</v>
      </c>
      <c r="AA124" s="112">
        <v>3514.55</v>
      </c>
      <c r="AB124" s="50" t="s">
        <v>398</v>
      </c>
      <c r="AC124" s="52">
        <v>3394.3</v>
      </c>
      <c r="AD124" s="50" t="s">
        <v>398</v>
      </c>
      <c r="AE124" s="112">
        <v>4323.8</v>
      </c>
      <c r="AF124" s="50" t="s">
        <v>398</v>
      </c>
      <c r="AG124" s="52">
        <v>4378.3999999999996</v>
      </c>
      <c r="AH124" s="50" t="s">
        <v>398</v>
      </c>
      <c r="AI124" s="112">
        <v>4523.3500000000004</v>
      </c>
      <c r="AJ124" s="50" t="s">
        <v>398</v>
      </c>
      <c r="AK124" s="112">
        <v>3822</v>
      </c>
      <c r="AL124" s="50" t="s">
        <v>398</v>
      </c>
      <c r="AM124" s="112">
        <v>137364.5</v>
      </c>
    </row>
    <row r="125" spans="1:39" ht="30" customHeight="1" x14ac:dyDescent="0.25">
      <c r="A125" s="214">
        <v>58</v>
      </c>
      <c r="B125" s="112">
        <v>34158</v>
      </c>
      <c r="C125" s="89" t="s">
        <v>461</v>
      </c>
      <c r="D125" s="89" t="s">
        <v>462</v>
      </c>
      <c r="E125" s="139" t="s">
        <v>463</v>
      </c>
      <c r="F125" s="124" t="s">
        <v>464</v>
      </c>
      <c r="G125" s="141"/>
      <c r="H125" s="124"/>
      <c r="I125" s="124"/>
      <c r="J125" s="52"/>
      <c r="K125" s="50" t="s">
        <v>465</v>
      </c>
      <c r="L125" s="50" t="s">
        <v>465</v>
      </c>
      <c r="M125" s="50">
        <v>38875.199999999997</v>
      </c>
      <c r="N125" s="50">
        <v>37203.25</v>
      </c>
      <c r="O125" s="50">
        <v>4207</v>
      </c>
      <c r="P125" s="50" t="s">
        <v>398</v>
      </c>
      <c r="Q125" s="94">
        <v>3544.8</v>
      </c>
      <c r="R125" s="50" t="s">
        <v>398</v>
      </c>
      <c r="S125" s="50">
        <v>2614.5</v>
      </c>
      <c r="T125" s="50" t="s">
        <v>398</v>
      </c>
      <c r="U125" s="124">
        <v>3464.65</v>
      </c>
      <c r="V125" s="50" t="s">
        <v>398</v>
      </c>
      <c r="W125" s="112">
        <v>2982.35</v>
      </c>
      <c r="X125" s="50" t="s">
        <v>398</v>
      </c>
      <c r="Y125" s="112">
        <v>3231.2</v>
      </c>
      <c r="Z125" s="50" t="s">
        <v>398</v>
      </c>
      <c r="AA125" s="112">
        <v>2461.1999999999998</v>
      </c>
      <c r="AB125" s="50" t="s">
        <v>398</v>
      </c>
      <c r="AC125" s="52">
        <v>2634.8</v>
      </c>
      <c r="AD125" s="50" t="s">
        <v>398</v>
      </c>
      <c r="AE125" s="112">
        <v>3377.15</v>
      </c>
      <c r="AF125" s="50" t="s">
        <v>398</v>
      </c>
      <c r="AG125" s="52">
        <v>3557.75</v>
      </c>
      <c r="AH125" s="50" t="s">
        <v>398</v>
      </c>
      <c r="AI125" s="112">
        <v>2799.65</v>
      </c>
      <c r="AJ125" s="50" t="s">
        <v>398</v>
      </c>
      <c r="AK125" s="112">
        <v>3188.15</v>
      </c>
      <c r="AL125" s="50" t="s">
        <v>398</v>
      </c>
      <c r="AM125" s="112">
        <v>114141.65</v>
      </c>
    </row>
    <row r="126" spans="1:39" ht="30" customHeight="1" x14ac:dyDescent="0.25">
      <c r="A126" s="215"/>
      <c r="B126" s="112">
        <v>34158</v>
      </c>
      <c r="C126" s="89" t="s">
        <v>461</v>
      </c>
      <c r="D126" s="89" t="s">
        <v>462</v>
      </c>
      <c r="E126" s="139" t="s">
        <v>466</v>
      </c>
      <c r="F126" s="124" t="s">
        <v>464</v>
      </c>
      <c r="G126" s="141" t="s">
        <v>467</v>
      </c>
      <c r="H126" s="124">
        <v>266</v>
      </c>
      <c r="I126" s="124" t="s">
        <v>468</v>
      </c>
      <c r="J126" s="52">
        <v>14</v>
      </c>
      <c r="K126" s="50" t="s">
        <v>465</v>
      </c>
      <c r="L126" s="50" t="s">
        <v>465</v>
      </c>
      <c r="M126" s="50">
        <v>72196.800000000003</v>
      </c>
      <c r="N126" s="50">
        <v>69091.75</v>
      </c>
      <c r="O126" s="50">
        <v>7813</v>
      </c>
      <c r="P126" s="50" t="s">
        <v>398</v>
      </c>
      <c r="Q126" s="94">
        <v>6583.2</v>
      </c>
      <c r="R126" s="50" t="s">
        <v>398</v>
      </c>
      <c r="S126" s="50">
        <v>4855.5</v>
      </c>
      <c r="T126" s="50" t="s">
        <v>398</v>
      </c>
      <c r="U126" s="124">
        <v>6434.35</v>
      </c>
      <c r="V126" s="50" t="s">
        <v>398</v>
      </c>
      <c r="W126" s="112">
        <v>5538.65</v>
      </c>
      <c r="X126" s="50" t="s">
        <v>398</v>
      </c>
      <c r="Y126" s="112">
        <v>6000.8</v>
      </c>
      <c r="Z126" s="50" t="s">
        <v>398</v>
      </c>
      <c r="AA126" s="112">
        <v>4570.8</v>
      </c>
      <c r="AB126" s="50" t="s">
        <v>398</v>
      </c>
      <c r="AC126" s="52">
        <v>4893.2</v>
      </c>
      <c r="AD126" s="50" t="s">
        <v>398</v>
      </c>
      <c r="AE126" s="112">
        <v>6271.85</v>
      </c>
      <c r="AF126" s="50" t="s">
        <v>398</v>
      </c>
      <c r="AG126" s="52">
        <v>6607.25</v>
      </c>
      <c r="AH126" s="50" t="s">
        <v>398</v>
      </c>
      <c r="AI126" s="112">
        <v>5199.3500000000004</v>
      </c>
      <c r="AJ126" s="50" t="s">
        <v>398</v>
      </c>
      <c r="AK126" s="112">
        <v>5920.85</v>
      </c>
      <c r="AL126" s="50" t="s">
        <v>398</v>
      </c>
      <c r="AM126" s="112">
        <v>211977.35</v>
      </c>
    </row>
    <row r="127" spans="1:39" ht="30" customHeight="1" x14ac:dyDescent="0.25">
      <c r="A127" s="214">
        <v>59</v>
      </c>
      <c r="B127" s="112">
        <v>34159</v>
      </c>
      <c r="C127" s="89" t="s">
        <v>461</v>
      </c>
      <c r="D127" s="89" t="s">
        <v>462</v>
      </c>
      <c r="E127" s="139" t="s">
        <v>463</v>
      </c>
      <c r="F127" s="124" t="s">
        <v>464</v>
      </c>
      <c r="G127" s="141"/>
      <c r="H127" s="124"/>
      <c r="I127" s="124"/>
      <c r="J127" s="52"/>
      <c r="K127" s="50" t="s">
        <v>465</v>
      </c>
      <c r="L127" s="50" t="s">
        <v>465</v>
      </c>
      <c r="M127" s="50">
        <v>22595.3</v>
      </c>
      <c r="N127" s="50">
        <v>25352.6</v>
      </c>
      <c r="O127" s="50">
        <v>2551.15</v>
      </c>
      <c r="P127" s="50" t="s">
        <v>398</v>
      </c>
      <c r="Q127" s="94">
        <v>2683.8</v>
      </c>
      <c r="R127" s="50" t="s">
        <v>398</v>
      </c>
      <c r="S127" s="50">
        <v>2434.6</v>
      </c>
      <c r="T127" s="50" t="s">
        <v>398</v>
      </c>
      <c r="U127" s="124">
        <v>2699.55</v>
      </c>
      <c r="V127" s="50" t="s">
        <v>398</v>
      </c>
      <c r="W127" s="112">
        <v>2096.5</v>
      </c>
      <c r="X127" s="50" t="s">
        <v>398</v>
      </c>
      <c r="Y127" s="112">
        <v>2000.6</v>
      </c>
      <c r="Z127" s="50" t="s">
        <v>398</v>
      </c>
      <c r="AA127" s="112">
        <v>2185.4</v>
      </c>
      <c r="AB127" s="50" t="s">
        <v>398</v>
      </c>
      <c r="AC127" s="52">
        <v>2641.45</v>
      </c>
      <c r="AD127" s="50" t="s">
        <v>398</v>
      </c>
      <c r="AE127" s="112">
        <v>1951.95</v>
      </c>
      <c r="AF127" s="50" t="s">
        <v>398</v>
      </c>
      <c r="AG127" s="52">
        <v>1951.25</v>
      </c>
      <c r="AH127" s="50" t="s">
        <v>398</v>
      </c>
      <c r="AI127" s="112">
        <v>1959.65</v>
      </c>
      <c r="AJ127" s="50" t="s">
        <v>398</v>
      </c>
      <c r="AK127" s="112">
        <v>1691.55</v>
      </c>
      <c r="AL127" s="50" t="s">
        <v>398</v>
      </c>
      <c r="AM127" s="112">
        <v>74795.350000000006</v>
      </c>
    </row>
    <row r="128" spans="1:39" ht="30" customHeight="1" x14ac:dyDescent="0.25">
      <c r="A128" s="215"/>
      <c r="B128" s="112">
        <v>34159</v>
      </c>
      <c r="C128" s="89" t="s">
        <v>461</v>
      </c>
      <c r="D128" s="89" t="s">
        <v>462</v>
      </c>
      <c r="E128" s="139" t="s">
        <v>466</v>
      </c>
      <c r="F128" s="124" t="s">
        <v>464</v>
      </c>
      <c r="G128" s="141" t="s">
        <v>467</v>
      </c>
      <c r="H128" s="124">
        <v>112</v>
      </c>
      <c r="I128" s="124" t="s">
        <v>468</v>
      </c>
      <c r="J128" s="52">
        <v>3</v>
      </c>
      <c r="K128" s="50" t="s">
        <v>465</v>
      </c>
      <c r="L128" s="50" t="s">
        <v>465</v>
      </c>
      <c r="M128" s="50">
        <v>41962.7</v>
      </c>
      <c r="N128" s="50">
        <v>47083.4</v>
      </c>
      <c r="O128" s="50">
        <v>4737.8500000000004</v>
      </c>
      <c r="P128" s="50" t="s">
        <v>398</v>
      </c>
      <c r="Q128" s="94">
        <v>4984.2</v>
      </c>
      <c r="R128" s="50" t="s">
        <v>398</v>
      </c>
      <c r="S128" s="50">
        <v>4521.3999999999996</v>
      </c>
      <c r="T128" s="50" t="s">
        <v>398</v>
      </c>
      <c r="U128" s="124">
        <v>5013.45</v>
      </c>
      <c r="V128" s="50" t="s">
        <v>398</v>
      </c>
      <c r="W128" s="112">
        <v>3893.5</v>
      </c>
      <c r="X128" s="50" t="s">
        <v>398</v>
      </c>
      <c r="Y128" s="112">
        <v>3715.4</v>
      </c>
      <c r="Z128" s="50" t="s">
        <v>398</v>
      </c>
      <c r="AA128" s="112">
        <v>4058.6</v>
      </c>
      <c r="AB128" s="50" t="s">
        <v>398</v>
      </c>
      <c r="AC128" s="52">
        <v>4905.55</v>
      </c>
      <c r="AD128" s="50" t="s">
        <v>398</v>
      </c>
      <c r="AE128" s="112">
        <v>3625.05</v>
      </c>
      <c r="AF128" s="50" t="s">
        <v>398</v>
      </c>
      <c r="AG128" s="52">
        <v>3623.75</v>
      </c>
      <c r="AH128" s="50" t="s">
        <v>398</v>
      </c>
      <c r="AI128" s="112">
        <v>3639.35</v>
      </c>
      <c r="AJ128" s="50" t="s">
        <v>398</v>
      </c>
      <c r="AK128" s="112">
        <v>3141.45</v>
      </c>
      <c r="AL128" s="50" t="s">
        <v>398</v>
      </c>
      <c r="AM128" s="112">
        <v>138905.65</v>
      </c>
    </row>
    <row r="129" spans="1:39" ht="30" customHeight="1" x14ac:dyDescent="0.25">
      <c r="A129" s="214">
        <v>60</v>
      </c>
      <c r="B129" s="112">
        <v>34160</v>
      </c>
      <c r="C129" s="89" t="s">
        <v>461</v>
      </c>
      <c r="D129" s="89" t="s">
        <v>462</v>
      </c>
      <c r="E129" s="139" t="s">
        <v>463</v>
      </c>
      <c r="F129" s="124" t="s">
        <v>464</v>
      </c>
      <c r="G129" s="141"/>
      <c r="H129" s="124"/>
      <c r="I129" s="124"/>
      <c r="J129" s="52"/>
      <c r="K129" s="50" t="s">
        <v>465</v>
      </c>
      <c r="L129" s="50" t="s">
        <v>465</v>
      </c>
      <c r="M129" s="50">
        <v>35010.5</v>
      </c>
      <c r="N129" s="50">
        <v>29993.25</v>
      </c>
      <c r="O129" s="50">
        <v>3176.25</v>
      </c>
      <c r="P129" s="50" t="s">
        <v>398</v>
      </c>
      <c r="Q129" s="94">
        <v>2644.95</v>
      </c>
      <c r="R129" s="50" t="s">
        <v>398</v>
      </c>
      <c r="S129" s="50">
        <v>2320.5</v>
      </c>
      <c r="T129" s="50" t="s">
        <v>398</v>
      </c>
      <c r="U129" s="124">
        <v>2732.8</v>
      </c>
      <c r="V129" s="50" t="s">
        <v>398</v>
      </c>
      <c r="W129" s="112">
        <v>2299.85</v>
      </c>
      <c r="X129" s="50" t="s">
        <v>398</v>
      </c>
      <c r="Y129" s="112">
        <v>2185.0500000000002</v>
      </c>
      <c r="Z129" s="50" t="s">
        <v>398</v>
      </c>
      <c r="AA129" s="112">
        <v>2668.75</v>
      </c>
      <c r="AB129" s="50" t="s">
        <v>398</v>
      </c>
      <c r="AC129" s="52">
        <v>2046.45</v>
      </c>
      <c r="AD129" s="50" t="s">
        <v>398</v>
      </c>
      <c r="AE129" s="112">
        <v>2575.3000000000002</v>
      </c>
      <c r="AF129" s="50" t="s">
        <v>398</v>
      </c>
      <c r="AG129" s="52">
        <v>2772.35</v>
      </c>
      <c r="AH129" s="50" t="s">
        <v>398</v>
      </c>
      <c r="AI129" s="112">
        <v>2451.75</v>
      </c>
      <c r="AJ129" s="50" t="s">
        <v>398</v>
      </c>
      <c r="AK129" s="112">
        <v>2847.95</v>
      </c>
      <c r="AL129" s="50" t="s">
        <v>398</v>
      </c>
      <c r="AM129" s="112">
        <v>95725.7</v>
      </c>
    </row>
    <row r="130" spans="1:39" ht="30" customHeight="1" x14ac:dyDescent="0.25">
      <c r="A130" s="215"/>
      <c r="B130" s="112">
        <v>34160</v>
      </c>
      <c r="C130" s="89" t="s">
        <v>461</v>
      </c>
      <c r="D130" s="89" t="s">
        <v>462</v>
      </c>
      <c r="E130" s="139" t="s">
        <v>466</v>
      </c>
      <c r="F130" s="124" t="s">
        <v>464</v>
      </c>
      <c r="G130" s="141" t="s">
        <v>467</v>
      </c>
      <c r="H130" s="124">
        <v>266</v>
      </c>
      <c r="I130" s="124" t="s">
        <v>468</v>
      </c>
      <c r="J130" s="52">
        <v>14</v>
      </c>
      <c r="K130" s="50" t="s">
        <v>465</v>
      </c>
      <c r="L130" s="50" t="s">
        <v>465</v>
      </c>
      <c r="M130" s="50">
        <v>65019.5</v>
      </c>
      <c r="N130" s="50">
        <v>55701.75</v>
      </c>
      <c r="O130" s="50">
        <v>5898.75</v>
      </c>
      <c r="P130" s="50" t="s">
        <v>398</v>
      </c>
      <c r="Q130" s="94">
        <v>4912.05</v>
      </c>
      <c r="R130" s="50" t="s">
        <v>398</v>
      </c>
      <c r="S130" s="50">
        <v>4309.5</v>
      </c>
      <c r="T130" s="50" t="s">
        <v>398</v>
      </c>
      <c r="U130" s="124">
        <v>5075.2</v>
      </c>
      <c r="V130" s="50" t="s">
        <v>398</v>
      </c>
      <c r="W130" s="112">
        <v>4271.1499999999996</v>
      </c>
      <c r="X130" s="50" t="s">
        <v>398</v>
      </c>
      <c r="Y130" s="112">
        <v>4057.95</v>
      </c>
      <c r="Z130" s="50" t="s">
        <v>398</v>
      </c>
      <c r="AA130" s="112">
        <v>4956.25</v>
      </c>
      <c r="AB130" s="50" t="s">
        <v>398</v>
      </c>
      <c r="AC130" s="52">
        <v>3800.55</v>
      </c>
      <c r="AD130" s="50" t="s">
        <v>398</v>
      </c>
      <c r="AE130" s="112">
        <v>4782.7</v>
      </c>
      <c r="AF130" s="50" t="s">
        <v>398</v>
      </c>
      <c r="AG130" s="52">
        <v>5148.6499999999996</v>
      </c>
      <c r="AH130" s="50" t="s">
        <v>398</v>
      </c>
      <c r="AI130" s="112">
        <v>4553.25</v>
      </c>
      <c r="AJ130" s="50" t="s">
        <v>398</v>
      </c>
      <c r="AK130" s="112">
        <v>5289.05</v>
      </c>
      <c r="AL130" s="50" t="s">
        <v>398</v>
      </c>
      <c r="AM130" s="112">
        <v>177776.3</v>
      </c>
    </row>
    <row r="131" spans="1:39" ht="30" customHeight="1" x14ac:dyDescent="0.25">
      <c r="A131" s="214">
        <v>61</v>
      </c>
      <c r="B131" s="112">
        <v>34161</v>
      </c>
      <c r="C131" s="89" t="s">
        <v>461</v>
      </c>
      <c r="D131" s="89" t="s">
        <v>462</v>
      </c>
      <c r="E131" s="139" t="s">
        <v>463</v>
      </c>
      <c r="F131" s="124" t="s">
        <v>464</v>
      </c>
      <c r="G131" s="141"/>
      <c r="H131" s="124"/>
      <c r="I131" s="124"/>
      <c r="J131" s="52"/>
      <c r="K131" s="50" t="s">
        <v>465</v>
      </c>
      <c r="L131" s="50" t="s">
        <v>465</v>
      </c>
      <c r="M131" s="50">
        <v>22443.4</v>
      </c>
      <c r="N131" s="50">
        <v>22251.25</v>
      </c>
      <c r="O131" s="50">
        <v>2614.85</v>
      </c>
      <c r="P131" s="50" t="s">
        <v>398</v>
      </c>
      <c r="Q131" s="94">
        <v>2107</v>
      </c>
      <c r="R131" s="50" t="s">
        <v>398</v>
      </c>
      <c r="S131" s="50">
        <v>1542.45</v>
      </c>
      <c r="T131" s="50" t="s">
        <v>398</v>
      </c>
      <c r="U131" s="124">
        <v>2100</v>
      </c>
      <c r="V131" s="50" t="s">
        <v>398</v>
      </c>
      <c r="W131" s="112">
        <v>1783.6</v>
      </c>
      <c r="X131" s="50" t="s">
        <v>398</v>
      </c>
      <c r="Y131" s="112">
        <v>1796.55</v>
      </c>
      <c r="Z131" s="50" t="s">
        <v>398</v>
      </c>
      <c r="AA131" s="112">
        <v>1313.9</v>
      </c>
      <c r="AB131" s="50" t="s">
        <v>398</v>
      </c>
      <c r="AC131" s="52">
        <v>1440.25</v>
      </c>
      <c r="AD131" s="50" t="s">
        <v>398</v>
      </c>
      <c r="AE131" s="112">
        <v>2013.9</v>
      </c>
      <c r="AF131" s="50" t="s">
        <v>398</v>
      </c>
      <c r="AG131" s="52">
        <v>2172.1</v>
      </c>
      <c r="AH131" s="50" t="s">
        <v>398</v>
      </c>
      <c r="AI131" s="112">
        <v>1832.95</v>
      </c>
      <c r="AJ131" s="50" t="s">
        <v>398</v>
      </c>
      <c r="AK131" s="112">
        <v>2310.35</v>
      </c>
      <c r="AL131" s="50" t="s">
        <v>398</v>
      </c>
      <c r="AM131" s="112">
        <v>67722.55</v>
      </c>
    </row>
    <row r="132" spans="1:39" ht="30" customHeight="1" x14ac:dyDescent="0.25">
      <c r="A132" s="215"/>
      <c r="B132" s="112">
        <v>34161</v>
      </c>
      <c r="C132" s="89" t="s">
        <v>461</v>
      </c>
      <c r="D132" s="89" t="s">
        <v>462</v>
      </c>
      <c r="E132" s="139" t="s">
        <v>466</v>
      </c>
      <c r="F132" s="124" t="s">
        <v>464</v>
      </c>
      <c r="G132" s="141" t="s">
        <v>467</v>
      </c>
      <c r="H132" s="124">
        <v>284</v>
      </c>
      <c r="I132" s="124" t="s">
        <v>468</v>
      </c>
      <c r="J132" s="52">
        <v>12</v>
      </c>
      <c r="K132" s="50" t="s">
        <v>465</v>
      </c>
      <c r="L132" s="50" t="s">
        <v>465</v>
      </c>
      <c r="M132" s="50">
        <v>41680.6</v>
      </c>
      <c r="N132" s="50">
        <v>41323.75</v>
      </c>
      <c r="O132" s="50">
        <v>4856.1499999999996</v>
      </c>
      <c r="P132" s="50" t="s">
        <v>398</v>
      </c>
      <c r="Q132" s="94">
        <v>3913</v>
      </c>
      <c r="R132" s="50" t="s">
        <v>398</v>
      </c>
      <c r="S132" s="50">
        <v>2864.55</v>
      </c>
      <c r="T132" s="50" t="s">
        <v>398</v>
      </c>
      <c r="U132" s="124">
        <v>3900</v>
      </c>
      <c r="V132" s="50" t="s">
        <v>398</v>
      </c>
      <c r="W132" s="112">
        <v>3312.4</v>
      </c>
      <c r="X132" s="50" t="s">
        <v>398</v>
      </c>
      <c r="Y132" s="112">
        <v>3336.45</v>
      </c>
      <c r="Z132" s="50" t="s">
        <v>398</v>
      </c>
      <c r="AA132" s="112">
        <v>2440.1</v>
      </c>
      <c r="AB132" s="50" t="s">
        <v>398</v>
      </c>
      <c r="AC132" s="52">
        <v>2674.75</v>
      </c>
      <c r="AD132" s="50" t="s">
        <v>398</v>
      </c>
      <c r="AE132" s="112">
        <v>3740.1</v>
      </c>
      <c r="AF132" s="50" t="s">
        <v>398</v>
      </c>
      <c r="AG132" s="52">
        <v>4033.9</v>
      </c>
      <c r="AH132" s="50" t="s">
        <v>398</v>
      </c>
      <c r="AI132" s="112">
        <v>3404.05</v>
      </c>
      <c r="AJ132" s="50" t="s">
        <v>398</v>
      </c>
      <c r="AK132" s="112">
        <v>4290.6499999999996</v>
      </c>
      <c r="AL132" s="50" t="s">
        <v>398</v>
      </c>
      <c r="AM132" s="112">
        <v>125770.45</v>
      </c>
    </row>
    <row r="133" spans="1:39" ht="30" customHeight="1" x14ac:dyDescent="0.25">
      <c r="A133" s="214">
        <v>62</v>
      </c>
      <c r="B133" s="112">
        <v>34162</v>
      </c>
      <c r="C133" s="89" t="s">
        <v>461</v>
      </c>
      <c r="D133" s="89" t="s">
        <v>462</v>
      </c>
      <c r="E133" s="139" t="s">
        <v>463</v>
      </c>
      <c r="F133" s="124" t="s">
        <v>464</v>
      </c>
      <c r="G133" s="141"/>
      <c r="H133" s="124"/>
      <c r="I133" s="124"/>
      <c r="J133" s="52"/>
      <c r="K133" s="50" t="s">
        <v>465</v>
      </c>
      <c r="L133" s="50" t="s">
        <v>465</v>
      </c>
      <c r="M133" s="50">
        <v>20672.05</v>
      </c>
      <c r="N133" s="50">
        <v>20784.05</v>
      </c>
      <c r="O133" s="50">
        <v>2318.4</v>
      </c>
      <c r="P133" s="50" t="s">
        <v>398</v>
      </c>
      <c r="Q133" s="94">
        <v>1958.6</v>
      </c>
      <c r="R133" s="50" t="s">
        <v>398</v>
      </c>
      <c r="S133" s="50">
        <v>1326.85</v>
      </c>
      <c r="T133" s="50" t="s">
        <v>398</v>
      </c>
      <c r="U133" s="124">
        <v>1681.75</v>
      </c>
      <c r="V133" s="50" t="s">
        <v>398</v>
      </c>
      <c r="W133" s="112">
        <v>1275.05</v>
      </c>
      <c r="X133" s="50" t="s">
        <v>398</v>
      </c>
      <c r="Y133" s="112">
        <v>1322.65</v>
      </c>
      <c r="Z133" s="50" t="s">
        <v>398</v>
      </c>
      <c r="AA133" s="112">
        <v>1196.3</v>
      </c>
      <c r="AB133" s="50" t="s">
        <v>398</v>
      </c>
      <c r="AC133" s="52">
        <v>1369.2</v>
      </c>
      <c r="AD133" s="50" t="s">
        <v>398</v>
      </c>
      <c r="AE133" s="112">
        <v>1460.2</v>
      </c>
      <c r="AF133" s="50" t="s">
        <v>398</v>
      </c>
      <c r="AG133" s="52">
        <v>2001.3</v>
      </c>
      <c r="AH133" s="50" t="s">
        <v>398</v>
      </c>
      <c r="AI133" s="112">
        <v>1701.35</v>
      </c>
      <c r="AJ133" s="50" t="s">
        <v>398</v>
      </c>
      <c r="AK133" s="112">
        <v>1966.3</v>
      </c>
      <c r="AL133" s="50" t="s">
        <v>398</v>
      </c>
      <c r="AM133" s="112">
        <v>61034.05</v>
      </c>
    </row>
    <row r="134" spans="1:39" ht="30" customHeight="1" x14ac:dyDescent="0.25">
      <c r="A134" s="215"/>
      <c r="B134" s="112">
        <v>34162</v>
      </c>
      <c r="C134" s="89" t="s">
        <v>461</v>
      </c>
      <c r="D134" s="89" t="s">
        <v>462</v>
      </c>
      <c r="E134" s="139" t="s">
        <v>466</v>
      </c>
      <c r="F134" s="124" t="s">
        <v>464</v>
      </c>
      <c r="G134" s="141" t="s">
        <v>467</v>
      </c>
      <c r="H134" s="124">
        <v>173</v>
      </c>
      <c r="I134" s="124" t="s">
        <v>468</v>
      </c>
      <c r="J134" s="52">
        <v>12</v>
      </c>
      <c r="K134" s="50" t="s">
        <v>465</v>
      </c>
      <c r="L134" s="50" t="s">
        <v>465</v>
      </c>
      <c r="M134" s="50">
        <v>38390.949999999997</v>
      </c>
      <c r="N134" s="50">
        <v>38598.949999999997</v>
      </c>
      <c r="O134" s="50">
        <v>4305.6000000000004</v>
      </c>
      <c r="P134" s="50" t="s">
        <v>398</v>
      </c>
      <c r="Q134" s="94">
        <v>3637.4</v>
      </c>
      <c r="R134" s="50" t="s">
        <v>398</v>
      </c>
      <c r="S134" s="50">
        <v>2464.15</v>
      </c>
      <c r="T134" s="50" t="s">
        <v>398</v>
      </c>
      <c r="U134" s="124">
        <v>3123.25</v>
      </c>
      <c r="V134" s="50" t="s">
        <v>398</v>
      </c>
      <c r="W134" s="112">
        <v>2367.9499999999998</v>
      </c>
      <c r="X134" s="50" t="s">
        <v>398</v>
      </c>
      <c r="Y134" s="112">
        <v>2456.35</v>
      </c>
      <c r="Z134" s="50" t="s">
        <v>398</v>
      </c>
      <c r="AA134" s="112">
        <v>2221.6999999999998</v>
      </c>
      <c r="AB134" s="50" t="s">
        <v>398</v>
      </c>
      <c r="AC134" s="52">
        <v>2542.8000000000002</v>
      </c>
      <c r="AD134" s="50" t="s">
        <v>398</v>
      </c>
      <c r="AE134" s="112">
        <v>2711.8</v>
      </c>
      <c r="AF134" s="50" t="s">
        <v>398</v>
      </c>
      <c r="AG134" s="52">
        <v>3716.7</v>
      </c>
      <c r="AH134" s="50" t="s">
        <v>398</v>
      </c>
      <c r="AI134" s="112">
        <v>3159.65</v>
      </c>
      <c r="AJ134" s="50" t="s">
        <v>398</v>
      </c>
      <c r="AK134" s="112">
        <v>3651.7</v>
      </c>
      <c r="AL134" s="50" t="s">
        <v>398</v>
      </c>
      <c r="AM134" s="112">
        <v>113348.95</v>
      </c>
    </row>
    <row r="135" spans="1:39" ht="30" customHeight="1" x14ac:dyDescent="0.25">
      <c r="A135" s="214">
        <v>63</v>
      </c>
      <c r="B135" s="112">
        <v>34163</v>
      </c>
      <c r="C135" s="89" t="s">
        <v>461</v>
      </c>
      <c r="D135" s="89" t="s">
        <v>462</v>
      </c>
      <c r="E135" s="139" t="s">
        <v>463</v>
      </c>
      <c r="F135" s="124" t="s">
        <v>464</v>
      </c>
      <c r="G135" s="141"/>
      <c r="H135" s="124"/>
      <c r="I135" s="124"/>
      <c r="J135" s="52"/>
      <c r="K135" s="50" t="s">
        <v>465</v>
      </c>
      <c r="L135" s="50" t="s">
        <v>465</v>
      </c>
      <c r="M135" s="50">
        <v>15350.65</v>
      </c>
      <c r="N135" s="50">
        <v>15988</v>
      </c>
      <c r="O135" s="50">
        <v>1845.2</v>
      </c>
      <c r="P135" s="50" t="s">
        <v>398</v>
      </c>
      <c r="Q135" s="94">
        <v>1551.9</v>
      </c>
      <c r="R135" s="50" t="s">
        <v>398</v>
      </c>
      <c r="S135" s="50">
        <v>893.55</v>
      </c>
      <c r="T135" s="50" t="s">
        <v>398</v>
      </c>
      <c r="U135" s="124">
        <v>1172.1500000000001</v>
      </c>
      <c r="V135" s="50" t="s">
        <v>398</v>
      </c>
      <c r="W135" s="112">
        <v>885.5</v>
      </c>
      <c r="X135" s="50" t="s">
        <v>398</v>
      </c>
      <c r="Y135" s="112">
        <v>1075.55</v>
      </c>
      <c r="Z135" s="50" t="s">
        <v>398</v>
      </c>
      <c r="AA135" s="112">
        <v>818.3</v>
      </c>
      <c r="AB135" s="50" t="s">
        <v>398</v>
      </c>
      <c r="AC135" s="52">
        <v>1020.25</v>
      </c>
      <c r="AD135" s="50" t="s">
        <v>398</v>
      </c>
      <c r="AE135" s="112">
        <v>1139.25</v>
      </c>
      <c r="AF135" s="50" t="s">
        <v>398</v>
      </c>
      <c r="AG135" s="52">
        <v>1372.7</v>
      </c>
      <c r="AH135" s="50" t="s">
        <v>398</v>
      </c>
      <c r="AI135" s="112">
        <v>1289.05</v>
      </c>
      <c r="AJ135" s="50" t="s">
        <v>398</v>
      </c>
      <c r="AK135" s="112">
        <v>1400.35</v>
      </c>
      <c r="AL135" s="50" t="s">
        <v>398</v>
      </c>
      <c r="AM135" s="112">
        <v>45802.400000000001</v>
      </c>
    </row>
    <row r="136" spans="1:39" ht="30" customHeight="1" x14ac:dyDescent="0.25">
      <c r="A136" s="215"/>
      <c r="B136" s="112">
        <v>34163</v>
      </c>
      <c r="C136" s="89" t="s">
        <v>461</v>
      </c>
      <c r="D136" s="89" t="s">
        <v>462</v>
      </c>
      <c r="E136" s="139" t="s">
        <v>466</v>
      </c>
      <c r="F136" s="124" t="s">
        <v>464</v>
      </c>
      <c r="G136" s="141" t="s">
        <v>467</v>
      </c>
      <c r="H136" s="124">
        <v>148</v>
      </c>
      <c r="I136" s="124" t="s">
        <v>468</v>
      </c>
      <c r="J136" s="52">
        <v>10</v>
      </c>
      <c r="K136" s="50" t="s">
        <v>465</v>
      </c>
      <c r="L136" s="50" t="s">
        <v>465</v>
      </c>
      <c r="M136" s="50">
        <v>28508.35</v>
      </c>
      <c r="N136" s="50">
        <v>29692</v>
      </c>
      <c r="O136" s="50">
        <v>3426.8</v>
      </c>
      <c r="P136" s="50" t="s">
        <v>398</v>
      </c>
      <c r="Q136" s="94">
        <v>2882.1</v>
      </c>
      <c r="R136" s="50" t="s">
        <v>398</v>
      </c>
      <c r="S136" s="50">
        <v>1659.45</v>
      </c>
      <c r="T136" s="50" t="s">
        <v>398</v>
      </c>
      <c r="U136" s="124">
        <v>2176.85</v>
      </c>
      <c r="V136" s="50" t="s">
        <v>398</v>
      </c>
      <c r="W136" s="112">
        <v>1644.5</v>
      </c>
      <c r="X136" s="50" t="s">
        <v>398</v>
      </c>
      <c r="Y136" s="112">
        <v>1997.45</v>
      </c>
      <c r="Z136" s="50" t="s">
        <v>398</v>
      </c>
      <c r="AA136" s="112">
        <v>1519.7</v>
      </c>
      <c r="AB136" s="50" t="s">
        <v>398</v>
      </c>
      <c r="AC136" s="52">
        <v>1894.75</v>
      </c>
      <c r="AD136" s="50" t="s">
        <v>398</v>
      </c>
      <c r="AE136" s="112">
        <v>2115.75</v>
      </c>
      <c r="AF136" s="50" t="s">
        <v>398</v>
      </c>
      <c r="AG136" s="52">
        <v>2549.3000000000002</v>
      </c>
      <c r="AH136" s="50" t="s">
        <v>398</v>
      </c>
      <c r="AI136" s="112">
        <v>2393.9499999999998</v>
      </c>
      <c r="AJ136" s="50" t="s">
        <v>398</v>
      </c>
      <c r="AK136" s="112">
        <v>2600.65</v>
      </c>
      <c r="AL136" s="50" t="s">
        <v>398</v>
      </c>
      <c r="AM136" s="112">
        <v>85061.6</v>
      </c>
    </row>
    <row r="137" spans="1:39" ht="30" customHeight="1" x14ac:dyDescent="0.25">
      <c r="A137" s="214">
        <v>64</v>
      </c>
      <c r="B137" s="112">
        <v>34164</v>
      </c>
      <c r="C137" s="89" t="s">
        <v>461</v>
      </c>
      <c r="D137" s="89" t="s">
        <v>462</v>
      </c>
      <c r="E137" s="139" t="s">
        <v>463</v>
      </c>
      <c r="F137" s="124" t="s">
        <v>464</v>
      </c>
      <c r="G137" s="141"/>
      <c r="H137" s="124"/>
      <c r="I137" s="124"/>
      <c r="J137" s="52"/>
      <c r="K137" s="50" t="s">
        <v>465</v>
      </c>
      <c r="L137" s="50" t="s">
        <v>465</v>
      </c>
      <c r="M137" s="50">
        <v>22906.799999999999</v>
      </c>
      <c r="N137" s="50">
        <v>22906.799999999999</v>
      </c>
      <c r="O137" s="50">
        <v>2341.85</v>
      </c>
      <c r="P137" s="50" t="s">
        <v>398</v>
      </c>
      <c r="Q137" s="94">
        <v>2090.9</v>
      </c>
      <c r="R137" s="50" t="s">
        <v>398</v>
      </c>
      <c r="S137" s="50">
        <v>1636.25</v>
      </c>
      <c r="T137" s="50" t="s">
        <v>398</v>
      </c>
      <c r="U137" s="124">
        <v>1857.1</v>
      </c>
      <c r="V137" s="50" t="s">
        <v>398</v>
      </c>
      <c r="W137" s="112">
        <v>1448.3</v>
      </c>
      <c r="X137" s="50" t="s">
        <v>398</v>
      </c>
      <c r="Y137" s="112">
        <v>1468.95</v>
      </c>
      <c r="Z137" s="50" t="s">
        <v>398</v>
      </c>
      <c r="AA137" s="112">
        <v>1535.1</v>
      </c>
      <c r="AB137" s="50" t="s">
        <v>398</v>
      </c>
      <c r="AC137" s="52">
        <v>1836.45</v>
      </c>
      <c r="AD137" s="50" t="s">
        <v>398</v>
      </c>
      <c r="AE137" s="112">
        <v>1679.65</v>
      </c>
      <c r="AF137" s="50" t="s">
        <v>398</v>
      </c>
      <c r="AG137" s="52">
        <v>2256.1</v>
      </c>
      <c r="AH137" s="50" t="s">
        <v>398</v>
      </c>
      <c r="AI137" s="112">
        <v>1942.5</v>
      </c>
      <c r="AJ137" s="50" t="s">
        <v>398</v>
      </c>
      <c r="AK137" s="112">
        <v>2109.8000000000002</v>
      </c>
      <c r="AL137" s="50" t="s">
        <v>398</v>
      </c>
      <c r="AM137" s="112">
        <v>68016.55</v>
      </c>
    </row>
    <row r="138" spans="1:39" ht="30" customHeight="1" x14ac:dyDescent="0.25">
      <c r="A138" s="215"/>
      <c r="B138" s="112">
        <v>34164</v>
      </c>
      <c r="C138" s="89" t="s">
        <v>461</v>
      </c>
      <c r="D138" s="89" t="s">
        <v>462</v>
      </c>
      <c r="E138" s="139" t="s">
        <v>466</v>
      </c>
      <c r="F138" s="124" t="s">
        <v>464</v>
      </c>
      <c r="G138" s="141" t="s">
        <v>467</v>
      </c>
      <c r="H138" s="124">
        <v>178</v>
      </c>
      <c r="I138" s="124" t="s">
        <v>468</v>
      </c>
      <c r="J138" s="52">
        <v>14</v>
      </c>
      <c r="K138" s="50" t="s">
        <v>465</v>
      </c>
      <c r="L138" s="50" t="s">
        <v>465</v>
      </c>
      <c r="M138" s="50">
        <v>42541.2</v>
      </c>
      <c r="N138" s="50">
        <v>42541.2</v>
      </c>
      <c r="O138" s="50">
        <v>4349.1499999999996</v>
      </c>
      <c r="P138" s="50" t="s">
        <v>398</v>
      </c>
      <c r="Q138" s="94">
        <v>3883.1</v>
      </c>
      <c r="R138" s="50" t="s">
        <v>398</v>
      </c>
      <c r="S138" s="50">
        <v>3038.75</v>
      </c>
      <c r="T138" s="50" t="s">
        <v>398</v>
      </c>
      <c r="U138" s="124">
        <v>3448.9</v>
      </c>
      <c r="V138" s="50" t="s">
        <v>398</v>
      </c>
      <c r="W138" s="112">
        <v>2689.7</v>
      </c>
      <c r="X138" s="50" t="s">
        <v>398</v>
      </c>
      <c r="Y138" s="112">
        <v>2728.05</v>
      </c>
      <c r="Z138" s="50" t="s">
        <v>398</v>
      </c>
      <c r="AA138" s="112">
        <v>2850.9</v>
      </c>
      <c r="AB138" s="50" t="s">
        <v>398</v>
      </c>
      <c r="AC138" s="52">
        <v>3410.55</v>
      </c>
      <c r="AD138" s="50" t="s">
        <v>398</v>
      </c>
      <c r="AE138" s="112">
        <v>3119.35</v>
      </c>
      <c r="AF138" s="50" t="s">
        <v>398</v>
      </c>
      <c r="AG138" s="52">
        <v>4189.8999999999996</v>
      </c>
      <c r="AH138" s="50" t="s">
        <v>398</v>
      </c>
      <c r="AI138" s="112">
        <v>3607.5</v>
      </c>
      <c r="AJ138" s="50" t="s">
        <v>398</v>
      </c>
      <c r="AK138" s="112">
        <v>3918.2</v>
      </c>
      <c r="AL138" s="50" t="s">
        <v>398</v>
      </c>
      <c r="AM138" s="112">
        <v>126316.45</v>
      </c>
    </row>
    <row r="139" spans="1:39" ht="30" customHeight="1" x14ac:dyDescent="0.25">
      <c r="A139" s="214">
        <v>65</v>
      </c>
      <c r="B139" s="112">
        <v>34165</v>
      </c>
      <c r="C139" s="89" t="s">
        <v>461</v>
      </c>
      <c r="D139" s="89" t="s">
        <v>462</v>
      </c>
      <c r="E139" s="139" t="s">
        <v>463</v>
      </c>
      <c r="F139" s="124" t="s">
        <v>464</v>
      </c>
      <c r="G139" s="141"/>
      <c r="H139" s="124"/>
      <c r="I139" s="124"/>
      <c r="J139" s="52"/>
      <c r="K139" s="50" t="s">
        <v>465</v>
      </c>
      <c r="L139" s="50" t="s">
        <v>465</v>
      </c>
      <c r="M139" s="50">
        <v>20493.55</v>
      </c>
      <c r="N139" s="50">
        <v>20958.349999999999</v>
      </c>
      <c r="O139" s="50">
        <v>2159.15</v>
      </c>
      <c r="P139" s="50" t="s">
        <v>398</v>
      </c>
      <c r="Q139" s="94">
        <v>2061.15</v>
      </c>
      <c r="R139" s="50" t="s">
        <v>398</v>
      </c>
      <c r="S139" s="50">
        <v>1678.25</v>
      </c>
      <c r="T139" s="50" t="s">
        <v>398</v>
      </c>
      <c r="U139" s="124">
        <v>1858.15</v>
      </c>
      <c r="V139" s="50" t="s">
        <v>398</v>
      </c>
      <c r="W139" s="112">
        <v>1481.2</v>
      </c>
      <c r="X139" s="50" t="s">
        <v>398</v>
      </c>
      <c r="Y139" s="112">
        <v>1536.15</v>
      </c>
      <c r="Z139" s="50" t="s">
        <v>398</v>
      </c>
      <c r="AA139" s="112">
        <v>1438.5</v>
      </c>
      <c r="AB139" s="50" t="s">
        <v>398</v>
      </c>
      <c r="AC139" s="52">
        <v>1802.15</v>
      </c>
      <c r="AD139" s="50" t="s">
        <v>398</v>
      </c>
      <c r="AE139" s="112">
        <v>1475.6</v>
      </c>
      <c r="AF139" s="50" t="s">
        <v>398</v>
      </c>
      <c r="AG139" s="52">
        <v>1668.45</v>
      </c>
      <c r="AH139" s="50" t="s">
        <v>398</v>
      </c>
      <c r="AI139" s="112">
        <v>1780.8</v>
      </c>
      <c r="AJ139" s="50" t="s">
        <v>398</v>
      </c>
      <c r="AK139" s="112">
        <v>1677.55</v>
      </c>
      <c r="AL139" s="50" t="s">
        <v>398</v>
      </c>
      <c r="AM139" s="112">
        <v>62069</v>
      </c>
    </row>
    <row r="140" spans="1:39" ht="30" customHeight="1" x14ac:dyDescent="0.25">
      <c r="A140" s="215"/>
      <c r="B140" s="112">
        <v>34165</v>
      </c>
      <c r="C140" s="89" t="s">
        <v>461</v>
      </c>
      <c r="D140" s="89" t="s">
        <v>462</v>
      </c>
      <c r="E140" s="139" t="s">
        <v>466</v>
      </c>
      <c r="F140" s="124" t="s">
        <v>464</v>
      </c>
      <c r="G140" s="141" t="s">
        <v>467</v>
      </c>
      <c r="H140" s="124">
        <v>208</v>
      </c>
      <c r="I140" s="124" t="s">
        <v>468</v>
      </c>
      <c r="J140" s="52">
        <v>22</v>
      </c>
      <c r="K140" s="50" t="s">
        <v>465</v>
      </c>
      <c r="L140" s="50" t="s">
        <v>465</v>
      </c>
      <c r="M140" s="50">
        <v>38059.449999999997</v>
      </c>
      <c r="N140" s="50">
        <v>38922.65</v>
      </c>
      <c r="O140" s="50">
        <v>4009.85</v>
      </c>
      <c r="P140" s="50" t="s">
        <v>398</v>
      </c>
      <c r="Q140" s="94">
        <v>3827.85</v>
      </c>
      <c r="R140" s="50" t="s">
        <v>398</v>
      </c>
      <c r="S140" s="50">
        <v>3116.75</v>
      </c>
      <c r="T140" s="50" t="s">
        <v>398</v>
      </c>
      <c r="U140" s="124">
        <v>3450.85</v>
      </c>
      <c r="V140" s="50" t="s">
        <v>398</v>
      </c>
      <c r="W140" s="112">
        <v>2750.8</v>
      </c>
      <c r="X140" s="50" t="s">
        <v>398</v>
      </c>
      <c r="Y140" s="112">
        <v>2852.85</v>
      </c>
      <c r="Z140" s="50" t="s">
        <v>398</v>
      </c>
      <c r="AA140" s="112">
        <v>2671.5</v>
      </c>
      <c r="AB140" s="50" t="s">
        <v>398</v>
      </c>
      <c r="AC140" s="52">
        <v>3346.85</v>
      </c>
      <c r="AD140" s="50" t="s">
        <v>398</v>
      </c>
      <c r="AE140" s="112">
        <v>2740.4</v>
      </c>
      <c r="AF140" s="50" t="s">
        <v>398</v>
      </c>
      <c r="AG140" s="52">
        <v>3098.55</v>
      </c>
      <c r="AH140" s="50" t="s">
        <v>398</v>
      </c>
      <c r="AI140" s="112">
        <v>3307.2</v>
      </c>
      <c r="AJ140" s="50" t="s">
        <v>398</v>
      </c>
      <c r="AK140" s="112">
        <v>3115.45</v>
      </c>
      <c r="AL140" s="50" t="s">
        <v>398</v>
      </c>
      <c r="AM140" s="112">
        <v>115271</v>
      </c>
    </row>
    <row r="141" spans="1:39" ht="30" customHeight="1" x14ac:dyDescent="0.25">
      <c r="A141" s="214">
        <v>66</v>
      </c>
      <c r="B141" s="112">
        <v>34166</v>
      </c>
      <c r="C141" s="89" t="s">
        <v>461</v>
      </c>
      <c r="D141" s="89" t="s">
        <v>462</v>
      </c>
      <c r="E141" s="139" t="s">
        <v>463</v>
      </c>
      <c r="F141" s="124" t="s">
        <v>464</v>
      </c>
      <c r="G141" s="141"/>
      <c r="H141" s="124"/>
      <c r="I141" s="124"/>
      <c r="J141" s="52"/>
      <c r="K141" s="50" t="s">
        <v>465</v>
      </c>
      <c r="L141" s="50" t="s">
        <v>465</v>
      </c>
      <c r="M141" s="50">
        <v>40053.65</v>
      </c>
      <c r="N141" s="50">
        <v>37648.800000000003</v>
      </c>
      <c r="O141" s="50">
        <v>3618.65</v>
      </c>
      <c r="P141" s="50" t="s">
        <v>398</v>
      </c>
      <c r="Q141" s="94">
        <v>3456.25</v>
      </c>
      <c r="R141" s="50" t="s">
        <v>398</v>
      </c>
      <c r="S141" s="50">
        <v>2926.35</v>
      </c>
      <c r="T141" s="50" t="s">
        <v>398</v>
      </c>
      <c r="U141" s="124">
        <v>3351.25</v>
      </c>
      <c r="V141" s="50" t="s">
        <v>398</v>
      </c>
      <c r="W141" s="112">
        <v>2876.3</v>
      </c>
      <c r="X141" s="50" t="s">
        <v>398</v>
      </c>
      <c r="Y141" s="112">
        <v>3097.5</v>
      </c>
      <c r="Z141" s="50" t="s">
        <v>398</v>
      </c>
      <c r="AA141" s="112">
        <v>3087.7</v>
      </c>
      <c r="AB141" s="50" t="s">
        <v>398</v>
      </c>
      <c r="AC141" s="52">
        <v>3414.95</v>
      </c>
      <c r="AD141" s="50" t="s">
        <v>398</v>
      </c>
      <c r="AE141" s="112">
        <v>2908.15</v>
      </c>
      <c r="AF141" s="50" t="s">
        <v>398</v>
      </c>
      <c r="AG141" s="52">
        <v>3782.45</v>
      </c>
      <c r="AH141" s="50" t="s">
        <v>398</v>
      </c>
      <c r="AI141" s="112">
        <v>3120.25</v>
      </c>
      <c r="AJ141" s="50" t="s">
        <v>398</v>
      </c>
      <c r="AK141" s="112">
        <v>3190.6</v>
      </c>
      <c r="AL141" s="50" t="s">
        <v>398</v>
      </c>
      <c r="AM141" s="112">
        <v>116532.85</v>
      </c>
    </row>
    <row r="142" spans="1:39" ht="30" customHeight="1" x14ac:dyDescent="0.25">
      <c r="A142" s="215"/>
      <c r="B142" s="112">
        <v>34166</v>
      </c>
      <c r="C142" s="89" t="s">
        <v>461</v>
      </c>
      <c r="D142" s="89" t="s">
        <v>462</v>
      </c>
      <c r="E142" s="139" t="s">
        <v>466</v>
      </c>
      <c r="F142" s="124" t="s">
        <v>464</v>
      </c>
      <c r="G142" s="141" t="s">
        <v>467</v>
      </c>
      <c r="H142" s="124">
        <v>225</v>
      </c>
      <c r="I142" s="124" t="s">
        <v>468</v>
      </c>
      <c r="J142" s="52">
        <v>10</v>
      </c>
      <c r="K142" s="50" t="s">
        <v>465</v>
      </c>
      <c r="L142" s="50" t="s">
        <v>465</v>
      </c>
      <c r="M142" s="50">
        <v>74385.350000000006</v>
      </c>
      <c r="N142" s="50">
        <v>69919.199999999997</v>
      </c>
      <c r="O142" s="50">
        <v>6720.35</v>
      </c>
      <c r="P142" s="50" t="s">
        <v>398</v>
      </c>
      <c r="Q142" s="94">
        <v>6418.75</v>
      </c>
      <c r="R142" s="50" t="s">
        <v>398</v>
      </c>
      <c r="S142" s="50">
        <v>5434.65</v>
      </c>
      <c r="T142" s="50" t="s">
        <v>398</v>
      </c>
      <c r="U142" s="124">
        <v>6223.75</v>
      </c>
      <c r="V142" s="50" t="s">
        <v>398</v>
      </c>
      <c r="W142" s="112">
        <v>5341.7</v>
      </c>
      <c r="X142" s="50" t="s">
        <v>398</v>
      </c>
      <c r="Y142" s="112">
        <v>5752.5</v>
      </c>
      <c r="Z142" s="50" t="s">
        <v>398</v>
      </c>
      <c r="AA142" s="112">
        <v>5734.3</v>
      </c>
      <c r="AB142" s="50" t="s">
        <v>398</v>
      </c>
      <c r="AC142" s="52">
        <v>6342.05</v>
      </c>
      <c r="AD142" s="50" t="s">
        <v>398</v>
      </c>
      <c r="AE142" s="112">
        <v>5400.85</v>
      </c>
      <c r="AF142" s="50" t="s">
        <v>398</v>
      </c>
      <c r="AG142" s="52">
        <v>7024.55</v>
      </c>
      <c r="AH142" s="50" t="s">
        <v>398</v>
      </c>
      <c r="AI142" s="112">
        <v>5794.75</v>
      </c>
      <c r="AJ142" s="50" t="s">
        <v>398</v>
      </c>
      <c r="AK142" s="112">
        <v>5925.4</v>
      </c>
      <c r="AL142" s="50" t="s">
        <v>398</v>
      </c>
      <c r="AM142" s="112">
        <v>216418.15</v>
      </c>
    </row>
    <row r="143" spans="1:39" ht="30" customHeight="1" x14ac:dyDescent="0.25">
      <c r="A143" s="214">
        <v>67</v>
      </c>
      <c r="B143" s="112">
        <v>34167</v>
      </c>
      <c r="C143" s="89" t="s">
        <v>461</v>
      </c>
      <c r="D143" s="89" t="s">
        <v>462</v>
      </c>
      <c r="E143" s="139" t="s">
        <v>463</v>
      </c>
      <c r="F143" s="124" t="s">
        <v>464</v>
      </c>
      <c r="G143" s="141"/>
      <c r="H143" s="124"/>
      <c r="I143" s="124"/>
      <c r="J143" s="52"/>
      <c r="K143" s="50" t="s">
        <v>465</v>
      </c>
      <c r="L143" s="50" t="s">
        <v>465</v>
      </c>
      <c r="M143" s="50">
        <v>22748.95</v>
      </c>
      <c r="N143" s="50">
        <v>23109.8</v>
      </c>
      <c r="O143" s="50">
        <v>2478.35</v>
      </c>
      <c r="P143" s="50" t="s">
        <v>398</v>
      </c>
      <c r="Q143" s="94">
        <v>1870.4</v>
      </c>
      <c r="R143" s="50" t="s">
        <v>398</v>
      </c>
      <c r="S143" s="50">
        <v>1479.8</v>
      </c>
      <c r="T143" s="50" t="s">
        <v>398</v>
      </c>
      <c r="U143" s="124">
        <v>1916.25</v>
      </c>
      <c r="V143" s="50" t="s">
        <v>398</v>
      </c>
      <c r="W143" s="112">
        <v>1626.45</v>
      </c>
      <c r="X143" s="50" t="s">
        <v>398</v>
      </c>
      <c r="Y143" s="112">
        <v>1574.65</v>
      </c>
      <c r="Z143" s="50" t="s">
        <v>398</v>
      </c>
      <c r="AA143" s="112">
        <v>1558.9</v>
      </c>
      <c r="AB143" s="50" t="s">
        <v>398</v>
      </c>
      <c r="AC143" s="52">
        <v>1516.55</v>
      </c>
      <c r="AD143" s="50" t="s">
        <v>398</v>
      </c>
      <c r="AE143" s="112">
        <v>1879.15</v>
      </c>
      <c r="AF143" s="50" t="s">
        <v>398</v>
      </c>
      <c r="AG143" s="52">
        <v>2310</v>
      </c>
      <c r="AH143" s="50" t="s">
        <v>398</v>
      </c>
      <c r="AI143" s="112">
        <v>1929.9</v>
      </c>
      <c r="AJ143" s="50" t="s">
        <v>398</v>
      </c>
      <c r="AK143" s="112">
        <v>1941.8</v>
      </c>
      <c r="AL143" s="50" t="s">
        <v>398</v>
      </c>
      <c r="AM143" s="112">
        <v>67940.95</v>
      </c>
    </row>
    <row r="144" spans="1:39" ht="30" customHeight="1" x14ac:dyDescent="0.25">
      <c r="A144" s="215"/>
      <c r="B144" s="112">
        <v>34167</v>
      </c>
      <c r="C144" s="89" t="s">
        <v>461</v>
      </c>
      <c r="D144" s="89" t="s">
        <v>462</v>
      </c>
      <c r="E144" s="139" t="s">
        <v>466</v>
      </c>
      <c r="F144" s="124" t="s">
        <v>464</v>
      </c>
      <c r="G144" s="141" t="s">
        <v>467</v>
      </c>
      <c r="H144" s="124">
        <v>178</v>
      </c>
      <c r="I144" s="124" t="s">
        <v>468</v>
      </c>
      <c r="J144" s="52">
        <v>14</v>
      </c>
      <c r="K144" s="50" t="s">
        <v>465</v>
      </c>
      <c r="L144" s="50" t="s">
        <v>465</v>
      </c>
      <c r="M144" s="50">
        <v>42248.05</v>
      </c>
      <c r="N144" s="50">
        <v>42918.2</v>
      </c>
      <c r="O144" s="50">
        <v>4602.6499999999996</v>
      </c>
      <c r="P144" s="50" t="s">
        <v>398</v>
      </c>
      <c r="Q144" s="94">
        <v>3473.6</v>
      </c>
      <c r="R144" s="50" t="s">
        <v>398</v>
      </c>
      <c r="S144" s="50">
        <v>2748.2</v>
      </c>
      <c r="T144" s="50" t="s">
        <v>398</v>
      </c>
      <c r="U144" s="124">
        <v>3558.75</v>
      </c>
      <c r="V144" s="50" t="s">
        <v>398</v>
      </c>
      <c r="W144" s="112">
        <v>3020.55</v>
      </c>
      <c r="X144" s="50" t="s">
        <v>398</v>
      </c>
      <c r="Y144" s="112">
        <v>2924.35</v>
      </c>
      <c r="Z144" s="50" t="s">
        <v>398</v>
      </c>
      <c r="AA144" s="112">
        <v>2895.1</v>
      </c>
      <c r="AB144" s="50" t="s">
        <v>398</v>
      </c>
      <c r="AC144" s="52">
        <v>2816.45</v>
      </c>
      <c r="AD144" s="50" t="s">
        <v>398</v>
      </c>
      <c r="AE144" s="112">
        <v>3489.85</v>
      </c>
      <c r="AF144" s="50" t="s">
        <v>398</v>
      </c>
      <c r="AG144" s="52">
        <v>4290</v>
      </c>
      <c r="AH144" s="50" t="s">
        <v>398</v>
      </c>
      <c r="AI144" s="112">
        <v>3584.1</v>
      </c>
      <c r="AJ144" s="50" t="s">
        <v>398</v>
      </c>
      <c r="AK144" s="112">
        <v>3606.2</v>
      </c>
      <c r="AL144" s="50" t="s">
        <v>398</v>
      </c>
      <c r="AM144" s="112">
        <v>126176.05</v>
      </c>
    </row>
    <row r="145" spans="1:39" ht="30" customHeight="1" x14ac:dyDescent="0.25">
      <c r="A145" s="214">
        <v>68</v>
      </c>
      <c r="B145" s="112">
        <v>34168</v>
      </c>
      <c r="C145" s="89" t="s">
        <v>461</v>
      </c>
      <c r="D145" s="89" t="s">
        <v>462</v>
      </c>
      <c r="E145" s="139" t="s">
        <v>463</v>
      </c>
      <c r="F145" s="124" t="s">
        <v>464</v>
      </c>
      <c r="G145" s="141"/>
      <c r="H145" s="124"/>
      <c r="I145" s="124"/>
      <c r="J145" s="52"/>
      <c r="K145" s="50" t="s">
        <v>465</v>
      </c>
      <c r="L145" s="50" t="s">
        <v>465</v>
      </c>
      <c r="M145" s="50">
        <v>32932.199999999997</v>
      </c>
      <c r="N145" s="50">
        <v>33677</v>
      </c>
      <c r="O145" s="50">
        <v>3654.7</v>
      </c>
      <c r="P145" s="50" t="s">
        <v>398</v>
      </c>
      <c r="Q145" s="94">
        <v>3028.55</v>
      </c>
      <c r="R145" s="50" t="s">
        <v>398</v>
      </c>
      <c r="S145" s="50">
        <v>2704.1</v>
      </c>
      <c r="T145" s="50" t="s">
        <v>398</v>
      </c>
      <c r="U145" s="124">
        <v>2762.9</v>
      </c>
      <c r="V145" s="50" t="s">
        <v>398</v>
      </c>
      <c r="W145" s="112">
        <v>2171.75</v>
      </c>
      <c r="X145" s="50" t="s">
        <v>398</v>
      </c>
      <c r="Y145" s="112">
        <v>3104.5</v>
      </c>
      <c r="Z145" s="50" t="s">
        <v>398</v>
      </c>
      <c r="AA145" s="112">
        <v>2471.6999999999998</v>
      </c>
      <c r="AB145" s="50" t="s">
        <v>398</v>
      </c>
      <c r="AC145" s="52">
        <v>2430.0500000000002</v>
      </c>
      <c r="AD145" s="50" t="s">
        <v>398</v>
      </c>
      <c r="AE145" s="112">
        <v>2964.5</v>
      </c>
      <c r="AF145" s="50" t="s">
        <v>398</v>
      </c>
      <c r="AG145" s="52">
        <v>2900.45</v>
      </c>
      <c r="AH145" s="50" t="s">
        <v>398</v>
      </c>
      <c r="AI145" s="112">
        <v>3078.95</v>
      </c>
      <c r="AJ145" s="50" t="s">
        <v>398</v>
      </c>
      <c r="AK145" s="112">
        <v>3046.4</v>
      </c>
      <c r="AL145" s="50" t="s">
        <v>398</v>
      </c>
      <c r="AM145" s="112">
        <v>100927.75</v>
      </c>
    </row>
    <row r="146" spans="1:39" ht="30" customHeight="1" x14ac:dyDescent="0.25">
      <c r="A146" s="215"/>
      <c r="B146" s="112">
        <v>34168</v>
      </c>
      <c r="C146" s="89" t="s">
        <v>461</v>
      </c>
      <c r="D146" s="89" t="s">
        <v>462</v>
      </c>
      <c r="E146" s="139" t="s">
        <v>466</v>
      </c>
      <c r="F146" s="124" t="s">
        <v>464</v>
      </c>
      <c r="G146" s="141" t="s">
        <v>467</v>
      </c>
      <c r="H146" s="124">
        <v>173</v>
      </c>
      <c r="I146" s="124" t="s">
        <v>468</v>
      </c>
      <c r="J146" s="52">
        <v>10</v>
      </c>
      <c r="K146" s="50" t="s">
        <v>465</v>
      </c>
      <c r="L146" s="50" t="s">
        <v>465</v>
      </c>
      <c r="M146" s="50">
        <v>61159.8</v>
      </c>
      <c r="N146" s="50">
        <v>62543</v>
      </c>
      <c r="O146" s="50">
        <v>6787.3</v>
      </c>
      <c r="P146" s="50" t="s">
        <v>398</v>
      </c>
      <c r="Q146" s="94">
        <v>5624.45</v>
      </c>
      <c r="R146" s="50" t="s">
        <v>398</v>
      </c>
      <c r="S146" s="50">
        <v>5021.8999999999996</v>
      </c>
      <c r="T146" s="50" t="s">
        <v>398</v>
      </c>
      <c r="U146" s="124">
        <v>5131.1000000000004</v>
      </c>
      <c r="V146" s="50" t="s">
        <v>398</v>
      </c>
      <c r="W146" s="112">
        <v>4033.25</v>
      </c>
      <c r="X146" s="50" t="s">
        <v>398</v>
      </c>
      <c r="Y146" s="112">
        <v>5765.5</v>
      </c>
      <c r="Z146" s="50" t="s">
        <v>398</v>
      </c>
      <c r="AA146" s="112">
        <v>4590.3</v>
      </c>
      <c r="AB146" s="50" t="s">
        <v>398</v>
      </c>
      <c r="AC146" s="52">
        <v>4512.95</v>
      </c>
      <c r="AD146" s="50" t="s">
        <v>398</v>
      </c>
      <c r="AE146" s="112">
        <v>5505.5</v>
      </c>
      <c r="AF146" s="50" t="s">
        <v>398</v>
      </c>
      <c r="AG146" s="52">
        <v>5386.55</v>
      </c>
      <c r="AH146" s="50" t="s">
        <v>398</v>
      </c>
      <c r="AI146" s="112">
        <v>5718.05</v>
      </c>
      <c r="AJ146" s="50" t="s">
        <v>398</v>
      </c>
      <c r="AK146" s="112">
        <v>5657.6</v>
      </c>
      <c r="AL146" s="50" t="s">
        <v>398</v>
      </c>
      <c r="AM146" s="112">
        <v>187437.25</v>
      </c>
    </row>
    <row r="147" spans="1:39" ht="30" customHeight="1" x14ac:dyDescent="0.25">
      <c r="A147" s="214">
        <v>69</v>
      </c>
      <c r="B147" s="112">
        <v>34169</v>
      </c>
      <c r="C147" s="89" t="s">
        <v>461</v>
      </c>
      <c r="D147" s="89" t="s">
        <v>462</v>
      </c>
      <c r="E147" s="139" t="s">
        <v>463</v>
      </c>
      <c r="F147" s="124" t="s">
        <v>464</v>
      </c>
      <c r="G147" s="141"/>
      <c r="H147" s="124"/>
      <c r="I147" s="124"/>
      <c r="J147" s="52"/>
      <c r="K147" s="50" t="s">
        <v>465</v>
      </c>
      <c r="L147" s="50" t="s">
        <v>465</v>
      </c>
      <c r="M147" s="50">
        <v>87121.65</v>
      </c>
      <c r="N147" s="50">
        <v>91107.1</v>
      </c>
      <c r="O147" s="50">
        <v>9378.25</v>
      </c>
      <c r="P147" s="50" t="s">
        <v>398</v>
      </c>
      <c r="Q147" s="94">
        <v>8336.65</v>
      </c>
      <c r="R147" s="50" t="s">
        <v>398</v>
      </c>
      <c r="S147" s="50">
        <v>7168.35</v>
      </c>
      <c r="T147" s="50" t="s">
        <v>398</v>
      </c>
      <c r="U147" s="124">
        <v>8039.5</v>
      </c>
      <c r="V147" s="50" t="s">
        <v>398</v>
      </c>
      <c r="W147" s="112">
        <v>6498.1</v>
      </c>
      <c r="X147" s="50" t="s">
        <v>398</v>
      </c>
      <c r="Y147" s="112">
        <v>6214.95</v>
      </c>
      <c r="Z147" s="50" t="s">
        <v>398</v>
      </c>
      <c r="AA147" s="112">
        <v>6113.45</v>
      </c>
      <c r="AB147" s="50" t="s">
        <v>398</v>
      </c>
      <c r="AC147" s="52">
        <v>6443.5</v>
      </c>
      <c r="AD147" s="50" t="s">
        <v>398</v>
      </c>
      <c r="AE147" s="112">
        <v>6999.3</v>
      </c>
      <c r="AF147" s="50" t="s">
        <v>398</v>
      </c>
      <c r="AG147" s="52">
        <v>7732.55</v>
      </c>
      <c r="AH147" s="50" t="s">
        <v>398</v>
      </c>
      <c r="AI147" s="112">
        <v>6822.55</v>
      </c>
      <c r="AJ147" s="50" t="s">
        <v>398</v>
      </c>
      <c r="AK147" s="112">
        <v>7125.3</v>
      </c>
      <c r="AL147" s="50" t="s">
        <v>398</v>
      </c>
      <c r="AM147" s="112">
        <v>265101.2</v>
      </c>
    </row>
    <row r="148" spans="1:39" ht="30" customHeight="1" x14ac:dyDescent="0.25">
      <c r="A148" s="215"/>
      <c r="B148" s="112">
        <v>34169</v>
      </c>
      <c r="C148" s="89" t="s">
        <v>461</v>
      </c>
      <c r="D148" s="89" t="s">
        <v>462</v>
      </c>
      <c r="E148" s="139" t="s">
        <v>466</v>
      </c>
      <c r="F148" s="124" t="s">
        <v>464</v>
      </c>
      <c r="G148" s="141" t="s">
        <v>467</v>
      </c>
      <c r="H148" s="124">
        <v>988</v>
      </c>
      <c r="I148" s="124" t="s">
        <v>468</v>
      </c>
      <c r="J148" s="52">
        <v>12</v>
      </c>
      <c r="K148" s="50" t="s">
        <v>465</v>
      </c>
      <c r="L148" s="50" t="s">
        <v>465</v>
      </c>
      <c r="M148" s="50">
        <v>161797.35</v>
      </c>
      <c r="N148" s="50">
        <v>169198.9</v>
      </c>
      <c r="O148" s="50">
        <v>17416.75</v>
      </c>
      <c r="P148" s="50" t="s">
        <v>398</v>
      </c>
      <c r="Q148" s="94">
        <v>15482.35</v>
      </c>
      <c r="R148" s="50" t="s">
        <v>398</v>
      </c>
      <c r="S148" s="50">
        <v>13312.65</v>
      </c>
      <c r="T148" s="50" t="s">
        <v>398</v>
      </c>
      <c r="U148" s="124">
        <v>14930.5</v>
      </c>
      <c r="V148" s="50" t="s">
        <v>398</v>
      </c>
      <c r="W148" s="112">
        <v>12067.9</v>
      </c>
      <c r="X148" s="50" t="s">
        <v>398</v>
      </c>
      <c r="Y148" s="112">
        <v>11542.05</v>
      </c>
      <c r="Z148" s="50" t="s">
        <v>398</v>
      </c>
      <c r="AA148" s="112">
        <v>11353.55</v>
      </c>
      <c r="AB148" s="50" t="s">
        <v>398</v>
      </c>
      <c r="AC148" s="52">
        <v>11966.5</v>
      </c>
      <c r="AD148" s="50" t="s">
        <v>398</v>
      </c>
      <c r="AE148" s="112">
        <v>12998.7</v>
      </c>
      <c r="AF148" s="50" t="s">
        <v>398</v>
      </c>
      <c r="AG148" s="52">
        <v>14360.45</v>
      </c>
      <c r="AH148" s="50" t="s">
        <v>398</v>
      </c>
      <c r="AI148" s="112">
        <v>12670.45</v>
      </c>
      <c r="AJ148" s="50" t="s">
        <v>398</v>
      </c>
      <c r="AK148" s="112">
        <v>13232.7</v>
      </c>
      <c r="AL148" s="50" t="s">
        <v>398</v>
      </c>
      <c r="AM148" s="112">
        <v>492330.8</v>
      </c>
    </row>
    <row r="149" spans="1:39" ht="30" customHeight="1" x14ac:dyDescent="0.25">
      <c r="A149" s="214">
        <v>70</v>
      </c>
      <c r="B149" s="112">
        <v>34170</v>
      </c>
      <c r="C149" s="89" t="s">
        <v>461</v>
      </c>
      <c r="D149" s="89" t="s">
        <v>462</v>
      </c>
      <c r="E149" s="139" t="s">
        <v>463</v>
      </c>
      <c r="F149" s="124" t="s">
        <v>464</v>
      </c>
      <c r="G149" s="141"/>
      <c r="H149" s="124"/>
      <c r="I149" s="124"/>
      <c r="J149" s="52"/>
      <c r="K149" s="50" t="s">
        <v>465</v>
      </c>
      <c r="L149" s="50" t="s">
        <v>465</v>
      </c>
      <c r="M149" s="50">
        <v>30685.55</v>
      </c>
      <c r="N149" s="50">
        <v>54432</v>
      </c>
      <c r="O149" s="50">
        <v>5712</v>
      </c>
      <c r="P149" s="50" t="s">
        <v>398</v>
      </c>
      <c r="Q149" s="94">
        <v>4844</v>
      </c>
      <c r="R149" s="50" t="s">
        <v>398</v>
      </c>
      <c r="S149" s="50">
        <v>3556</v>
      </c>
      <c r="T149" s="50" t="s">
        <v>398</v>
      </c>
      <c r="U149" s="124">
        <v>4816</v>
      </c>
      <c r="V149" s="50" t="s">
        <v>398</v>
      </c>
      <c r="W149" s="112">
        <v>4116</v>
      </c>
      <c r="X149" s="50" t="s">
        <v>398</v>
      </c>
      <c r="Y149" s="112">
        <v>4326</v>
      </c>
      <c r="Z149" s="50" t="s">
        <v>398</v>
      </c>
      <c r="AA149" s="112">
        <v>3710</v>
      </c>
      <c r="AB149" s="50" t="s">
        <v>398</v>
      </c>
      <c r="AC149" s="52">
        <v>3682</v>
      </c>
      <c r="AD149" s="50" t="s">
        <v>398</v>
      </c>
      <c r="AE149" s="112">
        <v>4214</v>
      </c>
      <c r="AF149" s="50" t="s">
        <v>398</v>
      </c>
      <c r="AG149" s="52">
        <v>4340</v>
      </c>
      <c r="AH149" s="50" t="s">
        <v>398</v>
      </c>
      <c r="AI149" s="112">
        <v>3864</v>
      </c>
      <c r="AJ149" s="50" t="s">
        <v>398</v>
      </c>
      <c r="AK149" s="112">
        <v>4886</v>
      </c>
      <c r="AL149" s="50" t="s">
        <v>398</v>
      </c>
      <c r="AM149" s="112">
        <v>137183.54999999999</v>
      </c>
    </row>
    <row r="150" spans="1:39" ht="30" customHeight="1" x14ac:dyDescent="0.25">
      <c r="A150" s="215"/>
      <c r="B150" s="112">
        <v>34170</v>
      </c>
      <c r="C150" s="89" t="s">
        <v>461</v>
      </c>
      <c r="D150" s="89" t="s">
        <v>462</v>
      </c>
      <c r="E150" s="139" t="s">
        <v>466</v>
      </c>
      <c r="F150" s="124" t="s">
        <v>464</v>
      </c>
      <c r="G150" s="141" t="s">
        <v>467</v>
      </c>
      <c r="H150" s="124">
        <v>226</v>
      </c>
      <c r="I150" s="124" t="s">
        <v>468</v>
      </c>
      <c r="J150" s="52">
        <v>9</v>
      </c>
      <c r="K150" s="50" t="s">
        <v>465</v>
      </c>
      <c r="L150" s="50" t="s">
        <v>465</v>
      </c>
      <c r="M150" s="50">
        <v>56987.45</v>
      </c>
      <c r="N150" s="50">
        <v>101088</v>
      </c>
      <c r="O150" s="50">
        <v>10608</v>
      </c>
      <c r="P150" s="50" t="s">
        <v>398</v>
      </c>
      <c r="Q150" s="94">
        <v>8996</v>
      </c>
      <c r="R150" s="50" t="s">
        <v>398</v>
      </c>
      <c r="S150" s="50">
        <v>6604</v>
      </c>
      <c r="T150" s="50" t="s">
        <v>398</v>
      </c>
      <c r="U150" s="124">
        <v>8944</v>
      </c>
      <c r="V150" s="50" t="s">
        <v>398</v>
      </c>
      <c r="W150" s="112">
        <v>7644</v>
      </c>
      <c r="X150" s="50" t="s">
        <v>398</v>
      </c>
      <c r="Y150" s="112">
        <v>8034</v>
      </c>
      <c r="Z150" s="50" t="s">
        <v>398</v>
      </c>
      <c r="AA150" s="112">
        <v>6890</v>
      </c>
      <c r="AB150" s="50" t="s">
        <v>398</v>
      </c>
      <c r="AC150" s="52">
        <v>6838</v>
      </c>
      <c r="AD150" s="50" t="s">
        <v>398</v>
      </c>
      <c r="AE150" s="112">
        <v>7826</v>
      </c>
      <c r="AF150" s="50" t="s">
        <v>398</v>
      </c>
      <c r="AG150" s="52">
        <v>8060</v>
      </c>
      <c r="AH150" s="50" t="s">
        <v>398</v>
      </c>
      <c r="AI150" s="112">
        <v>7176</v>
      </c>
      <c r="AJ150" s="50" t="s">
        <v>398</v>
      </c>
      <c r="AK150" s="112">
        <v>9074</v>
      </c>
      <c r="AL150" s="50" t="s">
        <v>398</v>
      </c>
      <c r="AM150" s="112">
        <v>254769.45</v>
      </c>
    </row>
    <row r="151" spans="1:39" ht="30" customHeight="1" x14ac:dyDescent="0.25">
      <c r="A151" s="214">
        <v>71</v>
      </c>
      <c r="B151" s="112">
        <v>34171</v>
      </c>
      <c r="C151" s="89" t="s">
        <v>461</v>
      </c>
      <c r="D151" s="89" t="s">
        <v>462</v>
      </c>
      <c r="E151" s="139" t="s">
        <v>463</v>
      </c>
      <c r="F151" s="124" t="s">
        <v>464</v>
      </c>
      <c r="G151" s="141"/>
      <c r="H151" s="124"/>
      <c r="I151" s="124"/>
      <c r="J151" s="52"/>
      <c r="K151" s="50" t="s">
        <v>465</v>
      </c>
      <c r="L151" s="50" t="s">
        <v>465</v>
      </c>
      <c r="M151" s="50">
        <v>58975</v>
      </c>
      <c r="N151" s="50">
        <v>60316.2</v>
      </c>
      <c r="O151" s="50">
        <v>6553.05</v>
      </c>
      <c r="P151" s="50" t="s">
        <v>398</v>
      </c>
      <c r="Q151" s="94">
        <v>5877.55</v>
      </c>
      <c r="R151" s="50" t="s">
        <v>398</v>
      </c>
      <c r="S151" s="50">
        <v>5385.45</v>
      </c>
      <c r="T151" s="50" t="s">
        <v>398</v>
      </c>
      <c r="U151" s="124">
        <v>5906.6</v>
      </c>
      <c r="V151" s="50" t="s">
        <v>398</v>
      </c>
      <c r="W151" s="112">
        <v>4134.55</v>
      </c>
      <c r="X151" s="50" t="s">
        <v>398</v>
      </c>
      <c r="Y151" s="112">
        <v>3696</v>
      </c>
      <c r="Z151" s="50" t="s">
        <v>398</v>
      </c>
      <c r="AA151" s="112">
        <v>3766.7</v>
      </c>
      <c r="AB151" s="50" t="s">
        <v>398</v>
      </c>
      <c r="AC151" s="52">
        <v>4426.1000000000004</v>
      </c>
      <c r="AD151" s="50" t="s">
        <v>398</v>
      </c>
      <c r="AE151" s="112">
        <v>5197.5</v>
      </c>
      <c r="AF151" s="50" t="s">
        <v>398</v>
      </c>
      <c r="AG151" s="52">
        <v>6048</v>
      </c>
      <c r="AH151" s="50" t="s">
        <v>398</v>
      </c>
      <c r="AI151" s="112">
        <v>4933.25</v>
      </c>
      <c r="AJ151" s="50" t="s">
        <v>398</v>
      </c>
      <c r="AK151" s="112">
        <v>5227.6000000000004</v>
      </c>
      <c r="AL151" s="50" t="s">
        <v>398</v>
      </c>
      <c r="AM151" s="112">
        <v>180443.55</v>
      </c>
    </row>
    <row r="152" spans="1:39" ht="30" customHeight="1" x14ac:dyDescent="0.25">
      <c r="A152" s="215"/>
      <c r="B152" s="112">
        <v>34171</v>
      </c>
      <c r="C152" s="89" t="s">
        <v>461</v>
      </c>
      <c r="D152" s="89" t="s">
        <v>462</v>
      </c>
      <c r="E152" s="139" t="s">
        <v>466</v>
      </c>
      <c r="F152" s="124" t="s">
        <v>464</v>
      </c>
      <c r="G152" s="141" t="s">
        <v>467</v>
      </c>
      <c r="H152" s="124">
        <v>388</v>
      </c>
      <c r="I152" s="124" t="s">
        <v>468</v>
      </c>
      <c r="J152" s="52">
        <v>12</v>
      </c>
      <c r="K152" s="50" t="s">
        <v>465</v>
      </c>
      <c r="L152" s="50" t="s">
        <v>465</v>
      </c>
      <c r="M152" s="50">
        <v>109525</v>
      </c>
      <c r="N152" s="50">
        <v>112015.8</v>
      </c>
      <c r="O152" s="50">
        <v>12169.95</v>
      </c>
      <c r="P152" s="50" t="s">
        <v>398</v>
      </c>
      <c r="Q152" s="94">
        <v>10915.45</v>
      </c>
      <c r="R152" s="50" t="s">
        <v>398</v>
      </c>
      <c r="S152" s="50">
        <v>10001.549999999999</v>
      </c>
      <c r="T152" s="50" t="s">
        <v>398</v>
      </c>
      <c r="U152" s="124">
        <v>10969.4</v>
      </c>
      <c r="V152" s="50" t="s">
        <v>398</v>
      </c>
      <c r="W152" s="112">
        <v>7678.45</v>
      </c>
      <c r="X152" s="50" t="s">
        <v>398</v>
      </c>
      <c r="Y152" s="112">
        <v>6864</v>
      </c>
      <c r="Z152" s="50" t="s">
        <v>398</v>
      </c>
      <c r="AA152" s="112">
        <v>6995.3</v>
      </c>
      <c r="AB152" s="50" t="s">
        <v>398</v>
      </c>
      <c r="AC152" s="52">
        <v>8219.9</v>
      </c>
      <c r="AD152" s="50" t="s">
        <v>398</v>
      </c>
      <c r="AE152" s="112">
        <v>9652.5</v>
      </c>
      <c r="AF152" s="50" t="s">
        <v>398</v>
      </c>
      <c r="AG152" s="52">
        <v>11232</v>
      </c>
      <c r="AH152" s="50" t="s">
        <v>398</v>
      </c>
      <c r="AI152" s="112">
        <v>9161.75</v>
      </c>
      <c r="AJ152" s="50" t="s">
        <v>398</v>
      </c>
      <c r="AK152" s="112">
        <v>9708.4</v>
      </c>
      <c r="AL152" s="50" t="s">
        <v>398</v>
      </c>
      <c r="AM152" s="112">
        <v>335109.45</v>
      </c>
    </row>
    <row r="153" spans="1:39" ht="30" customHeight="1" x14ac:dyDescent="0.25">
      <c r="A153" s="214">
        <v>72</v>
      </c>
      <c r="B153" s="112">
        <v>34172</v>
      </c>
      <c r="C153" s="89" t="s">
        <v>461</v>
      </c>
      <c r="D153" s="89" t="s">
        <v>462</v>
      </c>
      <c r="E153" s="139" t="s">
        <v>463</v>
      </c>
      <c r="F153" s="124" t="s">
        <v>464</v>
      </c>
      <c r="G153" s="141"/>
      <c r="H153" s="124"/>
      <c r="I153" s="124"/>
      <c r="J153" s="52"/>
      <c r="K153" s="50" t="s">
        <v>465</v>
      </c>
      <c r="L153" s="50" t="s">
        <v>465</v>
      </c>
      <c r="M153" s="50">
        <v>100251.2</v>
      </c>
      <c r="N153" s="50">
        <v>99879.15</v>
      </c>
      <c r="O153" s="50">
        <v>10714.9</v>
      </c>
      <c r="P153" s="50" t="s">
        <v>398</v>
      </c>
      <c r="Q153" s="94">
        <v>8941.1</v>
      </c>
      <c r="R153" s="50" t="s">
        <v>398</v>
      </c>
      <c r="S153" s="50">
        <v>7828.45</v>
      </c>
      <c r="T153" s="50" t="s">
        <v>398</v>
      </c>
      <c r="U153" s="124">
        <v>9362.85</v>
      </c>
      <c r="V153" s="50" t="s">
        <v>398</v>
      </c>
      <c r="W153" s="112">
        <v>7935.2</v>
      </c>
      <c r="X153" s="50" t="s">
        <v>398</v>
      </c>
      <c r="Y153" s="112">
        <v>7172.9</v>
      </c>
      <c r="Z153" s="50" t="s">
        <v>398</v>
      </c>
      <c r="AA153" s="112">
        <v>7466.9</v>
      </c>
      <c r="AB153" s="50" t="s">
        <v>398</v>
      </c>
      <c r="AC153" s="52">
        <v>7265.3</v>
      </c>
      <c r="AD153" s="50" t="s">
        <v>398</v>
      </c>
      <c r="AE153" s="112">
        <v>9053.1</v>
      </c>
      <c r="AF153" s="50" t="s">
        <v>398</v>
      </c>
      <c r="AG153" s="52">
        <v>8956.85</v>
      </c>
      <c r="AH153" s="50" t="s">
        <v>398</v>
      </c>
      <c r="AI153" s="112">
        <v>8390.9</v>
      </c>
      <c r="AJ153" s="50" t="s">
        <v>398</v>
      </c>
      <c r="AK153" s="112">
        <v>8065.05</v>
      </c>
      <c r="AL153" s="50" t="s">
        <v>398</v>
      </c>
      <c r="AM153" s="112">
        <v>301283.84999999998</v>
      </c>
    </row>
    <row r="154" spans="1:39" ht="30" customHeight="1" x14ac:dyDescent="0.25">
      <c r="A154" s="215"/>
      <c r="B154" s="112">
        <v>34172</v>
      </c>
      <c r="C154" s="89" t="s">
        <v>461</v>
      </c>
      <c r="D154" s="89" t="s">
        <v>462</v>
      </c>
      <c r="E154" s="139" t="s">
        <v>466</v>
      </c>
      <c r="F154" s="124" t="s">
        <v>464</v>
      </c>
      <c r="G154" s="141" t="s">
        <v>467</v>
      </c>
      <c r="H154" s="124">
        <v>988</v>
      </c>
      <c r="I154" s="124" t="s">
        <v>468</v>
      </c>
      <c r="J154" s="52">
        <v>12</v>
      </c>
      <c r="K154" s="50" t="s">
        <v>465</v>
      </c>
      <c r="L154" s="50" t="s">
        <v>465</v>
      </c>
      <c r="M154" s="50">
        <v>186180.8</v>
      </c>
      <c r="N154" s="50">
        <v>185489.85</v>
      </c>
      <c r="O154" s="50">
        <v>19899.099999999999</v>
      </c>
      <c r="P154" s="50" t="s">
        <v>398</v>
      </c>
      <c r="Q154" s="94">
        <v>16604.900000000001</v>
      </c>
      <c r="R154" s="50" t="s">
        <v>398</v>
      </c>
      <c r="S154" s="50">
        <v>14538.55</v>
      </c>
      <c r="T154" s="50" t="s">
        <v>398</v>
      </c>
      <c r="U154" s="124">
        <v>17388.150000000001</v>
      </c>
      <c r="V154" s="50" t="s">
        <v>398</v>
      </c>
      <c r="W154" s="112">
        <v>14736.8</v>
      </c>
      <c r="X154" s="50" t="s">
        <v>398</v>
      </c>
      <c r="Y154" s="112">
        <v>13321.1</v>
      </c>
      <c r="Z154" s="50" t="s">
        <v>398</v>
      </c>
      <c r="AA154" s="112">
        <v>13867.1</v>
      </c>
      <c r="AB154" s="50" t="s">
        <v>398</v>
      </c>
      <c r="AC154" s="52">
        <v>13492.7</v>
      </c>
      <c r="AD154" s="50" t="s">
        <v>398</v>
      </c>
      <c r="AE154" s="112">
        <v>16812.900000000001</v>
      </c>
      <c r="AF154" s="50" t="s">
        <v>398</v>
      </c>
      <c r="AG154" s="52">
        <v>16634.150000000001</v>
      </c>
      <c r="AH154" s="50" t="s">
        <v>398</v>
      </c>
      <c r="AI154" s="112">
        <v>15583.1</v>
      </c>
      <c r="AJ154" s="50" t="s">
        <v>398</v>
      </c>
      <c r="AK154" s="112">
        <v>14977.95</v>
      </c>
      <c r="AL154" s="50" t="s">
        <v>398</v>
      </c>
      <c r="AM154" s="112">
        <v>559527.15</v>
      </c>
    </row>
    <row r="155" spans="1:39" ht="30" customHeight="1" x14ac:dyDescent="0.25">
      <c r="A155" s="214">
        <v>73</v>
      </c>
      <c r="B155" s="112">
        <v>34173</v>
      </c>
      <c r="C155" s="89" t="s">
        <v>461</v>
      </c>
      <c r="D155" s="89" t="s">
        <v>462</v>
      </c>
      <c r="E155" s="139" t="s">
        <v>463</v>
      </c>
      <c r="F155" s="124" t="s">
        <v>464</v>
      </c>
      <c r="G155" s="141"/>
      <c r="H155" s="124"/>
      <c r="I155" s="124"/>
      <c r="J155" s="52"/>
      <c r="K155" s="50" t="s">
        <v>465</v>
      </c>
      <c r="L155" s="50" t="s">
        <v>465</v>
      </c>
      <c r="M155" s="50">
        <v>10461.85</v>
      </c>
      <c r="N155" s="50">
        <v>12274.85</v>
      </c>
      <c r="O155" s="50">
        <v>1226.05</v>
      </c>
      <c r="P155" s="50" t="s">
        <v>398</v>
      </c>
      <c r="Q155" s="94">
        <v>999.25</v>
      </c>
      <c r="R155" s="50" t="s">
        <v>398</v>
      </c>
      <c r="S155" s="50">
        <v>960.75</v>
      </c>
      <c r="T155" s="50" t="s">
        <v>398</v>
      </c>
      <c r="U155" s="124">
        <v>1097.5999999999999</v>
      </c>
      <c r="V155" s="50" t="s">
        <v>398</v>
      </c>
      <c r="W155" s="112">
        <v>875.7</v>
      </c>
      <c r="X155" s="50" t="s">
        <v>398</v>
      </c>
      <c r="Y155" s="112">
        <v>786.8</v>
      </c>
      <c r="Z155" s="50" t="s">
        <v>398</v>
      </c>
      <c r="AA155" s="112">
        <v>742</v>
      </c>
      <c r="AB155" s="50" t="s">
        <v>398</v>
      </c>
      <c r="AC155" s="52">
        <v>895.65</v>
      </c>
      <c r="AD155" s="50" t="s">
        <v>398</v>
      </c>
      <c r="AE155" s="112">
        <v>912.45</v>
      </c>
      <c r="AF155" s="50" t="s">
        <v>398</v>
      </c>
      <c r="AG155" s="52">
        <v>1132.95</v>
      </c>
      <c r="AH155" s="50" t="s">
        <v>398</v>
      </c>
      <c r="AI155" s="112">
        <v>930.3</v>
      </c>
      <c r="AJ155" s="50" t="s">
        <v>398</v>
      </c>
      <c r="AK155" s="112">
        <v>967.4</v>
      </c>
      <c r="AL155" s="50" t="s">
        <v>398</v>
      </c>
      <c r="AM155" s="112">
        <v>34263.599999999999</v>
      </c>
    </row>
    <row r="156" spans="1:39" ht="30" customHeight="1" x14ac:dyDescent="0.25">
      <c r="A156" s="215"/>
      <c r="B156" s="112">
        <v>34173</v>
      </c>
      <c r="C156" s="89" t="s">
        <v>461</v>
      </c>
      <c r="D156" s="89" t="s">
        <v>462</v>
      </c>
      <c r="E156" s="139" t="s">
        <v>466</v>
      </c>
      <c r="F156" s="124" t="s">
        <v>464</v>
      </c>
      <c r="G156" s="141" t="s">
        <v>467</v>
      </c>
      <c r="H156" s="124">
        <v>276</v>
      </c>
      <c r="I156" s="124" t="s">
        <v>468</v>
      </c>
      <c r="J156" s="52">
        <v>8</v>
      </c>
      <c r="K156" s="50" t="s">
        <v>465</v>
      </c>
      <c r="L156" s="50" t="s">
        <v>465</v>
      </c>
      <c r="M156" s="50">
        <v>19429.150000000001</v>
      </c>
      <c r="N156" s="50">
        <v>22796.15</v>
      </c>
      <c r="O156" s="50">
        <v>2276.9499999999998</v>
      </c>
      <c r="P156" s="50" t="s">
        <v>398</v>
      </c>
      <c r="Q156" s="94">
        <v>1855.75</v>
      </c>
      <c r="R156" s="50" t="s">
        <v>398</v>
      </c>
      <c r="S156" s="50">
        <v>1784.25</v>
      </c>
      <c r="T156" s="50" t="s">
        <v>398</v>
      </c>
      <c r="U156" s="124">
        <v>2038.4</v>
      </c>
      <c r="V156" s="50" t="s">
        <v>398</v>
      </c>
      <c r="W156" s="112">
        <v>1626.3</v>
      </c>
      <c r="X156" s="50" t="s">
        <v>398</v>
      </c>
      <c r="Y156" s="112">
        <v>1461.2</v>
      </c>
      <c r="Z156" s="50" t="s">
        <v>398</v>
      </c>
      <c r="AA156" s="112">
        <v>1378</v>
      </c>
      <c r="AB156" s="50" t="s">
        <v>398</v>
      </c>
      <c r="AC156" s="52">
        <v>1663.35</v>
      </c>
      <c r="AD156" s="50" t="s">
        <v>398</v>
      </c>
      <c r="AE156" s="112">
        <v>1694.55</v>
      </c>
      <c r="AF156" s="50" t="s">
        <v>398</v>
      </c>
      <c r="AG156" s="52">
        <v>2104.0500000000002</v>
      </c>
      <c r="AH156" s="50" t="s">
        <v>398</v>
      </c>
      <c r="AI156" s="112">
        <v>1727.7</v>
      </c>
      <c r="AJ156" s="50" t="s">
        <v>398</v>
      </c>
      <c r="AK156" s="112">
        <v>1796.6</v>
      </c>
      <c r="AL156" s="50" t="s">
        <v>398</v>
      </c>
      <c r="AM156" s="112">
        <v>63632.4</v>
      </c>
    </row>
    <row r="157" spans="1:39" ht="30" customHeight="1" x14ac:dyDescent="0.25">
      <c r="A157" s="214">
        <v>74</v>
      </c>
      <c r="B157" s="112">
        <v>34174</v>
      </c>
      <c r="C157" s="89" t="s">
        <v>461</v>
      </c>
      <c r="D157" s="89" t="s">
        <v>462</v>
      </c>
      <c r="E157" s="139" t="s">
        <v>463</v>
      </c>
      <c r="F157" s="124" t="s">
        <v>464</v>
      </c>
      <c r="G157" s="141"/>
      <c r="H157" s="124"/>
      <c r="I157" s="124"/>
      <c r="J157" s="52"/>
      <c r="K157" s="50" t="s">
        <v>465</v>
      </c>
      <c r="L157" s="50" t="s">
        <v>465</v>
      </c>
      <c r="M157" s="50">
        <v>9299.5</v>
      </c>
      <c r="N157" s="50">
        <v>12209.05</v>
      </c>
      <c r="O157" s="50">
        <v>1061.9000000000001</v>
      </c>
      <c r="P157" s="50" t="s">
        <v>398</v>
      </c>
      <c r="Q157" s="94">
        <v>1215.9000000000001</v>
      </c>
      <c r="R157" s="50" t="s">
        <v>398</v>
      </c>
      <c r="S157" s="50">
        <v>660.45</v>
      </c>
      <c r="T157" s="50" t="s">
        <v>398</v>
      </c>
      <c r="U157" s="124">
        <v>72.099999999999994</v>
      </c>
      <c r="V157" s="50" t="s">
        <v>398</v>
      </c>
      <c r="W157" s="112">
        <v>799.4</v>
      </c>
      <c r="X157" s="50" t="s">
        <v>398</v>
      </c>
      <c r="Y157" s="112">
        <v>661.15</v>
      </c>
      <c r="Z157" s="50" t="s">
        <v>398</v>
      </c>
      <c r="AA157" s="112">
        <v>656.95</v>
      </c>
      <c r="AB157" s="50" t="s">
        <v>398</v>
      </c>
      <c r="AC157" s="52">
        <v>567</v>
      </c>
      <c r="AD157" s="50" t="s">
        <v>398</v>
      </c>
      <c r="AE157" s="112">
        <v>752.15</v>
      </c>
      <c r="AF157" s="50" t="s">
        <v>398</v>
      </c>
      <c r="AG157" s="52">
        <v>750.05</v>
      </c>
      <c r="AH157" s="50" t="s">
        <v>398</v>
      </c>
      <c r="AI157" s="112">
        <v>860.3</v>
      </c>
      <c r="AJ157" s="50" t="s">
        <v>398</v>
      </c>
      <c r="AK157" s="112">
        <v>843.85</v>
      </c>
      <c r="AL157" s="50" t="s">
        <v>398</v>
      </c>
      <c r="AM157" s="112">
        <v>30409.75</v>
      </c>
    </row>
    <row r="158" spans="1:39" ht="30" customHeight="1" x14ac:dyDescent="0.25">
      <c r="A158" s="215"/>
      <c r="B158" s="112">
        <v>34174</v>
      </c>
      <c r="C158" s="89" t="s">
        <v>461</v>
      </c>
      <c r="D158" s="89" t="s">
        <v>462</v>
      </c>
      <c r="E158" s="139" t="s">
        <v>466</v>
      </c>
      <c r="F158" s="124" t="s">
        <v>464</v>
      </c>
      <c r="G158" s="141" t="s">
        <v>467</v>
      </c>
      <c r="H158" s="124">
        <v>60</v>
      </c>
      <c r="I158" s="124" t="s">
        <v>468</v>
      </c>
      <c r="J158" s="52">
        <v>6</v>
      </c>
      <c r="K158" s="50" t="s">
        <v>465</v>
      </c>
      <c r="L158" s="50" t="s">
        <v>465</v>
      </c>
      <c r="M158" s="50">
        <v>17270.5</v>
      </c>
      <c r="N158" s="50">
        <v>22673.95</v>
      </c>
      <c r="O158" s="50">
        <v>1972.1</v>
      </c>
      <c r="P158" s="50" t="s">
        <v>398</v>
      </c>
      <c r="Q158" s="94">
        <v>2258.1</v>
      </c>
      <c r="R158" s="50" t="s">
        <v>398</v>
      </c>
      <c r="S158" s="50">
        <v>1226.55</v>
      </c>
      <c r="T158" s="50" t="s">
        <v>398</v>
      </c>
      <c r="U158" s="124">
        <v>133.9</v>
      </c>
      <c r="V158" s="50" t="s">
        <v>398</v>
      </c>
      <c r="W158" s="112">
        <v>1484.6</v>
      </c>
      <c r="X158" s="50" t="s">
        <v>398</v>
      </c>
      <c r="Y158" s="112">
        <v>1227.8499999999999</v>
      </c>
      <c r="Z158" s="50" t="s">
        <v>398</v>
      </c>
      <c r="AA158" s="112">
        <v>1220.05</v>
      </c>
      <c r="AB158" s="50" t="s">
        <v>398</v>
      </c>
      <c r="AC158" s="52">
        <v>1053</v>
      </c>
      <c r="AD158" s="50" t="s">
        <v>398</v>
      </c>
      <c r="AE158" s="112">
        <v>1396.85</v>
      </c>
      <c r="AF158" s="50" t="s">
        <v>398</v>
      </c>
      <c r="AG158" s="52">
        <v>1392.95</v>
      </c>
      <c r="AH158" s="50" t="s">
        <v>398</v>
      </c>
      <c r="AI158" s="112">
        <v>1597.7</v>
      </c>
      <c r="AJ158" s="50" t="s">
        <v>398</v>
      </c>
      <c r="AK158" s="112">
        <v>1567.15</v>
      </c>
      <c r="AL158" s="50" t="s">
        <v>398</v>
      </c>
      <c r="AM158" s="112">
        <v>56475.25</v>
      </c>
    </row>
    <row r="159" spans="1:39" ht="30" customHeight="1" x14ac:dyDescent="0.25">
      <c r="A159" s="214">
        <v>75</v>
      </c>
      <c r="B159" s="112">
        <v>34175</v>
      </c>
      <c r="C159" s="89" t="s">
        <v>461</v>
      </c>
      <c r="D159" s="89" t="s">
        <v>462</v>
      </c>
      <c r="E159" s="139" t="s">
        <v>463</v>
      </c>
      <c r="F159" s="124" t="s">
        <v>464</v>
      </c>
      <c r="G159" s="141"/>
      <c r="H159" s="124"/>
      <c r="I159" s="124"/>
      <c r="J159" s="52"/>
      <c r="K159" s="50" t="s">
        <v>465</v>
      </c>
      <c r="L159" s="50" t="s">
        <v>465</v>
      </c>
      <c r="M159" s="50">
        <v>30685.55</v>
      </c>
      <c r="N159" s="50">
        <v>27130.25</v>
      </c>
      <c r="O159" s="50">
        <v>2523.5</v>
      </c>
      <c r="P159" s="50" t="s">
        <v>398</v>
      </c>
      <c r="Q159" s="94">
        <v>2301.6</v>
      </c>
      <c r="R159" s="50" t="s">
        <v>398</v>
      </c>
      <c r="S159" s="50">
        <v>1822.45</v>
      </c>
      <c r="T159" s="50" t="s">
        <v>398</v>
      </c>
      <c r="U159" s="124">
        <v>2283.4</v>
      </c>
      <c r="V159" s="50" t="s">
        <v>398</v>
      </c>
      <c r="W159" s="112">
        <v>1976.8</v>
      </c>
      <c r="X159" s="50" t="s">
        <v>398</v>
      </c>
      <c r="Y159" s="112">
        <v>1931.3</v>
      </c>
      <c r="Z159" s="50" t="s">
        <v>398</v>
      </c>
      <c r="AA159" s="112">
        <v>2009.35</v>
      </c>
      <c r="AB159" s="50" t="s">
        <v>398</v>
      </c>
      <c r="AC159" s="52">
        <v>1739.85</v>
      </c>
      <c r="AD159" s="50" t="s">
        <v>398</v>
      </c>
      <c r="AE159" s="112">
        <v>2058.35</v>
      </c>
      <c r="AF159" s="50" t="s">
        <v>398</v>
      </c>
      <c r="AG159" s="52">
        <v>2294.9499999999998</v>
      </c>
      <c r="AH159" s="50" t="s">
        <v>398</v>
      </c>
      <c r="AI159" s="112">
        <v>2264.15</v>
      </c>
      <c r="AJ159" s="50" t="s">
        <v>398</v>
      </c>
      <c r="AK159" s="112">
        <v>2028.95</v>
      </c>
      <c r="AL159" s="50" t="s">
        <v>398</v>
      </c>
      <c r="AM159" s="112">
        <v>83050.45</v>
      </c>
    </row>
    <row r="160" spans="1:39" ht="30" customHeight="1" x14ac:dyDescent="0.25">
      <c r="A160" s="215"/>
      <c r="B160" s="112">
        <v>34175</v>
      </c>
      <c r="C160" s="89" t="s">
        <v>461</v>
      </c>
      <c r="D160" s="89" t="s">
        <v>462</v>
      </c>
      <c r="E160" s="139" t="s">
        <v>466</v>
      </c>
      <c r="F160" s="124" t="s">
        <v>464</v>
      </c>
      <c r="G160" s="141" t="s">
        <v>467</v>
      </c>
      <c r="H160" s="124">
        <v>164</v>
      </c>
      <c r="I160" s="124" t="s">
        <v>468</v>
      </c>
      <c r="J160" s="52">
        <v>10</v>
      </c>
      <c r="K160" s="50" t="s">
        <v>465</v>
      </c>
      <c r="L160" s="50" t="s">
        <v>465</v>
      </c>
      <c r="M160" s="50">
        <v>56987.45</v>
      </c>
      <c r="N160" s="50">
        <v>50384.75</v>
      </c>
      <c r="O160" s="50">
        <v>4686.5</v>
      </c>
      <c r="P160" s="50" t="s">
        <v>398</v>
      </c>
      <c r="Q160" s="94">
        <v>4274.3999999999996</v>
      </c>
      <c r="R160" s="50" t="s">
        <v>398</v>
      </c>
      <c r="S160" s="50">
        <v>3384.55</v>
      </c>
      <c r="T160" s="50" t="s">
        <v>398</v>
      </c>
      <c r="U160" s="124">
        <v>4240.6000000000004</v>
      </c>
      <c r="V160" s="50" t="s">
        <v>398</v>
      </c>
      <c r="W160" s="112">
        <v>3671.2</v>
      </c>
      <c r="X160" s="50" t="s">
        <v>398</v>
      </c>
      <c r="Y160" s="112">
        <v>3586.7</v>
      </c>
      <c r="Z160" s="50" t="s">
        <v>398</v>
      </c>
      <c r="AA160" s="112">
        <v>3731.65</v>
      </c>
      <c r="AB160" s="50" t="s">
        <v>398</v>
      </c>
      <c r="AC160" s="52">
        <v>3231.15</v>
      </c>
      <c r="AD160" s="50" t="s">
        <v>398</v>
      </c>
      <c r="AE160" s="112">
        <v>3822.65</v>
      </c>
      <c r="AF160" s="50" t="s">
        <v>398</v>
      </c>
      <c r="AG160" s="52">
        <v>4262.05</v>
      </c>
      <c r="AH160" s="50" t="s">
        <v>398</v>
      </c>
      <c r="AI160" s="112">
        <v>4204.8500000000004</v>
      </c>
      <c r="AJ160" s="50" t="s">
        <v>398</v>
      </c>
      <c r="AK160" s="112">
        <v>3768.05</v>
      </c>
      <c r="AL160" s="50" t="s">
        <v>398</v>
      </c>
      <c r="AM160" s="112">
        <v>154236.54999999999</v>
      </c>
    </row>
    <row r="161" spans="1:39" ht="30" customHeight="1" x14ac:dyDescent="0.25">
      <c r="A161" s="214">
        <v>76</v>
      </c>
      <c r="B161" s="112">
        <v>34176</v>
      </c>
      <c r="C161" s="89" t="s">
        <v>461</v>
      </c>
      <c r="D161" s="89" t="s">
        <v>462</v>
      </c>
      <c r="E161" s="139" t="s">
        <v>463</v>
      </c>
      <c r="F161" s="124" t="s">
        <v>464</v>
      </c>
      <c r="G161" s="141"/>
      <c r="H161" s="124"/>
      <c r="I161" s="124"/>
      <c r="J161" s="52"/>
      <c r="K161" s="50" t="s">
        <v>465</v>
      </c>
      <c r="L161" s="50" t="s">
        <v>465</v>
      </c>
      <c r="M161" s="50">
        <v>41097</v>
      </c>
      <c r="N161" s="50">
        <v>46919.25</v>
      </c>
      <c r="O161" s="50">
        <v>10616.2</v>
      </c>
      <c r="P161" s="50" t="s">
        <v>398</v>
      </c>
      <c r="Q161" s="94">
        <v>10262.700000000001</v>
      </c>
      <c r="R161" s="50" t="s">
        <v>398</v>
      </c>
      <c r="S161" s="50">
        <v>8914.5</v>
      </c>
      <c r="T161" s="50" t="s">
        <v>398</v>
      </c>
      <c r="U161" s="124">
        <v>10409.35</v>
      </c>
      <c r="V161" s="50" t="s">
        <v>398</v>
      </c>
      <c r="W161" s="112">
        <v>8349.25</v>
      </c>
      <c r="X161" s="50" t="s">
        <v>398</v>
      </c>
      <c r="Y161" s="112">
        <v>4415.25</v>
      </c>
      <c r="Z161" s="50" t="s">
        <v>398</v>
      </c>
      <c r="AA161" s="112">
        <v>8660.0499999999993</v>
      </c>
      <c r="AB161" s="50" t="s">
        <v>398</v>
      </c>
      <c r="AC161" s="52">
        <v>7158.2</v>
      </c>
      <c r="AD161" s="50" t="s">
        <v>398</v>
      </c>
      <c r="AE161" s="112">
        <v>10469.549999999999</v>
      </c>
      <c r="AF161" s="50" t="s">
        <v>398</v>
      </c>
      <c r="AG161" s="52">
        <v>10096.450000000001</v>
      </c>
      <c r="AH161" s="50" t="s">
        <v>398</v>
      </c>
      <c r="AI161" s="112">
        <v>8903.2999999999993</v>
      </c>
      <c r="AJ161" s="50" t="s">
        <v>398</v>
      </c>
      <c r="AK161" s="112">
        <v>10460.1</v>
      </c>
      <c r="AL161" s="50" t="s">
        <v>398</v>
      </c>
      <c r="AM161" s="112">
        <v>196731.15</v>
      </c>
    </row>
    <row r="162" spans="1:39" ht="30" customHeight="1" x14ac:dyDescent="0.25">
      <c r="A162" s="215"/>
      <c r="B162" s="112">
        <v>34176</v>
      </c>
      <c r="C162" s="89" t="s">
        <v>461</v>
      </c>
      <c r="D162" s="89" t="s">
        <v>462</v>
      </c>
      <c r="E162" s="139" t="s">
        <v>466</v>
      </c>
      <c r="F162" s="124" t="s">
        <v>464</v>
      </c>
      <c r="G162" s="141" t="s">
        <v>467</v>
      </c>
      <c r="H162" s="124">
        <v>664</v>
      </c>
      <c r="I162" s="124" t="s">
        <v>468</v>
      </c>
      <c r="J162" s="52">
        <v>30</v>
      </c>
      <c r="K162" s="50" t="s">
        <v>465</v>
      </c>
      <c r="L162" s="50" t="s">
        <v>465</v>
      </c>
      <c r="M162" s="50">
        <v>76323</v>
      </c>
      <c r="N162" s="50">
        <v>87135.75</v>
      </c>
      <c r="O162" s="50">
        <v>19715.8</v>
      </c>
      <c r="P162" s="50" t="s">
        <v>398</v>
      </c>
      <c r="Q162" s="94">
        <v>19059.3</v>
      </c>
      <c r="R162" s="50" t="s">
        <v>398</v>
      </c>
      <c r="S162" s="50">
        <v>16555.5</v>
      </c>
      <c r="T162" s="50" t="s">
        <v>398</v>
      </c>
      <c r="U162" s="124">
        <v>19331.650000000001</v>
      </c>
      <c r="V162" s="50" t="s">
        <v>398</v>
      </c>
      <c r="W162" s="112">
        <v>15505.75</v>
      </c>
      <c r="X162" s="50" t="s">
        <v>398</v>
      </c>
      <c r="Y162" s="112">
        <v>8199.75</v>
      </c>
      <c r="Z162" s="50" t="s">
        <v>398</v>
      </c>
      <c r="AA162" s="112">
        <v>16082.95</v>
      </c>
      <c r="AB162" s="50" t="s">
        <v>398</v>
      </c>
      <c r="AC162" s="52">
        <v>13293.8</v>
      </c>
      <c r="AD162" s="50" t="s">
        <v>398</v>
      </c>
      <c r="AE162" s="112">
        <v>19443.45</v>
      </c>
      <c r="AF162" s="50" t="s">
        <v>398</v>
      </c>
      <c r="AG162" s="52">
        <v>18750.55</v>
      </c>
      <c r="AH162" s="50" t="s">
        <v>398</v>
      </c>
      <c r="AI162" s="112">
        <v>16534.7</v>
      </c>
      <c r="AJ162" s="50" t="s">
        <v>398</v>
      </c>
      <c r="AK162" s="112">
        <v>19425.900000000001</v>
      </c>
      <c r="AL162" s="50" t="s">
        <v>398</v>
      </c>
      <c r="AM162" s="112">
        <v>365357.85</v>
      </c>
    </row>
    <row r="163" spans="1:39" ht="30" customHeight="1" x14ac:dyDescent="0.25">
      <c r="A163" s="214">
        <v>77</v>
      </c>
      <c r="B163" s="112">
        <v>34177</v>
      </c>
      <c r="C163" s="89" t="s">
        <v>461</v>
      </c>
      <c r="D163" s="89" t="s">
        <v>462</v>
      </c>
      <c r="E163" s="139" t="s">
        <v>463</v>
      </c>
      <c r="F163" s="124" t="s">
        <v>464</v>
      </c>
      <c r="G163" s="141"/>
      <c r="H163" s="124"/>
      <c r="I163" s="124"/>
      <c r="J163" s="52"/>
      <c r="K163" s="50" t="s">
        <v>465</v>
      </c>
      <c r="L163" s="50" t="s">
        <v>465</v>
      </c>
      <c r="M163" s="50">
        <v>8159.9</v>
      </c>
      <c r="N163" s="50">
        <v>10925.6</v>
      </c>
      <c r="O163" s="50">
        <v>1083.25</v>
      </c>
      <c r="P163" s="50" t="s">
        <v>398</v>
      </c>
      <c r="Q163" s="94">
        <v>964.6</v>
      </c>
      <c r="R163" s="50" t="s">
        <v>398</v>
      </c>
      <c r="S163" s="50">
        <v>851.9</v>
      </c>
      <c r="T163" s="50" t="s">
        <v>398</v>
      </c>
      <c r="U163" s="124">
        <v>909.65</v>
      </c>
      <c r="V163" s="50" t="s">
        <v>398</v>
      </c>
      <c r="W163" s="112">
        <v>847.35</v>
      </c>
      <c r="X163" s="50" t="s">
        <v>398</v>
      </c>
      <c r="Y163" s="112">
        <v>896</v>
      </c>
      <c r="Z163" s="50" t="s">
        <v>398</v>
      </c>
      <c r="AA163" s="112">
        <v>932.4</v>
      </c>
      <c r="AB163" s="50" t="s">
        <v>398</v>
      </c>
      <c r="AC163" s="52">
        <v>697.2</v>
      </c>
      <c r="AD163" s="50" t="s">
        <v>398</v>
      </c>
      <c r="AE163" s="112">
        <v>1018.5</v>
      </c>
      <c r="AF163" s="50" t="s">
        <v>398</v>
      </c>
      <c r="AG163" s="52">
        <v>1146.95</v>
      </c>
      <c r="AH163" s="50" t="s">
        <v>398</v>
      </c>
      <c r="AI163" s="112">
        <v>1074.5</v>
      </c>
      <c r="AJ163" s="50" t="s">
        <v>398</v>
      </c>
      <c r="AK163" s="112">
        <v>2074.4499999999998</v>
      </c>
      <c r="AL163" s="50" t="s">
        <v>398</v>
      </c>
      <c r="AM163" s="112">
        <v>31582.25</v>
      </c>
    </row>
    <row r="164" spans="1:39" ht="30" customHeight="1" x14ac:dyDescent="0.25">
      <c r="A164" s="215"/>
      <c r="B164" s="112">
        <v>34177</v>
      </c>
      <c r="C164" s="89" t="s">
        <v>461</v>
      </c>
      <c r="D164" s="89" t="s">
        <v>462</v>
      </c>
      <c r="E164" s="139" t="s">
        <v>466</v>
      </c>
      <c r="F164" s="124" t="s">
        <v>464</v>
      </c>
      <c r="G164" s="141" t="s">
        <v>467</v>
      </c>
      <c r="H164" s="124">
        <v>154</v>
      </c>
      <c r="I164" s="124" t="s">
        <v>468</v>
      </c>
      <c r="J164" s="52">
        <v>8</v>
      </c>
      <c r="K164" s="50" t="s">
        <v>465</v>
      </c>
      <c r="L164" s="50" t="s">
        <v>465</v>
      </c>
      <c r="M164" s="50">
        <v>15154.1</v>
      </c>
      <c r="N164" s="50">
        <v>20290.400000000001</v>
      </c>
      <c r="O164" s="50">
        <v>2011.75</v>
      </c>
      <c r="P164" s="50" t="s">
        <v>398</v>
      </c>
      <c r="Q164" s="94">
        <v>1791.4</v>
      </c>
      <c r="R164" s="50" t="s">
        <v>398</v>
      </c>
      <c r="S164" s="50">
        <v>1582.1</v>
      </c>
      <c r="T164" s="50" t="s">
        <v>398</v>
      </c>
      <c r="U164" s="124">
        <v>1689.35</v>
      </c>
      <c r="V164" s="50" t="s">
        <v>398</v>
      </c>
      <c r="W164" s="112">
        <v>1573.65</v>
      </c>
      <c r="X164" s="50" t="s">
        <v>398</v>
      </c>
      <c r="Y164" s="112">
        <v>1664</v>
      </c>
      <c r="Z164" s="50" t="s">
        <v>398</v>
      </c>
      <c r="AA164" s="112">
        <v>1731.6</v>
      </c>
      <c r="AB164" s="50" t="s">
        <v>398</v>
      </c>
      <c r="AC164" s="52">
        <v>1294.8</v>
      </c>
      <c r="AD164" s="50" t="s">
        <v>398</v>
      </c>
      <c r="AE164" s="112">
        <v>1891.5</v>
      </c>
      <c r="AF164" s="50" t="s">
        <v>398</v>
      </c>
      <c r="AG164" s="52">
        <v>2130.0500000000002</v>
      </c>
      <c r="AH164" s="50" t="s">
        <v>398</v>
      </c>
      <c r="AI164" s="112">
        <v>1995.5</v>
      </c>
      <c r="AJ164" s="50" t="s">
        <v>398</v>
      </c>
      <c r="AK164" s="112">
        <v>3852.55</v>
      </c>
      <c r="AL164" s="50" t="s">
        <v>398</v>
      </c>
      <c r="AM164" s="112">
        <v>58652.75</v>
      </c>
    </row>
    <row r="165" spans="1:39" ht="30" customHeight="1" x14ac:dyDescent="0.25">
      <c r="A165" s="214">
        <v>78</v>
      </c>
      <c r="B165" s="112">
        <v>34178</v>
      </c>
      <c r="C165" s="89" t="s">
        <v>461</v>
      </c>
      <c r="D165" s="89" t="s">
        <v>462</v>
      </c>
      <c r="E165" s="139" t="s">
        <v>463</v>
      </c>
      <c r="F165" s="124" t="s">
        <v>464</v>
      </c>
      <c r="G165" s="141"/>
      <c r="H165" s="124"/>
      <c r="I165" s="124"/>
      <c r="J165" s="52"/>
      <c r="K165" s="50" t="s">
        <v>465</v>
      </c>
      <c r="L165" s="50" t="s">
        <v>465</v>
      </c>
      <c r="M165" s="50">
        <v>25178.3</v>
      </c>
      <c r="N165" s="50">
        <v>26323.5</v>
      </c>
      <c r="O165" s="50">
        <v>2639.7</v>
      </c>
      <c r="P165" s="50" t="s">
        <v>398</v>
      </c>
      <c r="Q165" s="94">
        <v>2260.65</v>
      </c>
      <c r="R165" s="50" t="s">
        <v>398</v>
      </c>
      <c r="S165" s="50">
        <v>1503.6</v>
      </c>
      <c r="T165" s="50" t="s">
        <v>398</v>
      </c>
      <c r="U165" s="124">
        <v>2415.35</v>
      </c>
      <c r="V165" s="50" t="s">
        <v>398</v>
      </c>
      <c r="W165" s="112">
        <v>1651.65</v>
      </c>
      <c r="X165" s="50" t="s">
        <v>398</v>
      </c>
      <c r="Y165" s="112">
        <v>1695.05</v>
      </c>
      <c r="Z165" s="50" t="s">
        <v>398</v>
      </c>
      <c r="AA165" s="112">
        <v>1400.35</v>
      </c>
      <c r="AB165" s="50" t="s">
        <v>398</v>
      </c>
      <c r="AC165" s="52">
        <v>1423.45</v>
      </c>
      <c r="AD165" s="50" t="s">
        <v>398</v>
      </c>
      <c r="AE165" s="112">
        <v>1671.6</v>
      </c>
      <c r="AF165" s="50" t="s">
        <v>398</v>
      </c>
      <c r="AG165" s="52">
        <v>1826.3</v>
      </c>
      <c r="AH165" s="50" t="s">
        <v>398</v>
      </c>
      <c r="AI165" s="112">
        <v>1444.8</v>
      </c>
      <c r="AJ165" s="50" t="s">
        <v>398</v>
      </c>
      <c r="AK165" s="112">
        <v>2133.6</v>
      </c>
      <c r="AL165" s="50" t="s">
        <v>398</v>
      </c>
      <c r="AM165" s="112">
        <v>73567.899999999994</v>
      </c>
    </row>
    <row r="166" spans="1:39" ht="30" customHeight="1" x14ac:dyDescent="0.25">
      <c r="A166" s="215"/>
      <c r="B166" s="112">
        <v>34178</v>
      </c>
      <c r="C166" s="89" t="s">
        <v>461</v>
      </c>
      <c r="D166" s="89" t="s">
        <v>462</v>
      </c>
      <c r="E166" s="139" t="s">
        <v>466</v>
      </c>
      <c r="F166" s="124" t="s">
        <v>464</v>
      </c>
      <c r="G166" s="141" t="s">
        <v>467</v>
      </c>
      <c r="H166" s="124">
        <v>266</v>
      </c>
      <c r="I166" s="124" t="s">
        <v>468</v>
      </c>
      <c r="J166" s="52">
        <v>14</v>
      </c>
      <c r="K166" s="50" t="s">
        <v>465</v>
      </c>
      <c r="L166" s="50" t="s">
        <v>465</v>
      </c>
      <c r="M166" s="50">
        <v>46759.7</v>
      </c>
      <c r="N166" s="50">
        <v>48886.5</v>
      </c>
      <c r="O166" s="50">
        <v>4902.3</v>
      </c>
      <c r="P166" s="50" t="s">
        <v>398</v>
      </c>
      <c r="Q166" s="94">
        <v>4198.3500000000004</v>
      </c>
      <c r="R166" s="50" t="s">
        <v>398</v>
      </c>
      <c r="S166" s="50">
        <v>2792.4</v>
      </c>
      <c r="T166" s="50" t="s">
        <v>398</v>
      </c>
      <c r="U166" s="124">
        <v>4485.6499999999996</v>
      </c>
      <c r="V166" s="50" t="s">
        <v>398</v>
      </c>
      <c r="W166" s="112">
        <v>3067.35</v>
      </c>
      <c r="X166" s="50" t="s">
        <v>398</v>
      </c>
      <c r="Y166" s="112">
        <v>3147.95</v>
      </c>
      <c r="Z166" s="50" t="s">
        <v>398</v>
      </c>
      <c r="AA166" s="112">
        <v>2600.65</v>
      </c>
      <c r="AB166" s="50" t="s">
        <v>398</v>
      </c>
      <c r="AC166" s="52">
        <v>2643.55</v>
      </c>
      <c r="AD166" s="50" t="s">
        <v>398</v>
      </c>
      <c r="AE166" s="112">
        <v>3104.4</v>
      </c>
      <c r="AF166" s="50" t="s">
        <v>398</v>
      </c>
      <c r="AG166" s="52">
        <v>3391.7</v>
      </c>
      <c r="AH166" s="50" t="s">
        <v>398</v>
      </c>
      <c r="AI166" s="112">
        <v>2683.2</v>
      </c>
      <c r="AJ166" s="50" t="s">
        <v>398</v>
      </c>
      <c r="AK166" s="112">
        <v>3962.4</v>
      </c>
      <c r="AL166" s="50" t="s">
        <v>398</v>
      </c>
      <c r="AM166" s="112">
        <v>136626.1</v>
      </c>
    </row>
    <row r="167" spans="1:39" ht="30" customHeight="1" x14ac:dyDescent="0.25">
      <c r="A167" s="214">
        <v>79</v>
      </c>
      <c r="B167" s="112">
        <v>34179</v>
      </c>
      <c r="C167" s="89" t="s">
        <v>461</v>
      </c>
      <c r="D167" s="89" t="s">
        <v>462</v>
      </c>
      <c r="E167" s="139" t="s">
        <v>463</v>
      </c>
      <c r="F167" s="124" t="s">
        <v>464</v>
      </c>
      <c r="G167" s="141"/>
      <c r="H167" s="124"/>
      <c r="I167" s="124"/>
      <c r="J167" s="52"/>
      <c r="K167" s="50" t="s">
        <v>465</v>
      </c>
      <c r="L167" s="50" t="s">
        <v>465</v>
      </c>
      <c r="M167" s="50">
        <v>13433.35</v>
      </c>
      <c r="N167" s="50">
        <v>13493.55</v>
      </c>
      <c r="O167" s="50">
        <v>1501.85</v>
      </c>
      <c r="P167" s="50" t="s">
        <v>398</v>
      </c>
      <c r="Q167" s="94">
        <v>1501.85</v>
      </c>
      <c r="R167" s="50" t="s">
        <v>398</v>
      </c>
      <c r="S167" s="50">
        <v>884.1</v>
      </c>
      <c r="T167" s="50" t="s">
        <v>398</v>
      </c>
      <c r="U167" s="124">
        <v>1113</v>
      </c>
      <c r="V167" s="50" t="s">
        <v>398</v>
      </c>
      <c r="W167" s="112">
        <v>932.75</v>
      </c>
      <c r="X167" s="50" t="s">
        <v>398</v>
      </c>
      <c r="Y167" s="112">
        <v>1073.8</v>
      </c>
      <c r="Z167" s="50" t="s">
        <v>398</v>
      </c>
      <c r="AA167" s="112">
        <v>905.1</v>
      </c>
      <c r="AB167" s="50" t="s">
        <v>398</v>
      </c>
      <c r="AC167" s="52">
        <v>959.7</v>
      </c>
      <c r="AD167" s="50" t="s">
        <v>398</v>
      </c>
      <c r="AE167" s="112">
        <v>1152.2</v>
      </c>
      <c r="AF167" s="50" t="s">
        <v>398</v>
      </c>
      <c r="AG167" s="52">
        <v>1191.75</v>
      </c>
      <c r="AH167" s="50" t="s">
        <v>398</v>
      </c>
      <c r="AI167" s="112">
        <v>983.5</v>
      </c>
      <c r="AJ167" s="50" t="s">
        <v>398</v>
      </c>
      <c r="AK167" s="112">
        <v>1103.2</v>
      </c>
      <c r="AL167" s="50" t="s">
        <v>398</v>
      </c>
      <c r="AM167" s="112">
        <v>40229.699999999997</v>
      </c>
    </row>
    <row r="168" spans="1:39" ht="30" customHeight="1" x14ac:dyDescent="0.25">
      <c r="A168" s="215"/>
      <c r="B168" s="112">
        <v>34179</v>
      </c>
      <c r="C168" s="89" t="s">
        <v>461</v>
      </c>
      <c r="D168" s="89" t="s">
        <v>462</v>
      </c>
      <c r="E168" s="139" t="s">
        <v>466</v>
      </c>
      <c r="F168" s="124" t="s">
        <v>464</v>
      </c>
      <c r="G168" s="141" t="s">
        <v>467</v>
      </c>
      <c r="H168" s="124">
        <v>144</v>
      </c>
      <c r="I168" s="124" t="s">
        <v>468</v>
      </c>
      <c r="J168" s="52">
        <v>6</v>
      </c>
      <c r="K168" s="50" t="s">
        <v>465</v>
      </c>
      <c r="L168" s="50" t="s">
        <v>465</v>
      </c>
      <c r="M168" s="50">
        <v>24947.65</v>
      </c>
      <c r="N168" s="50">
        <v>25059.45</v>
      </c>
      <c r="O168" s="50">
        <v>2789.15</v>
      </c>
      <c r="P168" s="50" t="s">
        <v>398</v>
      </c>
      <c r="Q168" s="94">
        <v>2789.15</v>
      </c>
      <c r="R168" s="50" t="s">
        <v>398</v>
      </c>
      <c r="S168" s="50">
        <v>1641.9</v>
      </c>
      <c r="T168" s="50" t="s">
        <v>398</v>
      </c>
      <c r="U168" s="124">
        <v>2067</v>
      </c>
      <c r="V168" s="50" t="s">
        <v>398</v>
      </c>
      <c r="W168" s="112">
        <v>1732.25</v>
      </c>
      <c r="X168" s="50" t="s">
        <v>398</v>
      </c>
      <c r="Y168" s="112">
        <v>1994.2</v>
      </c>
      <c r="Z168" s="50" t="s">
        <v>398</v>
      </c>
      <c r="AA168" s="112">
        <v>1680.9</v>
      </c>
      <c r="AB168" s="50" t="s">
        <v>398</v>
      </c>
      <c r="AC168" s="52">
        <v>1782.3</v>
      </c>
      <c r="AD168" s="50" t="s">
        <v>398</v>
      </c>
      <c r="AE168" s="112">
        <v>2139.8000000000002</v>
      </c>
      <c r="AF168" s="50" t="s">
        <v>398</v>
      </c>
      <c r="AG168" s="52">
        <v>2213.25</v>
      </c>
      <c r="AH168" s="50" t="s">
        <v>398</v>
      </c>
      <c r="AI168" s="112">
        <v>1826.5</v>
      </c>
      <c r="AJ168" s="50" t="s">
        <v>398</v>
      </c>
      <c r="AK168" s="112">
        <v>2048.8000000000002</v>
      </c>
      <c r="AL168" s="50" t="s">
        <v>398</v>
      </c>
      <c r="AM168" s="112">
        <v>74712.3</v>
      </c>
    </row>
    <row r="169" spans="1:39" ht="30" customHeight="1" x14ac:dyDescent="0.25">
      <c r="A169" s="214">
        <v>80</v>
      </c>
      <c r="B169" s="112">
        <v>34180</v>
      </c>
      <c r="C169" s="89" t="s">
        <v>461</v>
      </c>
      <c r="D169" s="89" t="s">
        <v>462</v>
      </c>
      <c r="E169" s="139" t="s">
        <v>463</v>
      </c>
      <c r="F169" s="124" t="s">
        <v>464</v>
      </c>
      <c r="G169" s="141"/>
      <c r="H169" s="124"/>
      <c r="I169" s="124"/>
      <c r="J169" s="52"/>
      <c r="K169" s="50" t="s">
        <v>465</v>
      </c>
      <c r="L169" s="50" t="s">
        <v>465</v>
      </c>
      <c r="M169" s="50">
        <v>21732.2</v>
      </c>
      <c r="N169" s="50">
        <v>23793.35</v>
      </c>
      <c r="O169" s="50">
        <v>2250.5</v>
      </c>
      <c r="P169" s="50" t="s">
        <v>398</v>
      </c>
      <c r="Q169" s="94">
        <v>1818.25</v>
      </c>
      <c r="R169" s="50" t="s">
        <v>398</v>
      </c>
      <c r="S169" s="50">
        <v>1445.85</v>
      </c>
      <c r="T169" s="50" t="s">
        <v>398</v>
      </c>
      <c r="U169" s="124">
        <v>1712.9</v>
      </c>
      <c r="V169" s="50" t="s">
        <v>398</v>
      </c>
      <c r="W169" s="112">
        <v>1959.65</v>
      </c>
      <c r="X169" s="50" t="s">
        <v>398</v>
      </c>
      <c r="Y169" s="112">
        <v>1541.4</v>
      </c>
      <c r="Z169" s="50" t="s">
        <v>398</v>
      </c>
      <c r="AA169" s="112">
        <v>1747.9</v>
      </c>
      <c r="AB169" s="50" t="s">
        <v>398</v>
      </c>
      <c r="AC169" s="52">
        <v>1998.15</v>
      </c>
      <c r="AD169" s="50" t="s">
        <v>398</v>
      </c>
      <c r="AE169" s="112">
        <v>2100</v>
      </c>
      <c r="AF169" s="50" t="s">
        <v>398</v>
      </c>
      <c r="AG169" s="52">
        <v>2455.9499999999998</v>
      </c>
      <c r="AH169" s="50" t="s">
        <v>398</v>
      </c>
      <c r="AI169" s="112">
        <v>1882.3</v>
      </c>
      <c r="AJ169" s="50" t="s">
        <v>398</v>
      </c>
      <c r="AK169" s="112">
        <v>1849.75</v>
      </c>
      <c r="AL169" s="50" t="s">
        <v>398</v>
      </c>
      <c r="AM169" s="112">
        <v>68288.149999999994</v>
      </c>
    </row>
    <row r="170" spans="1:39" ht="30" customHeight="1" x14ac:dyDescent="0.25">
      <c r="A170" s="215"/>
      <c r="B170" s="112">
        <v>34180</v>
      </c>
      <c r="C170" s="89" t="s">
        <v>461</v>
      </c>
      <c r="D170" s="89" t="s">
        <v>462</v>
      </c>
      <c r="E170" s="139" t="s">
        <v>466</v>
      </c>
      <c r="F170" s="124" t="s">
        <v>464</v>
      </c>
      <c r="G170" s="141" t="s">
        <v>467</v>
      </c>
      <c r="H170" s="124">
        <v>436</v>
      </c>
      <c r="I170" s="124" t="s">
        <v>468</v>
      </c>
      <c r="J170" s="52">
        <v>13</v>
      </c>
      <c r="K170" s="50" t="s">
        <v>465</v>
      </c>
      <c r="L170" s="50" t="s">
        <v>465</v>
      </c>
      <c r="M170" s="50">
        <v>40359.800000000003</v>
      </c>
      <c r="N170" s="50">
        <v>44187.65</v>
      </c>
      <c r="O170" s="50">
        <v>4179.5</v>
      </c>
      <c r="P170" s="50" t="s">
        <v>398</v>
      </c>
      <c r="Q170" s="94">
        <v>3376.75</v>
      </c>
      <c r="R170" s="50" t="s">
        <v>398</v>
      </c>
      <c r="S170" s="50">
        <v>2685.15</v>
      </c>
      <c r="T170" s="50" t="s">
        <v>398</v>
      </c>
      <c r="U170" s="124">
        <v>3181.1</v>
      </c>
      <c r="V170" s="50" t="s">
        <v>398</v>
      </c>
      <c r="W170" s="112">
        <v>3639.35</v>
      </c>
      <c r="X170" s="50" t="s">
        <v>398</v>
      </c>
      <c r="Y170" s="112">
        <v>2862.6</v>
      </c>
      <c r="Z170" s="50" t="s">
        <v>398</v>
      </c>
      <c r="AA170" s="112">
        <v>3246.1</v>
      </c>
      <c r="AB170" s="50" t="s">
        <v>398</v>
      </c>
      <c r="AC170" s="52">
        <v>3710.85</v>
      </c>
      <c r="AD170" s="50" t="s">
        <v>398</v>
      </c>
      <c r="AE170" s="112">
        <v>3900</v>
      </c>
      <c r="AF170" s="50" t="s">
        <v>398</v>
      </c>
      <c r="AG170" s="52">
        <v>4561.05</v>
      </c>
      <c r="AH170" s="50" t="s">
        <v>398</v>
      </c>
      <c r="AI170" s="112">
        <v>3495.7</v>
      </c>
      <c r="AJ170" s="50" t="s">
        <v>398</v>
      </c>
      <c r="AK170" s="112">
        <v>3435.25</v>
      </c>
      <c r="AL170" s="50" t="s">
        <v>398</v>
      </c>
      <c r="AM170" s="112">
        <v>126820.85</v>
      </c>
    </row>
    <row r="171" spans="1:39" ht="30" customHeight="1" x14ac:dyDescent="0.25">
      <c r="A171" s="214">
        <v>81</v>
      </c>
      <c r="B171" s="112">
        <v>34181</v>
      </c>
      <c r="C171" s="89" t="s">
        <v>461</v>
      </c>
      <c r="D171" s="89" t="s">
        <v>462</v>
      </c>
      <c r="E171" s="139" t="s">
        <v>463</v>
      </c>
      <c r="F171" s="124" t="s">
        <v>464</v>
      </c>
      <c r="G171" s="141"/>
      <c r="H171" s="124"/>
      <c r="I171" s="124"/>
      <c r="J171" s="52"/>
      <c r="K171" s="50" t="s">
        <v>465</v>
      </c>
      <c r="L171" s="50" t="s">
        <v>465</v>
      </c>
      <c r="M171" s="50">
        <v>60881.45</v>
      </c>
      <c r="N171" s="50">
        <v>49642.6</v>
      </c>
      <c r="O171" s="50">
        <v>5377.4</v>
      </c>
      <c r="P171" s="50" t="s">
        <v>398</v>
      </c>
      <c r="Q171" s="94">
        <v>5390.7</v>
      </c>
      <c r="R171" s="50" t="s">
        <v>398</v>
      </c>
      <c r="S171" s="50">
        <v>3913.7</v>
      </c>
      <c r="T171" s="50" t="s">
        <v>398</v>
      </c>
      <c r="U171" s="124">
        <v>3800.65</v>
      </c>
      <c r="V171" s="50" t="s">
        <v>398</v>
      </c>
      <c r="W171" s="112">
        <v>3913.7</v>
      </c>
      <c r="X171" s="50" t="s">
        <v>398</v>
      </c>
      <c r="Y171" s="112">
        <v>3526.25</v>
      </c>
      <c r="Z171" s="50" t="s">
        <v>398</v>
      </c>
      <c r="AA171" s="112">
        <v>3484.95</v>
      </c>
      <c r="AB171" s="50" t="s">
        <v>398</v>
      </c>
      <c r="AC171" s="52">
        <v>5329.45</v>
      </c>
      <c r="AD171" s="50" t="s">
        <v>398</v>
      </c>
      <c r="AE171" s="112">
        <v>4435.55</v>
      </c>
      <c r="AF171" s="50" t="s">
        <v>398</v>
      </c>
      <c r="AG171" s="52">
        <v>5100.55</v>
      </c>
      <c r="AH171" s="50" t="s">
        <v>398</v>
      </c>
      <c r="AI171" s="112">
        <v>4250.75</v>
      </c>
      <c r="AJ171" s="50" t="s">
        <v>398</v>
      </c>
      <c r="AK171" s="112">
        <v>4254.6000000000004</v>
      </c>
      <c r="AL171" s="50" t="s">
        <v>398</v>
      </c>
      <c r="AM171" s="112">
        <v>163302.29999999999</v>
      </c>
    </row>
    <row r="172" spans="1:39" ht="30" customHeight="1" x14ac:dyDescent="0.25">
      <c r="A172" s="215"/>
      <c r="B172" s="112">
        <v>34181</v>
      </c>
      <c r="C172" s="89" t="s">
        <v>461</v>
      </c>
      <c r="D172" s="89" t="s">
        <v>462</v>
      </c>
      <c r="E172" s="139" t="s">
        <v>466</v>
      </c>
      <c r="F172" s="124" t="s">
        <v>464</v>
      </c>
      <c r="G172" s="141" t="s">
        <v>467</v>
      </c>
      <c r="H172" s="124">
        <v>610</v>
      </c>
      <c r="I172" s="124" t="s">
        <v>468</v>
      </c>
      <c r="J172" s="52">
        <v>8</v>
      </c>
      <c r="K172" s="50" t="s">
        <v>465</v>
      </c>
      <c r="L172" s="50" t="s">
        <v>465</v>
      </c>
      <c r="M172" s="50">
        <v>113065.55</v>
      </c>
      <c r="N172" s="50">
        <v>92193.4</v>
      </c>
      <c r="O172" s="50">
        <v>9986.6</v>
      </c>
      <c r="P172" s="50" t="s">
        <v>398</v>
      </c>
      <c r="Q172" s="94">
        <v>10011.299999999999</v>
      </c>
      <c r="R172" s="50" t="s">
        <v>398</v>
      </c>
      <c r="S172" s="50">
        <v>7268.3</v>
      </c>
      <c r="T172" s="50" t="s">
        <v>398</v>
      </c>
      <c r="U172" s="124">
        <v>7058.35</v>
      </c>
      <c r="V172" s="50" t="s">
        <v>398</v>
      </c>
      <c r="W172" s="112">
        <v>7268.3</v>
      </c>
      <c r="X172" s="50" t="s">
        <v>398</v>
      </c>
      <c r="Y172" s="112">
        <v>6548.75</v>
      </c>
      <c r="Z172" s="50" t="s">
        <v>398</v>
      </c>
      <c r="AA172" s="112">
        <v>6472.05</v>
      </c>
      <c r="AB172" s="50" t="s">
        <v>398</v>
      </c>
      <c r="AC172" s="52">
        <v>9897.5499999999993</v>
      </c>
      <c r="AD172" s="50" t="s">
        <v>398</v>
      </c>
      <c r="AE172" s="112">
        <v>8237.4500000000007</v>
      </c>
      <c r="AF172" s="50" t="s">
        <v>398</v>
      </c>
      <c r="AG172" s="52">
        <v>9472.4500000000007</v>
      </c>
      <c r="AH172" s="50" t="s">
        <v>398</v>
      </c>
      <c r="AI172" s="112">
        <v>7894.25</v>
      </c>
      <c r="AJ172" s="50" t="s">
        <v>398</v>
      </c>
      <c r="AK172" s="112">
        <v>7901.4</v>
      </c>
      <c r="AL172" s="50" t="s">
        <v>398</v>
      </c>
      <c r="AM172" s="112">
        <v>303275.7</v>
      </c>
    </row>
    <row r="173" spans="1:39" ht="30" customHeight="1" x14ac:dyDescent="0.25">
      <c r="A173" s="214">
        <v>82</v>
      </c>
      <c r="B173" s="112">
        <v>34182</v>
      </c>
      <c r="C173" s="89" t="s">
        <v>461</v>
      </c>
      <c r="D173" s="89" t="s">
        <v>462</v>
      </c>
      <c r="E173" s="139" t="s">
        <v>463</v>
      </c>
      <c r="F173" s="124" t="s">
        <v>464</v>
      </c>
      <c r="G173" s="141"/>
      <c r="H173" s="124"/>
      <c r="I173" s="124"/>
      <c r="J173" s="52"/>
      <c r="K173" s="50" t="s">
        <v>465</v>
      </c>
      <c r="L173" s="50" t="s">
        <v>465</v>
      </c>
      <c r="M173" s="50">
        <v>31558.1</v>
      </c>
      <c r="N173" s="50">
        <v>27880.65</v>
      </c>
      <c r="O173" s="50">
        <v>2390.15</v>
      </c>
      <c r="P173" s="50" t="s">
        <v>398</v>
      </c>
      <c r="Q173" s="94">
        <v>2623.95</v>
      </c>
      <c r="R173" s="50" t="s">
        <v>398</v>
      </c>
      <c r="S173" s="50">
        <v>2307.1999999999998</v>
      </c>
      <c r="T173" s="50" t="s">
        <v>398</v>
      </c>
      <c r="U173" s="124">
        <v>2660.7</v>
      </c>
      <c r="V173" s="50" t="s">
        <v>398</v>
      </c>
      <c r="W173" s="112">
        <v>2307.1999999999998</v>
      </c>
      <c r="X173" s="50" t="s">
        <v>398</v>
      </c>
      <c r="Y173" s="112">
        <v>2477.3000000000002</v>
      </c>
      <c r="Z173" s="50" t="s">
        <v>398</v>
      </c>
      <c r="AA173" s="112">
        <v>2307.1999999999998</v>
      </c>
      <c r="AB173" s="50" t="s">
        <v>398</v>
      </c>
      <c r="AC173" s="52">
        <v>2278.5</v>
      </c>
      <c r="AD173" s="50" t="s">
        <v>398</v>
      </c>
      <c r="AE173" s="112">
        <v>2270.1</v>
      </c>
      <c r="AF173" s="50" t="s">
        <v>398</v>
      </c>
      <c r="AG173" s="52">
        <v>2222.85</v>
      </c>
      <c r="AH173" s="50" t="s">
        <v>398</v>
      </c>
      <c r="AI173" s="112">
        <v>2369.5</v>
      </c>
      <c r="AJ173" s="50" t="s">
        <v>398</v>
      </c>
      <c r="AK173" s="112">
        <v>2201.15</v>
      </c>
      <c r="AL173" s="50" t="s">
        <v>398</v>
      </c>
      <c r="AM173" s="112">
        <v>87854.55</v>
      </c>
    </row>
    <row r="174" spans="1:39" ht="30" customHeight="1" x14ac:dyDescent="0.25">
      <c r="A174" s="215"/>
      <c r="B174" s="112">
        <v>34182</v>
      </c>
      <c r="C174" s="89" t="s">
        <v>461</v>
      </c>
      <c r="D174" s="89" t="s">
        <v>462</v>
      </c>
      <c r="E174" s="139" t="s">
        <v>466</v>
      </c>
      <c r="F174" s="124" t="s">
        <v>464</v>
      </c>
      <c r="G174" s="141" t="s">
        <v>467</v>
      </c>
      <c r="H174" s="124">
        <v>270</v>
      </c>
      <c r="I174" s="124" t="s">
        <v>468</v>
      </c>
      <c r="J174" s="52">
        <v>13</v>
      </c>
      <c r="K174" s="50" t="s">
        <v>465</v>
      </c>
      <c r="L174" s="50" t="s">
        <v>465</v>
      </c>
      <c r="M174" s="50">
        <v>58607.9</v>
      </c>
      <c r="N174" s="50">
        <v>51778.35</v>
      </c>
      <c r="O174" s="50">
        <v>4438.8500000000004</v>
      </c>
      <c r="P174" s="50" t="s">
        <v>398</v>
      </c>
      <c r="Q174" s="94">
        <v>4873.05</v>
      </c>
      <c r="R174" s="50" t="s">
        <v>398</v>
      </c>
      <c r="S174" s="50">
        <v>4284.8</v>
      </c>
      <c r="T174" s="50" t="s">
        <v>398</v>
      </c>
      <c r="U174" s="124">
        <v>4941.3</v>
      </c>
      <c r="V174" s="50" t="s">
        <v>398</v>
      </c>
      <c r="W174" s="112">
        <v>4284.8</v>
      </c>
      <c r="X174" s="50" t="s">
        <v>398</v>
      </c>
      <c r="Y174" s="112">
        <v>4600.7</v>
      </c>
      <c r="Z174" s="50" t="s">
        <v>398</v>
      </c>
      <c r="AA174" s="112">
        <v>4284.8</v>
      </c>
      <c r="AB174" s="50" t="s">
        <v>398</v>
      </c>
      <c r="AC174" s="52">
        <v>4231.5</v>
      </c>
      <c r="AD174" s="50" t="s">
        <v>398</v>
      </c>
      <c r="AE174" s="112">
        <v>4215.8999999999996</v>
      </c>
      <c r="AF174" s="50" t="s">
        <v>398</v>
      </c>
      <c r="AG174" s="52">
        <v>4128.1499999999996</v>
      </c>
      <c r="AH174" s="50" t="s">
        <v>398</v>
      </c>
      <c r="AI174" s="112">
        <v>4400.5</v>
      </c>
      <c r="AJ174" s="50" t="s">
        <v>398</v>
      </c>
      <c r="AK174" s="112">
        <v>4087.85</v>
      </c>
      <c r="AL174" s="50" t="s">
        <v>398</v>
      </c>
      <c r="AM174" s="112">
        <v>163158.45000000001</v>
      </c>
    </row>
    <row r="175" spans="1:39" ht="30" customHeight="1" x14ac:dyDescent="0.25">
      <c r="A175" s="214">
        <v>83</v>
      </c>
      <c r="B175" s="112">
        <v>34183</v>
      </c>
      <c r="C175" s="89" t="s">
        <v>461</v>
      </c>
      <c r="D175" s="89" t="s">
        <v>462</v>
      </c>
      <c r="E175" s="139" t="s">
        <v>463</v>
      </c>
      <c r="F175" s="124" t="s">
        <v>464</v>
      </c>
      <c r="G175" s="141"/>
      <c r="H175" s="124"/>
      <c r="I175" s="124"/>
      <c r="J175" s="52"/>
      <c r="K175" s="50" t="s">
        <v>465</v>
      </c>
      <c r="L175" s="50" t="s">
        <v>465</v>
      </c>
      <c r="M175" s="50">
        <v>18308.849999999999</v>
      </c>
      <c r="N175" s="50">
        <v>19445.650000000001</v>
      </c>
      <c r="O175" s="50">
        <v>1816.5</v>
      </c>
      <c r="P175" s="50" t="s">
        <v>398</v>
      </c>
      <c r="Q175" s="94">
        <v>2042.25</v>
      </c>
      <c r="R175" s="50" t="s">
        <v>398</v>
      </c>
      <c r="S175" s="50">
        <v>1635.2</v>
      </c>
      <c r="T175" s="50" t="s">
        <v>398</v>
      </c>
      <c r="U175" s="124">
        <v>1715</v>
      </c>
      <c r="V175" s="50" t="s">
        <v>398</v>
      </c>
      <c r="W175" s="112">
        <v>1235.8499999999999</v>
      </c>
      <c r="X175" s="50" t="s">
        <v>398</v>
      </c>
      <c r="Y175" s="112">
        <v>1839.6</v>
      </c>
      <c r="Z175" s="50" t="s">
        <v>398</v>
      </c>
      <c r="AA175" s="112">
        <v>1377.6</v>
      </c>
      <c r="AB175" s="50" t="s">
        <v>398</v>
      </c>
      <c r="AC175" s="52">
        <v>1605.8</v>
      </c>
      <c r="AD175" s="50" t="s">
        <v>398</v>
      </c>
      <c r="AE175" s="112">
        <v>1576.05</v>
      </c>
      <c r="AF175" s="50" t="s">
        <v>398</v>
      </c>
      <c r="AG175" s="52">
        <v>1606.85</v>
      </c>
      <c r="AH175" s="50" t="s">
        <v>398</v>
      </c>
      <c r="AI175" s="112">
        <v>1778.35</v>
      </c>
      <c r="AJ175" s="50" t="s">
        <v>398</v>
      </c>
      <c r="AK175" s="112">
        <v>1702.4</v>
      </c>
      <c r="AL175" s="50" t="s">
        <v>398</v>
      </c>
      <c r="AM175" s="112">
        <v>57685.95</v>
      </c>
    </row>
    <row r="176" spans="1:39" ht="30" customHeight="1" x14ac:dyDescent="0.25">
      <c r="A176" s="215"/>
      <c r="B176" s="112">
        <v>34183</v>
      </c>
      <c r="C176" s="89" t="s">
        <v>461</v>
      </c>
      <c r="D176" s="89" t="s">
        <v>462</v>
      </c>
      <c r="E176" s="139" t="s">
        <v>466</v>
      </c>
      <c r="F176" s="124" t="s">
        <v>464</v>
      </c>
      <c r="G176" s="141" t="s">
        <v>467</v>
      </c>
      <c r="H176" s="124">
        <v>89</v>
      </c>
      <c r="I176" s="124" t="s">
        <v>468</v>
      </c>
      <c r="J176" s="52">
        <v>2</v>
      </c>
      <c r="K176" s="50" t="s">
        <v>465</v>
      </c>
      <c r="L176" s="50" t="s">
        <v>465</v>
      </c>
      <c r="M176" s="50">
        <v>34002.15</v>
      </c>
      <c r="N176" s="50">
        <v>36113.35</v>
      </c>
      <c r="O176" s="50">
        <v>3373.5</v>
      </c>
      <c r="P176" s="50" t="s">
        <v>398</v>
      </c>
      <c r="Q176" s="94">
        <v>3792.75</v>
      </c>
      <c r="R176" s="50" t="s">
        <v>398</v>
      </c>
      <c r="S176" s="50">
        <v>3036.8</v>
      </c>
      <c r="T176" s="50" t="s">
        <v>398</v>
      </c>
      <c r="U176" s="124">
        <v>3185</v>
      </c>
      <c r="V176" s="50" t="s">
        <v>398</v>
      </c>
      <c r="W176" s="112">
        <v>2295.15</v>
      </c>
      <c r="X176" s="50" t="s">
        <v>398</v>
      </c>
      <c r="Y176" s="112">
        <v>3416.4</v>
      </c>
      <c r="Z176" s="50" t="s">
        <v>398</v>
      </c>
      <c r="AA176" s="112">
        <v>2558.4</v>
      </c>
      <c r="AB176" s="50" t="s">
        <v>398</v>
      </c>
      <c r="AC176" s="52">
        <v>2982.2</v>
      </c>
      <c r="AD176" s="50" t="s">
        <v>398</v>
      </c>
      <c r="AE176" s="112">
        <v>2926.95</v>
      </c>
      <c r="AF176" s="50" t="s">
        <v>398</v>
      </c>
      <c r="AG176" s="52">
        <v>2984.15</v>
      </c>
      <c r="AH176" s="50" t="s">
        <v>398</v>
      </c>
      <c r="AI176" s="112">
        <v>3302.65</v>
      </c>
      <c r="AJ176" s="50" t="s">
        <v>398</v>
      </c>
      <c r="AK176" s="112">
        <v>3161.6</v>
      </c>
      <c r="AL176" s="50" t="s">
        <v>398</v>
      </c>
      <c r="AM176" s="112">
        <v>107131.05</v>
      </c>
    </row>
    <row r="177" spans="1:39" ht="30" customHeight="1" x14ac:dyDescent="0.25">
      <c r="A177" s="214">
        <v>84</v>
      </c>
      <c r="B177" s="112">
        <v>34184</v>
      </c>
      <c r="C177" s="89" t="s">
        <v>461</v>
      </c>
      <c r="D177" s="89" t="s">
        <v>462</v>
      </c>
      <c r="E177" s="139" t="s">
        <v>463</v>
      </c>
      <c r="F177" s="124" t="s">
        <v>464</v>
      </c>
      <c r="G177" s="141"/>
      <c r="H177" s="124"/>
      <c r="I177" s="124"/>
      <c r="J177" s="52"/>
      <c r="K177" s="50" t="s">
        <v>465</v>
      </c>
      <c r="L177" s="50" t="s">
        <v>465</v>
      </c>
      <c r="M177" s="50">
        <v>45108.35</v>
      </c>
      <c r="N177" s="50">
        <v>42965.3</v>
      </c>
      <c r="O177" s="50">
        <v>4084.85</v>
      </c>
      <c r="P177" s="50" t="s">
        <v>398</v>
      </c>
      <c r="Q177" s="94">
        <v>3666.6</v>
      </c>
      <c r="R177" s="50" t="s">
        <v>398</v>
      </c>
      <c r="S177" s="50">
        <v>3501.05</v>
      </c>
      <c r="T177" s="50" t="s">
        <v>398</v>
      </c>
      <c r="U177" s="124">
        <v>4532.8500000000004</v>
      </c>
      <c r="V177" s="50" t="s">
        <v>398</v>
      </c>
      <c r="W177" s="112">
        <v>3529.4</v>
      </c>
      <c r="X177" s="50" t="s">
        <v>398</v>
      </c>
      <c r="Y177" s="112">
        <v>3534.3</v>
      </c>
      <c r="Z177" s="50" t="s">
        <v>398</v>
      </c>
      <c r="AA177" s="112">
        <v>3812.9</v>
      </c>
      <c r="AB177" s="50" t="s">
        <v>398</v>
      </c>
      <c r="AC177" s="52">
        <v>2973.6</v>
      </c>
      <c r="AD177" s="50" t="s">
        <v>398</v>
      </c>
      <c r="AE177" s="112">
        <v>3464.3</v>
      </c>
      <c r="AF177" s="50" t="s">
        <v>398</v>
      </c>
      <c r="AG177" s="52">
        <v>3892</v>
      </c>
      <c r="AH177" s="50" t="s">
        <v>398</v>
      </c>
      <c r="AI177" s="112">
        <v>3749.9</v>
      </c>
      <c r="AJ177" s="50" t="s">
        <v>398</v>
      </c>
      <c r="AK177" s="112">
        <v>3890.95</v>
      </c>
      <c r="AL177" s="50" t="s">
        <v>398</v>
      </c>
      <c r="AM177" s="112">
        <v>132706.35</v>
      </c>
    </row>
    <row r="178" spans="1:39" ht="30" customHeight="1" x14ac:dyDescent="0.25">
      <c r="A178" s="215"/>
      <c r="B178" s="112">
        <v>34184</v>
      </c>
      <c r="C178" s="89" t="s">
        <v>461</v>
      </c>
      <c r="D178" s="89" t="s">
        <v>462</v>
      </c>
      <c r="E178" s="139" t="s">
        <v>466</v>
      </c>
      <c r="F178" s="124" t="s">
        <v>464</v>
      </c>
      <c r="G178" s="141" t="s">
        <v>467</v>
      </c>
      <c r="H178" s="124">
        <v>276</v>
      </c>
      <c r="I178" s="124" t="s">
        <v>468</v>
      </c>
      <c r="J178" s="52">
        <v>13</v>
      </c>
      <c r="K178" s="50" t="s">
        <v>465</v>
      </c>
      <c r="L178" s="50" t="s">
        <v>465</v>
      </c>
      <c r="M178" s="50">
        <v>83772.649999999994</v>
      </c>
      <c r="N178" s="50">
        <v>79792.7</v>
      </c>
      <c r="O178" s="50">
        <v>7586.15</v>
      </c>
      <c r="P178" s="50" t="s">
        <v>398</v>
      </c>
      <c r="Q178" s="94">
        <v>6809.4</v>
      </c>
      <c r="R178" s="50" t="s">
        <v>398</v>
      </c>
      <c r="S178" s="50">
        <v>6501.95</v>
      </c>
      <c r="T178" s="50" t="s">
        <v>398</v>
      </c>
      <c r="U178" s="124">
        <v>8418.15</v>
      </c>
      <c r="V178" s="50" t="s">
        <v>398</v>
      </c>
      <c r="W178" s="112">
        <v>6554.6</v>
      </c>
      <c r="X178" s="50" t="s">
        <v>398</v>
      </c>
      <c r="Y178" s="112">
        <v>6563.7</v>
      </c>
      <c r="Z178" s="50" t="s">
        <v>398</v>
      </c>
      <c r="AA178" s="112">
        <v>7081.1</v>
      </c>
      <c r="AB178" s="50" t="s">
        <v>398</v>
      </c>
      <c r="AC178" s="52">
        <v>5522.4</v>
      </c>
      <c r="AD178" s="50" t="s">
        <v>398</v>
      </c>
      <c r="AE178" s="112">
        <v>6433.7</v>
      </c>
      <c r="AF178" s="50" t="s">
        <v>398</v>
      </c>
      <c r="AG178" s="52">
        <v>7228</v>
      </c>
      <c r="AH178" s="50" t="s">
        <v>398</v>
      </c>
      <c r="AI178" s="112">
        <v>6964.1</v>
      </c>
      <c r="AJ178" s="50" t="s">
        <v>398</v>
      </c>
      <c r="AK178" s="112">
        <v>7226.05</v>
      </c>
      <c r="AL178" s="50" t="s">
        <v>398</v>
      </c>
      <c r="AM178" s="112">
        <v>246454.65</v>
      </c>
    </row>
    <row r="179" spans="1:39" ht="30" customHeight="1" x14ac:dyDescent="0.25">
      <c r="A179" s="214">
        <v>85</v>
      </c>
      <c r="B179" s="112">
        <v>34185</v>
      </c>
      <c r="C179" s="89" t="s">
        <v>461</v>
      </c>
      <c r="D179" s="89" t="s">
        <v>462</v>
      </c>
      <c r="E179" s="139" t="s">
        <v>463</v>
      </c>
      <c r="F179" s="124" t="s">
        <v>464</v>
      </c>
      <c r="G179" s="141"/>
      <c r="H179" s="124"/>
      <c r="I179" s="124"/>
      <c r="J179" s="52"/>
      <c r="K179" s="50" t="s">
        <v>465</v>
      </c>
      <c r="L179" s="50" t="s">
        <v>465</v>
      </c>
      <c r="M179" s="50">
        <v>16088.8</v>
      </c>
      <c r="N179" s="50">
        <v>14478.45</v>
      </c>
      <c r="O179" s="50">
        <v>1493.1</v>
      </c>
      <c r="P179" s="50" t="s">
        <v>398</v>
      </c>
      <c r="Q179" s="94">
        <v>1307.25</v>
      </c>
      <c r="R179" s="50" t="s">
        <v>398</v>
      </c>
      <c r="S179" s="50">
        <v>1149.75</v>
      </c>
      <c r="T179" s="50" t="s">
        <v>398</v>
      </c>
      <c r="U179" s="124">
        <v>1371.65</v>
      </c>
      <c r="V179" s="50" t="s">
        <v>398</v>
      </c>
      <c r="W179" s="112">
        <v>1057.3499999999999</v>
      </c>
      <c r="X179" s="50" t="s">
        <v>398</v>
      </c>
      <c r="Y179" s="112">
        <v>1102.5</v>
      </c>
      <c r="Z179" s="50" t="s">
        <v>398</v>
      </c>
      <c r="AA179" s="112">
        <v>1177.4000000000001</v>
      </c>
      <c r="AB179" s="50" t="s">
        <v>398</v>
      </c>
      <c r="AC179" s="52">
        <v>1033.55</v>
      </c>
      <c r="AD179" s="50" t="s">
        <v>398</v>
      </c>
      <c r="AE179" s="112">
        <v>1075.9000000000001</v>
      </c>
      <c r="AF179" s="50" t="s">
        <v>398</v>
      </c>
      <c r="AG179" s="52">
        <v>1188.95</v>
      </c>
      <c r="AH179" s="50" t="s">
        <v>398</v>
      </c>
      <c r="AI179" s="112">
        <v>1308.6500000000001</v>
      </c>
      <c r="AJ179" s="50" t="s">
        <v>398</v>
      </c>
      <c r="AK179" s="112">
        <v>1515.85</v>
      </c>
      <c r="AL179" s="50" t="s">
        <v>398</v>
      </c>
      <c r="AM179" s="112">
        <v>45349.15</v>
      </c>
    </row>
    <row r="180" spans="1:39" ht="30" customHeight="1" x14ac:dyDescent="0.25">
      <c r="A180" s="215"/>
      <c r="B180" s="112">
        <v>34185</v>
      </c>
      <c r="C180" s="89" t="s">
        <v>461</v>
      </c>
      <c r="D180" s="89" t="s">
        <v>462</v>
      </c>
      <c r="E180" s="139" t="s">
        <v>466</v>
      </c>
      <c r="F180" s="124" t="s">
        <v>464</v>
      </c>
      <c r="G180" s="141" t="s">
        <v>467</v>
      </c>
      <c r="H180" s="124">
        <v>254</v>
      </c>
      <c r="I180" s="124" t="s">
        <v>468</v>
      </c>
      <c r="J180" s="52">
        <v>2</v>
      </c>
      <c r="K180" s="50" t="s">
        <v>465</v>
      </c>
      <c r="L180" s="50" t="s">
        <v>465</v>
      </c>
      <c r="M180" s="50">
        <v>29879.200000000001</v>
      </c>
      <c r="N180" s="50">
        <v>26888.55</v>
      </c>
      <c r="O180" s="50">
        <v>2772.9</v>
      </c>
      <c r="P180" s="50" t="s">
        <v>398</v>
      </c>
      <c r="Q180" s="94">
        <v>2427.75</v>
      </c>
      <c r="R180" s="50" t="s">
        <v>398</v>
      </c>
      <c r="S180" s="50">
        <v>2135.25</v>
      </c>
      <c r="T180" s="50" t="s">
        <v>398</v>
      </c>
      <c r="U180" s="124">
        <v>2547.35</v>
      </c>
      <c r="V180" s="50" t="s">
        <v>398</v>
      </c>
      <c r="W180" s="112">
        <v>1963.65</v>
      </c>
      <c r="X180" s="50" t="s">
        <v>398</v>
      </c>
      <c r="Y180" s="112">
        <v>2047.5</v>
      </c>
      <c r="Z180" s="50" t="s">
        <v>398</v>
      </c>
      <c r="AA180" s="112">
        <v>2186.6</v>
      </c>
      <c r="AB180" s="50" t="s">
        <v>398</v>
      </c>
      <c r="AC180" s="52">
        <v>1919.45</v>
      </c>
      <c r="AD180" s="50" t="s">
        <v>398</v>
      </c>
      <c r="AE180" s="112">
        <v>1998.1</v>
      </c>
      <c r="AF180" s="50" t="s">
        <v>398</v>
      </c>
      <c r="AG180" s="52">
        <v>2208.0500000000002</v>
      </c>
      <c r="AH180" s="50" t="s">
        <v>398</v>
      </c>
      <c r="AI180" s="112">
        <v>2430.35</v>
      </c>
      <c r="AJ180" s="50" t="s">
        <v>398</v>
      </c>
      <c r="AK180" s="112">
        <v>2815.15</v>
      </c>
      <c r="AL180" s="50" t="s">
        <v>398</v>
      </c>
      <c r="AM180" s="112">
        <v>84219.85</v>
      </c>
    </row>
    <row r="181" spans="1:39" ht="30" customHeight="1" x14ac:dyDescent="0.25">
      <c r="A181" s="214">
        <v>86</v>
      </c>
      <c r="B181" s="112">
        <v>34186</v>
      </c>
      <c r="C181" s="89" t="s">
        <v>461</v>
      </c>
      <c r="D181" s="89" t="s">
        <v>462</v>
      </c>
      <c r="E181" s="139" t="s">
        <v>463</v>
      </c>
      <c r="F181" s="124" t="s">
        <v>464</v>
      </c>
      <c r="G181" s="141"/>
      <c r="H181" s="124"/>
      <c r="I181" s="124"/>
      <c r="J181" s="52"/>
      <c r="K181" s="50" t="s">
        <v>465</v>
      </c>
      <c r="L181" s="50" t="s">
        <v>465</v>
      </c>
      <c r="M181" s="50">
        <v>36378.65</v>
      </c>
      <c r="N181" s="50">
        <v>62461.35</v>
      </c>
      <c r="O181" s="50">
        <v>6504.75</v>
      </c>
      <c r="P181" s="50" t="s">
        <v>398</v>
      </c>
      <c r="Q181" s="94">
        <v>5694.15</v>
      </c>
      <c r="R181" s="50" t="s">
        <v>398</v>
      </c>
      <c r="S181" s="50">
        <v>4537.05</v>
      </c>
      <c r="T181" s="50" t="s">
        <v>398</v>
      </c>
      <c r="U181" s="124">
        <v>5569.2</v>
      </c>
      <c r="V181" s="50" t="s">
        <v>398</v>
      </c>
      <c r="W181" s="112">
        <v>4238.8500000000004</v>
      </c>
      <c r="X181" s="50" t="s">
        <v>398</v>
      </c>
      <c r="Y181" s="112">
        <v>4475.8</v>
      </c>
      <c r="Z181" s="50" t="s">
        <v>398</v>
      </c>
      <c r="AA181" s="112">
        <v>4630.1499999999996</v>
      </c>
      <c r="AB181" s="50" t="s">
        <v>398</v>
      </c>
      <c r="AC181" s="52">
        <v>4037.95</v>
      </c>
      <c r="AD181" s="50" t="s">
        <v>398</v>
      </c>
      <c r="AE181" s="112">
        <v>4560.5</v>
      </c>
      <c r="AF181" s="50" t="s">
        <v>398</v>
      </c>
      <c r="AG181" s="52">
        <v>5171.95</v>
      </c>
      <c r="AH181" s="50" t="s">
        <v>398</v>
      </c>
      <c r="AI181" s="112">
        <v>4984.7</v>
      </c>
      <c r="AJ181" s="50" t="s">
        <v>398</v>
      </c>
      <c r="AK181" s="112">
        <v>5410.3</v>
      </c>
      <c r="AL181" s="50" t="s">
        <v>398</v>
      </c>
      <c r="AM181" s="112">
        <v>158655.35</v>
      </c>
    </row>
    <row r="182" spans="1:39" ht="30" customHeight="1" x14ac:dyDescent="0.25">
      <c r="A182" s="215"/>
      <c r="B182" s="112">
        <v>34186</v>
      </c>
      <c r="C182" s="89" t="s">
        <v>461</v>
      </c>
      <c r="D182" s="89" t="s">
        <v>462</v>
      </c>
      <c r="E182" s="139" t="s">
        <v>466</v>
      </c>
      <c r="F182" s="124" t="s">
        <v>464</v>
      </c>
      <c r="G182" s="141" t="s">
        <v>467</v>
      </c>
      <c r="H182" s="124">
        <v>428</v>
      </c>
      <c r="I182" s="124" t="s">
        <v>468</v>
      </c>
      <c r="J182" s="52">
        <v>21</v>
      </c>
      <c r="K182" s="50" t="s">
        <v>465</v>
      </c>
      <c r="L182" s="50" t="s">
        <v>465</v>
      </c>
      <c r="M182" s="50">
        <v>67560.350000000006</v>
      </c>
      <c r="N182" s="50">
        <v>115999.65</v>
      </c>
      <c r="O182" s="50">
        <v>12080.25</v>
      </c>
      <c r="P182" s="50" t="s">
        <v>398</v>
      </c>
      <c r="Q182" s="94">
        <v>10574.85</v>
      </c>
      <c r="R182" s="50" t="s">
        <v>398</v>
      </c>
      <c r="S182" s="50">
        <v>8425.9500000000007</v>
      </c>
      <c r="T182" s="50" t="s">
        <v>398</v>
      </c>
      <c r="U182" s="124">
        <v>10342.799999999999</v>
      </c>
      <c r="V182" s="50" t="s">
        <v>398</v>
      </c>
      <c r="W182" s="112">
        <v>7872.15</v>
      </c>
      <c r="X182" s="50" t="s">
        <v>398</v>
      </c>
      <c r="Y182" s="112">
        <v>8312.2000000000007</v>
      </c>
      <c r="Z182" s="50" t="s">
        <v>398</v>
      </c>
      <c r="AA182" s="112">
        <v>8598.85</v>
      </c>
      <c r="AB182" s="50" t="s">
        <v>398</v>
      </c>
      <c r="AC182" s="52">
        <v>7499.05</v>
      </c>
      <c r="AD182" s="50" t="s">
        <v>398</v>
      </c>
      <c r="AE182" s="112">
        <v>8469.5</v>
      </c>
      <c r="AF182" s="50" t="s">
        <v>398</v>
      </c>
      <c r="AG182" s="52">
        <v>9605.0499999999993</v>
      </c>
      <c r="AH182" s="50" t="s">
        <v>398</v>
      </c>
      <c r="AI182" s="112">
        <v>9257.2999999999993</v>
      </c>
      <c r="AJ182" s="50" t="s">
        <v>398</v>
      </c>
      <c r="AK182" s="112">
        <v>10047.700000000001</v>
      </c>
      <c r="AL182" s="50" t="s">
        <v>398</v>
      </c>
      <c r="AM182" s="112">
        <v>294645.65000000002</v>
      </c>
    </row>
    <row r="183" spans="1:39" ht="30" customHeight="1" x14ac:dyDescent="0.25">
      <c r="A183" s="214">
        <v>87</v>
      </c>
      <c r="B183" s="112">
        <v>34187</v>
      </c>
      <c r="C183" s="89" t="s">
        <v>461</v>
      </c>
      <c r="D183" s="89" t="s">
        <v>462</v>
      </c>
      <c r="E183" s="139" t="s">
        <v>463</v>
      </c>
      <c r="F183" s="124" t="s">
        <v>464</v>
      </c>
      <c r="G183" s="141"/>
      <c r="H183" s="124"/>
      <c r="I183" s="124"/>
      <c r="J183" s="52"/>
      <c r="K183" s="50" t="s">
        <v>465</v>
      </c>
      <c r="L183" s="50" t="s">
        <v>465</v>
      </c>
      <c r="M183" s="50">
        <v>59997.7</v>
      </c>
      <c r="N183" s="50">
        <v>62788.25</v>
      </c>
      <c r="O183" s="50">
        <v>6715.8</v>
      </c>
      <c r="P183" s="50" t="s">
        <v>398</v>
      </c>
      <c r="Q183" s="94">
        <v>5654.25</v>
      </c>
      <c r="R183" s="50" t="s">
        <v>398</v>
      </c>
      <c r="S183" s="50">
        <v>5231.1000000000004</v>
      </c>
      <c r="T183" s="50" t="s">
        <v>398</v>
      </c>
      <c r="U183" s="124">
        <v>6018.95</v>
      </c>
      <c r="V183" s="50" t="s">
        <v>398</v>
      </c>
      <c r="W183" s="112">
        <v>4421.8999999999996</v>
      </c>
      <c r="X183" s="50" t="s">
        <v>398</v>
      </c>
      <c r="Y183" s="112">
        <v>3882.2</v>
      </c>
      <c r="Z183" s="50" t="s">
        <v>398</v>
      </c>
      <c r="AA183" s="112">
        <v>4066.3</v>
      </c>
      <c r="AB183" s="50" t="s">
        <v>398</v>
      </c>
      <c r="AC183" s="52">
        <v>4256.3500000000004</v>
      </c>
      <c r="AD183" s="50" t="s">
        <v>398</v>
      </c>
      <c r="AE183" s="112">
        <v>4802.7</v>
      </c>
      <c r="AF183" s="50" t="s">
        <v>398</v>
      </c>
      <c r="AG183" s="52">
        <v>5998.3</v>
      </c>
      <c r="AH183" s="50" t="s">
        <v>398</v>
      </c>
      <c r="AI183" s="112">
        <v>5680.15</v>
      </c>
      <c r="AJ183" s="50" t="s">
        <v>398</v>
      </c>
      <c r="AK183" s="112">
        <v>5771.5</v>
      </c>
      <c r="AL183" s="50" t="s">
        <v>398</v>
      </c>
      <c r="AM183" s="112">
        <v>185285.45</v>
      </c>
    </row>
    <row r="184" spans="1:39" ht="30" customHeight="1" x14ac:dyDescent="0.25">
      <c r="A184" s="215"/>
      <c r="B184" s="112">
        <v>34187</v>
      </c>
      <c r="C184" s="89" t="s">
        <v>461</v>
      </c>
      <c r="D184" s="89" t="s">
        <v>462</v>
      </c>
      <c r="E184" s="139" t="s">
        <v>466</v>
      </c>
      <c r="F184" s="124" t="s">
        <v>464</v>
      </c>
      <c r="G184" s="141" t="s">
        <v>467</v>
      </c>
      <c r="H184" s="124">
        <v>388</v>
      </c>
      <c r="I184" s="124" t="s">
        <v>468</v>
      </c>
      <c r="J184" s="52">
        <v>12</v>
      </c>
      <c r="K184" s="50" t="s">
        <v>465</v>
      </c>
      <c r="L184" s="50" t="s">
        <v>465</v>
      </c>
      <c r="M184" s="50">
        <v>111424.3</v>
      </c>
      <c r="N184" s="50">
        <v>116606.75</v>
      </c>
      <c r="O184" s="50">
        <v>12472.2</v>
      </c>
      <c r="P184" s="50" t="s">
        <v>398</v>
      </c>
      <c r="Q184" s="94">
        <v>10500.75</v>
      </c>
      <c r="R184" s="50" t="s">
        <v>398</v>
      </c>
      <c r="S184" s="50">
        <v>9714.9</v>
      </c>
      <c r="T184" s="50" t="s">
        <v>398</v>
      </c>
      <c r="U184" s="124">
        <v>11178.05</v>
      </c>
      <c r="V184" s="50" t="s">
        <v>398</v>
      </c>
      <c r="W184" s="112">
        <v>8212.1</v>
      </c>
      <c r="X184" s="50" t="s">
        <v>398</v>
      </c>
      <c r="Y184" s="112">
        <v>7209.8</v>
      </c>
      <c r="Z184" s="50" t="s">
        <v>398</v>
      </c>
      <c r="AA184" s="112">
        <v>7551.7</v>
      </c>
      <c r="AB184" s="50" t="s">
        <v>398</v>
      </c>
      <c r="AC184" s="52">
        <v>7904.65</v>
      </c>
      <c r="AD184" s="50" t="s">
        <v>398</v>
      </c>
      <c r="AE184" s="112">
        <v>8919.2999999999993</v>
      </c>
      <c r="AF184" s="50" t="s">
        <v>398</v>
      </c>
      <c r="AG184" s="52">
        <v>11139.7</v>
      </c>
      <c r="AH184" s="50" t="s">
        <v>398</v>
      </c>
      <c r="AI184" s="112">
        <v>10548.85</v>
      </c>
      <c r="AJ184" s="50" t="s">
        <v>398</v>
      </c>
      <c r="AK184" s="112">
        <v>10718.5</v>
      </c>
      <c r="AL184" s="50" t="s">
        <v>398</v>
      </c>
      <c r="AM184" s="112">
        <v>344101.55</v>
      </c>
    </row>
    <row r="185" spans="1:39" ht="30" customHeight="1" x14ac:dyDescent="0.25">
      <c r="A185" s="214">
        <v>88</v>
      </c>
      <c r="B185" s="112">
        <v>34188</v>
      </c>
      <c r="C185" s="89" t="s">
        <v>461</v>
      </c>
      <c r="D185" s="89" t="s">
        <v>462</v>
      </c>
      <c r="E185" s="139" t="s">
        <v>463</v>
      </c>
      <c r="F185" s="124" t="s">
        <v>464</v>
      </c>
      <c r="G185" s="141"/>
      <c r="H185" s="124"/>
      <c r="I185" s="124"/>
      <c r="J185" s="52"/>
      <c r="K185" s="50" t="s">
        <v>465</v>
      </c>
      <c r="L185" s="50" t="s">
        <v>465</v>
      </c>
      <c r="M185" s="50">
        <v>7833.7</v>
      </c>
      <c r="N185" s="50">
        <v>7379.75</v>
      </c>
      <c r="O185" s="50">
        <v>876.75</v>
      </c>
      <c r="P185" s="50" t="s">
        <v>398</v>
      </c>
      <c r="Q185" s="94">
        <v>784</v>
      </c>
      <c r="R185" s="50" t="s">
        <v>398</v>
      </c>
      <c r="S185" s="50">
        <v>624.4</v>
      </c>
      <c r="T185" s="50" t="s">
        <v>398</v>
      </c>
      <c r="U185" s="124">
        <v>745.85</v>
      </c>
      <c r="V185" s="50" t="s">
        <v>398</v>
      </c>
      <c r="W185" s="112">
        <v>638.4</v>
      </c>
      <c r="X185" s="50" t="s">
        <v>398</v>
      </c>
      <c r="Y185" s="112">
        <v>571.9</v>
      </c>
      <c r="Z185" s="50" t="s">
        <v>398</v>
      </c>
      <c r="AA185" s="112">
        <v>642.25</v>
      </c>
      <c r="AB185" s="50" t="s">
        <v>398</v>
      </c>
      <c r="AC185" s="52">
        <v>562.45000000000005</v>
      </c>
      <c r="AD185" s="50" t="s">
        <v>398</v>
      </c>
      <c r="AE185" s="112">
        <v>678.3</v>
      </c>
      <c r="AF185" s="50" t="s">
        <v>398</v>
      </c>
      <c r="AG185" s="52">
        <v>808.15</v>
      </c>
      <c r="AH185" s="50" t="s">
        <v>398</v>
      </c>
      <c r="AI185" s="112">
        <v>701.4</v>
      </c>
      <c r="AJ185" s="50" t="s">
        <v>398</v>
      </c>
      <c r="AK185" s="112">
        <v>674.8</v>
      </c>
      <c r="AL185" s="50" t="s">
        <v>398</v>
      </c>
      <c r="AM185" s="112">
        <v>23522.1</v>
      </c>
    </row>
    <row r="186" spans="1:39" ht="30" customHeight="1" x14ac:dyDescent="0.25">
      <c r="A186" s="215"/>
      <c r="B186" s="112">
        <v>34188</v>
      </c>
      <c r="C186" s="89" t="s">
        <v>461</v>
      </c>
      <c r="D186" s="89" t="s">
        <v>462</v>
      </c>
      <c r="E186" s="139" t="s">
        <v>466</v>
      </c>
      <c r="F186" s="124" t="s">
        <v>464</v>
      </c>
      <c r="G186" s="141" t="s">
        <v>467</v>
      </c>
      <c r="H186" s="124">
        <v>276</v>
      </c>
      <c r="I186" s="124" t="s">
        <v>468</v>
      </c>
      <c r="J186" s="52">
        <v>8</v>
      </c>
      <c r="K186" s="50" t="s">
        <v>465</v>
      </c>
      <c r="L186" s="50" t="s">
        <v>465</v>
      </c>
      <c r="M186" s="50">
        <v>14548.3</v>
      </c>
      <c r="N186" s="50">
        <v>13705.25</v>
      </c>
      <c r="O186" s="50">
        <v>1628.25</v>
      </c>
      <c r="P186" s="50" t="s">
        <v>398</v>
      </c>
      <c r="Q186" s="94">
        <v>1456</v>
      </c>
      <c r="R186" s="50" t="s">
        <v>398</v>
      </c>
      <c r="S186" s="50">
        <v>1159.5999999999999</v>
      </c>
      <c r="T186" s="50" t="s">
        <v>398</v>
      </c>
      <c r="U186" s="124">
        <v>1385.15</v>
      </c>
      <c r="V186" s="50" t="s">
        <v>398</v>
      </c>
      <c r="W186" s="112">
        <v>1185.5999999999999</v>
      </c>
      <c r="X186" s="50" t="s">
        <v>398</v>
      </c>
      <c r="Y186" s="112">
        <v>1062.0999999999999</v>
      </c>
      <c r="Z186" s="50" t="s">
        <v>398</v>
      </c>
      <c r="AA186" s="112">
        <v>1192.75</v>
      </c>
      <c r="AB186" s="50" t="s">
        <v>398</v>
      </c>
      <c r="AC186" s="52">
        <v>1044.55</v>
      </c>
      <c r="AD186" s="50" t="s">
        <v>398</v>
      </c>
      <c r="AE186" s="112">
        <v>1259.7</v>
      </c>
      <c r="AF186" s="50" t="s">
        <v>398</v>
      </c>
      <c r="AG186" s="52">
        <v>1500.85</v>
      </c>
      <c r="AH186" s="50" t="s">
        <v>398</v>
      </c>
      <c r="AI186" s="112">
        <v>1302.5999999999999</v>
      </c>
      <c r="AJ186" s="50" t="s">
        <v>398</v>
      </c>
      <c r="AK186" s="112">
        <v>1253.2</v>
      </c>
      <c r="AL186" s="50" t="s">
        <v>398</v>
      </c>
      <c r="AM186" s="112">
        <v>43683.9</v>
      </c>
    </row>
    <row r="187" spans="1:39" ht="30" customHeight="1" x14ac:dyDescent="0.25">
      <c r="A187" s="214">
        <v>89</v>
      </c>
      <c r="B187" s="112">
        <v>34189</v>
      </c>
      <c r="C187" s="89" t="s">
        <v>461</v>
      </c>
      <c r="D187" s="89" t="s">
        <v>462</v>
      </c>
      <c r="E187" s="139" t="s">
        <v>463</v>
      </c>
      <c r="F187" s="124" t="s">
        <v>464</v>
      </c>
      <c r="G187" s="141"/>
      <c r="H187" s="124"/>
      <c r="I187" s="124"/>
      <c r="J187" s="52"/>
      <c r="K187" s="50" t="s">
        <v>465</v>
      </c>
      <c r="L187" s="50" t="s">
        <v>465</v>
      </c>
      <c r="M187" s="50">
        <v>30909.200000000001</v>
      </c>
      <c r="N187" s="50">
        <v>29498.35</v>
      </c>
      <c r="O187" s="50">
        <v>2985.15</v>
      </c>
      <c r="P187" s="50" t="s">
        <v>398</v>
      </c>
      <c r="Q187" s="94">
        <v>2731.75</v>
      </c>
      <c r="R187" s="50" t="s">
        <v>398</v>
      </c>
      <c r="S187" s="50">
        <v>2240</v>
      </c>
      <c r="T187" s="50" t="s">
        <v>398</v>
      </c>
      <c r="U187" s="124">
        <v>2500.75</v>
      </c>
      <c r="V187" s="50" t="s">
        <v>398</v>
      </c>
      <c r="W187" s="112">
        <v>2159.5</v>
      </c>
      <c r="X187" s="50" t="s">
        <v>398</v>
      </c>
      <c r="Y187" s="112">
        <v>2077.9499999999998</v>
      </c>
      <c r="Z187" s="50" t="s">
        <v>398</v>
      </c>
      <c r="AA187" s="112">
        <v>2235.4499999999998</v>
      </c>
      <c r="AB187" s="50" t="s">
        <v>398</v>
      </c>
      <c r="AC187" s="52">
        <v>2019.85</v>
      </c>
      <c r="AD187" s="50" t="s">
        <v>398</v>
      </c>
      <c r="AE187" s="112">
        <v>2419.1999999999998</v>
      </c>
      <c r="AF187" s="50" t="s">
        <v>398</v>
      </c>
      <c r="AG187" s="52">
        <v>2828</v>
      </c>
      <c r="AH187" s="50" t="s">
        <v>398</v>
      </c>
      <c r="AI187" s="112">
        <v>2586.85</v>
      </c>
      <c r="AJ187" s="50" t="s">
        <v>398</v>
      </c>
      <c r="AK187" s="112">
        <v>2398.9</v>
      </c>
      <c r="AL187" s="50" t="s">
        <v>398</v>
      </c>
      <c r="AM187" s="112">
        <v>89590.9</v>
      </c>
    </row>
    <row r="188" spans="1:39" ht="30" customHeight="1" x14ac:dyDescent="0.25">
      <c r="A188" s="215"/>
      <c r="B188" s="112">
        <v>34189</v>
      </c>
      <c r="C188" s="89" t="s">
        <v>461</v>
      </c>
      <c r="D188" s="89" t="s">
        <v>462</v>
      </c>
      <c r="E188" s="139" t="s">
        <v>466</v>
      </c>
      <c r="F188" s="124" t="s">
        <v>464</v>
      </c>
      <c r="G188" s="141" t="s">
        <v>467</v>
      </c>
      <c r="H188" s="124">
        <v>258</v>
      </c>
      <c r="I188" s="124" t="s">
        <v>468</v>
      </c>
      <c r="J188" s="52">
        <v>10</v>
      </c>
      <c r="K188" s="50" t="s">
        <v>465</v>
      </c>
      <c r="L188" s="50" t="s">
        <v>465</v>
      </c>
      <c r="M188" s="50">
        <v>57402.8</v>
      </c>
      <c r="N188" s="50">
        <v>54782.65</v>
      </c>
      <c r="O188" s="50">
        <v>5543.85</v>
      </c>
      <c r="P188" s="50" t="s">
        <v>398</v>
      </c>
      <c r="Q188" s="94">
        <v>5073.25</v>
      </c>
      <c r="R188" s="50" t="s">
        <v>398</v>
      </c>
      <c r="S188" s="50">
        <v>4160</v>
      </c>
      <c r="T188" s="50" t="s">
        <v>398</v>
      </c>
      <c r="U188" s="124">
        <v>4644.25</v>
      </c>
      <c r="V188" s="50" t="s">
        <v>398</v>
      </c>
      <c r="W188" s="112">
        <v>4010.5</v>
      </c>
      <c r="X188" s="50" t="s">
        <v>398</v>
      </c>
      <c r="Y188" s="112">
        <v>3859.05</v>
      </c>
      <c r="Z188" s="50" t="s">
        <v>398</v>
      </c>
      <c r="AA188" s="112">
        <v>4151.55</v>
      </c>
      <c r="AB188" s="50" t="s">
        <v>398</v>
      </c>
      <c r="AC188" s="52">
        <v>3751.15</v>
      </c>
      <c r="AD188" s="50" t="s">
        <v>398</v>
      </c>
      <c r="AE188" s="112">
        <v>4492.8</v>
      </c>
      <c r="AF188" s="50" t="s">
        <v>398</v>
      </c>
      <c r="AG188" s="52">
        <v>5252</v>
      </c>
      <c r="AH188" s="50" t="s">
        <v>398</v>
      </c>
      <c r="AI188" s="112">
        <v>4804.1499999999996</v>
      </c>
      <c r="AJ188" s="50" t="s">
        <v>398</v>
      </c>
      <c r="AK188" s="112">
        <v>4455.1000000000004</v>
      </c>
      <c r="AL188" s="50" t="s">
        <v>398</v>
      </c>
      <c r="AM188" s="112">
        <v>166383.1</v>
      </c>
    </row>
    <row r="189" spans="1:39" ht="30" customHeight="1" x14ac:dyDescent="0.25">
      <c r="A189" s="214">
        <v>90</v>
      </c>
      <c r="B189" s="112">
        <v>34190</v>
      </c>
      <c r="C189" s="89" t="s">
        <v>461</v>
      </c>
      <c r="D189" s="89" t="s">
        <v>462</v>
      </c>
      <c r="E189" s="139" t="s">
        <v>463</v>
      </c>
      <c r="F189" s="124" t="s">
        <v>464</v>
      </c>
      <c r="G189" s="143"/>
      <c r="H189" s="144"/>
      <c r="I189" s="144"/>
      <c r="J189" s="145"/>
      <c r="K189" s="146" t="s">
        <v>465</v>
      </c>
      <c r="L189" s="146" t="s">
        <v>465</v>
      </c>
      <c r="M189" s="50">
        <v>34010.550000000003</v>
      </c>
      <c r="N189" s="50">
        <v>32979.1</v>
      </c>
      <c r="O189" s="50">
        <v>2860.2</v>
      </c>
      <c r="P189" s="50" t="s">
        <v>398</v>
      </c>
      <c r="Q189" s="94">
        <v>2860.2</v>
      </c>
      <c r="R189" s="50" t="s">
        <v>398</v>
      </c>
      <c r="S189" s="50">
        <v>2573.5500000000002</v>
      </c>
      <c r="T189" s="50" t="s">
        <v>398</v>
      </c>
      <c r="U189" s="124">
        <v>2921.8</v>
      </c>
      <c r="V189" s="50" t="s">
        <v>398</v>
      </c>
      <c r="W189" s="112">
        <v>2560.9499999999998</v>
      </c>
      <c r="X189" s="50" t="s">
        <v>398</v>
      </c>
      <c r="Y189" s="112">
        <v>2573.5500000000002</v>
      </c>
      <c r="Z189" s="50" t="s">
        <v>398</v>
      </c>
      <c r="AA189" s="112">
        <v>3080</v>
      </c>
      <c r="AB189" s="50" t="s">
        <v>398</v>
      </c>
      <c r="AC189" s="52">
        <v>2520.35</v>
      </c>
      <c r="AD189" s="50" t="s">
        <v>398</v>
      </c>
      <c r="AE189" s="112">
        <v>2591.4</v>
      </c>
      <c r="AF189" s="50" t="s">
        <v>398</v>
      </c>
      <c r="AG189" s="52">
        <v>3083.5</v>
      </c>
      <c r="AH189" s="50" t="s">
        <v>398</v>
      </c>
      <c r="AI189" s="112">
        <v>2811.9</v>
      </c>
      <c r="AJ189" s="50" t="s">
        <v>398</v>
      </c>
      <c r="AK189" s="112">
        <v>2519.3000000000002</v>
      </c>
      <c r="AL189" s="50" t="s">
        <v>398</v>
      </c>
      <c r="AM189" s="112">
        <v>99946.35</v>
      </c>
    </row>
    <row r="190" spans="1:39" ht="30" customHeight="1" x14ac:dyDescent="0.25">
      <c r="A190" s="215"/>
      <c r="B190" s="112">
        <v>34190</v>
      </c>
      <c r="C190" s="89" t="s">
        <v>461</v>
      </c>
      <c r="D190" s="89" t="s">
        <v>462</v>
      </c>
      <c r="E190" s="139" t="s">
        <v>466</v>
      </c>
      <c r="F190" s="147" t="s">
        <v>464</v>
      </c>
      <c r="G190" s="141" t="s">
        <v>467</v>
      </c>
      <c r="H190" s="124">
        <v>225</v>
      </c>
      <c r="I190" s="124" t="s">
        <v>468</v>
      </c>
      <c r="J190" s="52">
        <v>10</v>
      </c>
      <c r="K190" s="112"/>
      <c r="L190" s="112"/>
      <c r="M190" s="148">
        <v>63162.45</v>
      </c>
      <c r="N190" s="50">
        <v>61246.9</v>
      </c>
      <c r="O190" s="50">
        <v>5311.8</v>
      </c>
      <c r="P190" s="50" t="s">
        <v>398</v>
      </c>
      <c r="Q190" s="94">
        <v>5311.8</v>
      </c>
      <c r="R190" s="50" t="s">
        <v>398</v>
      </c>
      <c r="S190" s="50">
        <v>4779.45</v>
      </c>
      <c r="T190" s="50" t="s">
        <v>398</v>
      </c>
      <c r="U190" s="124">
        <v>5426.2</v>
      </c>
      <c r="V190" s="50" t="s">
        <v>398</v>
      </c>
      <c r="W190" s="112">
        <v>4756.05</v>
      </c>
      <c r="X190" s="50" t="s">
        <v>398</v>
      </c>
      <c r="Y190" s="112">
        <v>4779.45</v>
      </c>
      <c r="Z190" s="50" t="s">
        <v>398</v>
      </c>
      <c r="AA190" s="112">
        <v>5720</v>
      </c>
      <c r="AB190" s="50" t="s">
        <v>398</v>
      </c>
      <c r="AC190" s="52">
        <v>4680.6499999999996</v>
      </c>
      <c r="AD190" s="50" t="s">
        <v>398</v>
      </c>
      <c r="AE190" s="112">
        <v>4812.6000000000004</v>
      </c>
      <c r="AF190" s="50" t="s">
        <v>398</v>
      </c>
      <c r="AG190" s="52">
        <v>5726.5</v>
      </c>
      <c r="AH190" s="50" t="s">
        <v>398</v>
      </c>
      <c r="AI190" s="112">
        <v>5222.1000000000004</v>
      </c>
      <c r="AJ190" s="50" t="s">
        <v>398</v>
      </c>
      <c r="AK190" s="112">
        <v>4678.7</v>
      </c>
      <c r="AL190" s="50" t="s">
        <v>398</v>
      </c>
      <c r="AM190" s="112">
        <v>185614.65</v>
      </c>
    </row>
    <row r="191" spans="1:39" s="115" customFormat="1" ht="30" customHeight="1" x14ac:dyDescent="0.25">
      <c r="A191" s="214">
        <v>91</v>
      </c>
      <c r="B191" s="75">
        <v>3421</v>
      </c>
      <c r="C191" s="111" t="s">
        <v>461</v>
      </c>
      <c r="D191" s="111" t="s">
        <v>469</v>
      </c>
      <c r="E191" s="149" t="s">
        <v>463</v>
      </c>
      <c r="F191" s="113" t="s">
        <v>464</v>
      </c>
      <c r="G191" s="150"/>
      <c r="H191" s="110">
        <v>0</v>
      </c>
      <c r="I191" s="150"/>
      <c r="J191" s="110">
        <v>2</v>
      </c>
      <c r="K191" s="31" t="s">
        <v>101</v>
      </c>
      <c r="L191" s="31" t="s">
        <v>101</v>
      </c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  <c r="AE191" s="110"/>
      <c r="AF191" s="110"/>
      <c r="AG191" s="110"/>
      <c r="AH191" s="110"/>
      <c r="AI191" s="110"/>
      <c r="AJ191" s="110"/>
      <c r="AK191" s="110"/>
      <c r="AL191" s="110"/>
      <c r="AM191" s="110"/>
    </row>
    <row r="192" spans="1:39" s="115" customFormat="1" ht="30" customHeight="1" x14ac:dyDescent="0.25">
      <c r="A192" s="215"/>
      <c r="B192" s="75">
        <v>3421</v>
      </c>
      <c r="C192" s="111" t="s">
        <v>461</v>
      </c>
      <c r="D192" s="111" t="s">
        <v>469</v>
      </c>
      <c r="E192" s="149" t="s">
        <v>466</v>
      </c>
      <c r="F192" s="113" t="s">
        <v>464</v>
      </c>
      <c r="G192" s="110" t="s">
        <v>470</v>
      </c>
      <c r="H192" s="110">
        <v>12</v>
      </c>
      <c r="I192" s="110" t="s">
        <v>470</v>
      </c>
      <c r="J192" s="110">
        <v>0</v>
      </c>
      <c r="K192" s="31" t="s">
        <v>101</v>
      </c>
      <c r="L192" s="31" t="s">
        <v>101</v>
      </c>
      <c r="M192" s="151">
        <v>4733</v>
      </c>
      <c r="N192" s="31">
        <v>3169</v>
      </c>
      <c r="O192" s="44">
        <v>101</v>
      </c>
      <c r="P192" s="44" t="s">
        <v>398</v>
      </c>
      <c r="Q192" s="44">
        <v>0</v>
      </c>
      <c r="R192" s="44" t="s">
        <v>398</v>
      </c>
      <c r="S192" s="44">
        <v>518</v>
      </c>
      <c r="T192" s="44" t="s">
        <v>398</v>
      </c>
      <c r="U192" s="44">
        <v>611</v>
      </c>
      <c r="V192" s="44" t="s">
        <v>398</v>
      </c>
      <c r="W192" s="44">
        <v>767</v>
      </c>
      <c r="X192" s="44" t="s">
        <v>398</v>
      </c>
      <c r="Y192" s="44">
        <v>308</v>
      </c>
      <c r="Z192" s="44" t="s">
        <v>398</v>
      </c>
      <c r="AA192" s="44">
        <v>509</v>
      </c>
      <c r="AB192" s="44" t="s">
        <v>398</v>
      </c>
      <c r="AC192" s="44">
        <v>717</v>
      </c>
      <c r="AD192" s="44" t="s">
        <v>398</v>
      </c>
      <c r="AE192" s="44">
        <v>472</v>
      </c>
      <c r="AF192" s="44" t="s">
        <v>398</v>
      </c>
      <c r="AG192" s="44">
        <v>372</v>
      </c>
      <c r="AH192" s="44" t="s">
        <v>398</v>
      </c>
      <c r="AI192" s="44">
        <v>546</v>
      </c>
      <c r="AJ192" s="44" t="s">
        <v>398</v>
      </c>
      <c r="AK192" s="44">
        <v>480</v>
      </c>
      <c r="AL192" s="44" t="s">
        <v>398</v>
      </c>
      <c r="AM192" s="44">
        <f>O192+Q192+S192+U192+W192+Y192+AA192+AC192+AE192+AG192+AI192+AK192</f>
        <v>5401</v>
      </c>
    </row>
    <row r="193" spans="1:39" s="115" customFormat="1" ht="30" customHeight="1" x14ac:dyDescent="0.25">
      <c r="A193" s="214">
        <v>92</v>
      </c>
      <c r="B193" s="75">
        <v>3422</v>
      </c>
      <c r="C193" s="111" t="s">
        <v>461</v>
      </c>
      <c r="D193" s="111" t="s">
        <v>469</v>
      </c>
      <c r="E193" s="149" t="s">
        <v>463</v>
      </c>
      <c r="F193" s="113" t="s">
        <v>464</v>
      </c>
      <c r="G193" s="110"/>
      <c r="H193" s="110">
        <v>0</v>
      </c>
      <c r="I193" s="110"/>
      <c r="J193" s="110">
        <v>2</v>
      </c>
      <c r="K193" s="31" t="s">
        <v>101</v>
      </c>
      <c r="L193" s="31" t="s">
        <v>101</v>
      </c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10"/>
      <c r="AE193" s="110"/>
      <c r="AF193" s="110"/>
      <c r="AG193" s="110"/>
      <c r="AH193" s="110"/>
      <c r="AI193" s="110"/>
      <c r="AJ193" s="110"/>
      <c r="AK193" s="110"/>
      <c r="AL193" s="110"/>
      <c r="AM193" s="110"/>
    </row>
    <row r="194" spans="1:39" s="115" customFormat="1" ht="30" customHeight="1" x14ac:dyDescent="0.25">
      <c r="A194" s="215"/>
      <c r="B194" s="75">
        <v>3422</v>
      </c>
      <c r="C194" s="111" t="s">
        <v>461</v>
      </c>
      <c r="D194" s="111" t="s">
        <v>469</v>
      </c>
      <c r="E194" s="149" t="s">
        <v>466</v>
      </c>
      <c r="F194" s="113" t="s">
        <v>464</v>
      </c>
      <c r="G194" s="110" t="s">
        <v>470</v>
      </c>
      <c r="H194" s="110">
        <v>14</v>
      </c>
      <c r="I194" s="110" t="s">
        <v>470</v>
      </c>
      <c r="J194" s="110">
        <v>0</v>
      </c>
      <c r="K194" s="31" t="s">
        <v>101</v>
      </c>
      <c r="L194" s="31" t="s">
        <v>101</v>
      </c>
      <c r="M194" s="152">
        <v>5057</v>
      </c>
      <c r="N194" s="44">
        <v>6494</v>
      </c>
      <c r="O194" s="44">
        <v>682</v>
      </c>
      <c r="P194" s="44" t="s">
        <v>398</v>
      </c>
      <c r="Q194" s="44">
        <v>595</v>
      </c>
      <c r="R194" s="44" t="s">
        <v>398</v>
      </c>
      <c r="S194" s="44">
        <v>710</v>
      </c>
      <c r="T194" s="44" t="s">
        <v>398</v>
      </c>
      <c r="U194" s="44">
        <v>628</v>
      </c>
      <c r="V194" s="44" t="s">
        <v>398</v>
      </c>
      <c r="W194" s="44">
        <v>640</v>
      </c>
      <c r="X194" s="44" t="s">
        <v>398</v>
      </c>
      <c r="Y194" s="44">
        <v>524</v>
      </c>
      <c r="Z194" s="44" t="s">
        <v>398</v>
      </c>
      <c r="AA194" s="44">
        <v>875</v>
      </c>
      <c r="AB194" s="44" t="s">
        <v>398</v>
      </c>
      <c r="AC194" s="44">
        <v>995</v>
      </c>
      <c r="AD194" s="44" t="s">
        <v>398</v>
      </c>
      <c r="AE194" s="44">
        <v>688</v>
      </c>
      <c r="AF194" s="44" t="s">
        <v>398</v>
      </c>
      <c r="AG194" s="44">
        <v>647</v>
      </c>
      <c r="AH194" s="44" t="s">
        <v>398</v>
      </c>
      <c r="AI194" s="44">
        <v>831</v>
      </c>
      <c r="AJ194" s="44" t="s">
        <v>398</v>
      </c>
      <c r="AK194" s="44">
        <v>591</v>
      </c>
      <c r="AL194" s="44" t="s">
        <v>398</v>
      </c>
      <c r="AM194" s="44">
        <f>O194+Q194+S194+U194+W194+Y194+AA194+AC194+AE194+AG194+AI194+AK194</f>
        <v>8406</v>
      </c>
    </row>
    <row r="195" spans="1:39" s="115" customFormat="1" ht="30" customHeight="1" x14ac:dyDescent="0.25">
      <c r="A195" s="214">
        <v>93</v>
      </c>
      <c r="B195" s="75">
        <v>3423</v>
      </c>
      <c r="C195" s="111" t="s">
        <v>461</v>
      </c>
      <c r="D195" s="111" t="s">
        <v>469</v>
      </c>
      <c r="E195" s="149" t="s">
        <v>463</v>
      </c>
      <c r="F195" s="113" t="s">
        <v>464</v>
      </c>
      <c r="G195" s="110"/>
      <c r="H195" s="110">
        <v>0</v>
      </c>
      <c r="I195" s="110"/>
      <c r="J195" s="110">
        <v>8</v>
      </c>
      <c r="K195" s="31" t="s">
        <v>101</v>
      </c>
      <c r="L195" s="31" t="s">
        <v>101</v>
      </c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10"/>
      <c r="AE195" s="110"/>
      <c r="AF195" s="110"/>
      <c r="AG195" s="110"/>
      <c r="AH195" s="110"/>
      <c r="AI195" s="110"/>
      <c r="AJ195" s="110"/>
      <c r="AK195" s="110"/>
      <c r="AL195" s="110"/>
      <c r="AM195" s="110"/>
    </row>
    <row r="196" spans="1:39" s="115" customFormat="1" ht="30" customHeight="1" x14ac:dyDescent="0.25">
      <c r="A196" s="215"/>
      <c r="B196" s="75">
        <v>3423</v>
      </c>
      <c r="C196" s="111" t="s">
        <v>461</v>
      </c>
      <c r="D196" s="111" t="s">
        <v>469</v>
      </c>
      <c r="E196" s="149" t="s">
        <v>466</v>
      </c>
      <c r="F196" s="113" t="s">
        <v>464</v>
      </c>
      <c r="G196" s="110" t="s">
        <v>470</v>
      </c>
      <c r="H196" s="110">
        <v>48</v>
      </c>
      <c r="I196" s="110" t="s">
        <v>470</v>
      </c>
      <c r="J196" s="110">
        <v>0</v>
      </c>
      <c r="K196" s="31" t="s">
        <v>101</v>
      </c>
      <c r="L196" s="31" t="s">
        <v>101</v>
      </c>
      <c r="M196" s="152">
        <v>14864</v>
      </c>
      <c r="N196" s="44">
        <v>14589</v>
      </c>
      <c r="O196" s="44">
        <v>1560</v>
      </c>
      <c r="P196" s="44" t="s">
        <v>398</v>
      </c>
      <c r="Q196" s="44">
        <v>1365</v>
      </c>
      <c r="R196" s="44" t="s">
        <v>398</v>
      </c>
      <c r="S196" s="44">
        <v>1275</v>
      </c>
      <c r="T196" s="44" t="s">
        <v>398</v>
      </c>
      <c r="U196" s="44">
        <v>1353</v>
      </c>
      <c r="V196" s="44" t="s">
        <v>398</v>
      </c>
      <c r="W196" s="44">
        <v>1324</v>
      </c>
      <c r="X196" s="44" t="s">
        <v>398</v>
      </c>
      <c r="Y196" s="44">
        <v>1049</v>
      </c>
      <c r="Z196" s="44" t="s">
        <v>398</v>
      </c>
      <c r="AA196" s="44">
        <v>978</v>
      </c>
      <c r="AB196" s="44" t="s">
        <v>398</v>
      </c>
      <c r="AC196" s="44">
        <v>1940</v>
      </c>
      <c r="AD196" s="44" t="s">
        <v>398</v>
      </c>
      <c r="AE196" s="44">
        <v>1161</v>
      </c>
      <c r="AF196" s="44" t="s">
        <v>398</v>
      </c>
      <c r="AG196" s="44">
        <v>1100</v>
      </c>
      <c r="AH196" s="44" t="s">
        <v>398</v>
      </c>
      <c r="AI196" s="44">
        <v>1545</v>
      </c>
      <c r="AJ196" s="44" t="s">
        <v>398</v>
      </c>
      <c r="AK196" s="44">
        <v>1786</v>
      </c>
      <c r="AL196" s="44" t="s">
        <v>398</v>
      </c>
      <c r="AM196" s="44">
        <f>O196+Q196+S196+U196+W196+Y196+AA196+AC196+AE196+AG196+AI196+AK196</f>
        <v>16436</v>
      </c>
    </row>
    <row r="197" spans="1:39" s="115" customFormat="1" ht="30" customHeight="1" x14ac:dyDescent="0.25">
      <c r="A197" s="214">
        <v>94</v>
      </c>
      <c r="B197" s="75">
        <v>3424</v>
      </c>
      <c r="C197" s="111" t="s">
        <v>461</v>
      </c>
      <c r="D197" s="111" t="s">
        <v>469</v>
      </c>
      <c r="E197" s="149" t="s">
        <v>463</v>
      </c>
      <c r="F197" s="113" t="s">
        <v>464</v>
      </c>
      <c r="G197" s="110"/>
      <c r="H197" s="110">
        <v>0</v>
      </c>
      <c r="I197" s="110"/>
      <c r="J197" s="110">
        <v>4</v>
      </c>
      <c r="K197" s="31" t="s">
        <v>101</v>
      </c>
      <c r="L197" s="31" t="s">
        <v>101</v>
      </c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  <c r="AD197" s="110"/>
      <c r="AE197" s="110"/>
      <c r="AF197" s="110"/>
      <c r="AG197" s="110"/>
      <c r="AH197" s="110"/>
      <c r="AI197" s="110"/>
      <c r="AJ197" s="110"/>
      <c r="AK197" s="110"/>
      <c r="AL197" s="110"/>
      <c r="AM197" s="110"/>
    </row>
    <row r="198" spans="1:39" s="115" customFormat="1" ht="30" customHeight="1" x14ac:dyDescent="0.25">
      <c r="A198" s="215"/>
      <c r="B198" s="75">
        <v>3424</v>
      </c>
      <c r="C198" s="111" t="s">
        <v>461</v>
      </c>
      <c r="D198" s="111" t="s">
        <v>469</v>
      </c>
      <c r="E198" s="149" t="s">
        <v>466</v>
      </c>
      <c r="F198" s="113" t="s">
        <v>464</v>
      </c>
      <c r="G198" s="110" t="s">
        <v>470</v>
      </c>
      <c r="H198" s="110">
        <v>24</v>
      </c>
      <c r="I198" s="110" t="s">
        <v>470</v>
      </c>
      <c r="J198" s="110">
        <v>0</v>
      </c>
      <c r="K198" s="31" t="s">
        <v>101</v>
      </c>
      <c r="L198" s="31" t="s">
        <v>101</v>
      </c>
      <c r="M198" s="152">
        <v>1587</v>
      </c>
      <c r="N198" s="44">
        <v>3229</v>
      </c>
      <c r="O198" s="44">
        <v>305</v>
      </c>
      <c r="P198" s="44" t="s">
        <v>398</v>
      </c>
      <c r="Q198" s="44">
        <v>386</v>
      </c>
      <c r="R198" s="44" t="s">
        <v>398</v>
      </c>
      <c r="S198" s="44">
        <v>171</v>
      </c>
      <c r="T198" s="44" t="s">
        <v>398</v>
      </c>
      <c r="U198" s="44">
        <v>205</v>
      </c>
      <c r="V198" s="44" t="s">
        <v>398</v>
      </c>
      <c r="W198" s="44">
        <v>149</v>
      </c>
      <c r="X198" s="44" t="s">
        <v>398</v>
      </c>
      <c r="Y198" s="44">
        <v>128</v>
      </c>
      <c r="Z198" s="44" t="s">
        <v>398</v>
      </c>
      <c r="AA198" s="44">
        <v>130</v>
      </c>
      <c r="AB198" s="44" t="s">
        <v>398</v>
      </c>
      <c r="AC198" s="44">
        <v>176</v>
      </c>
      <c r="AD198" s="44" t="s">
        <v>398</v>
      </c>
      <c r="AE198" s="44">
        <v>189</v>
      </c>
      <c r="AF198" s="44" t="s">
        <v>398</v>
      </c>
      <c r="AG198" s="44">
        <v>282</v>
      </c>
      <c r="AH198" s="44" t="s">
        <v>398</v>
      </c>
      <c r="AI198" s="44">
        <v>382</v>
      </c>
      <c r="AJ198" s="44" t="s">
        <v>398</v>
      </c>
      <c r="AK198" s="44">
        <v>490</v>
      </c>
      <c r="AL198" s="44" t="s">
        <v>398</v>
      </c>
      <c r="AM198" s="44">
        <f>O198+Q198+S198+U198+W198+Y198+AA198+AC198+AE198+AG198+AI198+AK198</f>
        <v>2993</v>
      </c>
    </row>
    <row r="199" spans="1:39" s="115" customFormat="1" ht="30" customHeight="1" x14ac:dyDescent="0.25">
      <c r="A199" s="214">
        <v>95</v>
      </c>
      <c r="B199" s="75">
        <v>3425</v>
      </c>
      <c r="C199" s="111" t="s">
        <v>461</v>
      </c>
      <c r="D199" s="111" t="s">
        <v>469</v>
      </c>
      <c r="E199" s="149" t="s">
        <v>463</v>
      </c>
      <c r="F199" s="113" t="s">
        <v>464</v>
      </c>
      <c r="G199" s="110"/>
      <c r="H199" s="110">
        <v>0</v>
      </c>
      <c r="I199" s="110"/>
      <c r="J199" s="110">
        <v>16</v>
      </c>
      <c r="K199" s="31" t="s">
        <v>101</v>
      </c>
      <c r="L199" s="31" t="s">
        <v>101</v>
      </c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  <c r="AD199" s="110"/>
      <c r="AE199" s="110"/>
      <c r="AF199" s="110"/>
      <c r="AG199" s="110"/>
      <c r="AH199" s="110"/>
      <c r="AI199" s="110"/>
      <c r="AJ199" s="110"/>
      <c r="AK199" s="110"/>
      <c r="AL199" s="110"/>
      <c r="AM199" s="110"/>
    </row>
    <row r="200" spans="1:39" s="115" customFormat="1" ht="30" customHeight="1" x14ac:dyDescent="0.25">
      <c r="A200" s="215"/>
      <c r="B200" s="75">
        <v>3425</v>
      </c>
      <c r="C200" s="111" t="s">
        <v>461</v>
      </c>
      <c r="D200" s="111" t="s">
        <v>469</v>
      </c>
      <c r="E200" s="149" t="s">
        <v>466</v>
      </c>
      <c r="F200" s="113" t="s">
        <v>464</v>
      </c>
      <c r="G200" s="110" t="s">
        <v>470</v>
      </c>
      <c r="H200" s="110">
        <v>0</v>
      </c>
      <c r="I200" s="110" t="s">
        <v>470</v>
      </c>
      <c r="J200" s="110">
        <v>0</v>
      </c>
      <c r="K200" s="31" t="s">
        <v>101</v>
      </c>
      <c r="L200" s="31" t="s">
        <v>101</v>
      </c>
      <c r="M200" s="151">
        <v>373.33</v>
      </c>
      <c r="N200" s="44">
        <v>530</v>
      </c>
      <c r="O200" s="44">
        <v>20</v>
      </c>
      <c r="P200" s="44" t="s">
        <v>398</v>
      </c>
      <c r="Q200" s="44">
        <v>19</v>
      </c>
      <c r="R200" s="44" t="s">
        <v>398</v>
      </c>
      <c r="S200" s="44">
        <v>19</v>
      </c>
      <c r="T200" s="44" t="s">
        <v>398</v>
      </c>
      <c r="U200" s="44">
        <v>19</v>
      </c>
      <c r="V200" s="44" t="s">
        <v>398</v>
      </c>
      <c r="W200" s="44">
        <v>19</v>
      </c>
      <c r="X200" s="44" t="s">
        <v>398</v>
      </c>
      <c r="Y200" s="44">
        <v>19</v>
      </c>
      <c r="Z200" s="44" t="s">
        <v>398</v>
      </c>
      <c r="AA200" s="44">
        <v>11</v>
      </c>
      <c r="AB200" s="44" t="s">
        <v>398</v>
      </c>
      <c r="AC200" s="44">
        <v>0</v>
      </c>
      <c r="AD200" s="44" t="s">
        <v>398</v>
      </c>
      <c r="AE200" s="44">
        <v>17</v>
      </c>
      <c r="AF200" s="44" t="s">
        <v>398</v>
      </c>
      <c r="AG200" s="44">
        <v>17</v>
      </c>
      <c r="AH200" s="44" t="s">
        <v>398</v>
      </c>
      <c r="AI200" s="44">
        <v>40</v>
      </c>
      <c r="AJ200" s="44" t="s">
        <v>398</v>
      </c>
      <c r="AK200" s="44">
        <v>24</v>
      </c>
      <c r="AL200" s="44" t="s">
        <v>398</v>
      </c>
      <c r="AM200" s="44">
        <f>O200+Q200+S200+U200+W200+Y200+AA200+AC200+AE200+AG200+AI200+AK200</f>
        <v>224</v>
      </c>
    </row>
    <row r="201" spans="1:39" s="115" customFormat="1" ht="30" customHeight="1" x14ac:dyDescent="0.25">
      <c r="A201" s="214">
        <v>96</v>
      </c>
      <c r="B201" s="75">
        <v>3426</v>
      </c>
      <c r="C201" s="111" t="s">
        <v>461</v>
      </c>
      <c r="D201" s="111" t="s">
        <v>469</v>
      </c>
      <c r="E201" s="149" t="s">
        <v>463</v>
      </c>
      <c r="F201" s="113" t="s">
        <v>464</v>
      </c>
      <c r="G201" s="110"/>
      <c r="H201" s="110">
        <v>0</v>
      </c>
      <c r="I201" s="110"/>
      <c r="J201" s="110">
        <v>4</v>
      </c>
      <c r="K201" s="31" t="s">
        <v>101</v>
      </c>
      <c r="L201" s="31" t="s">
        <v>101</v>
      </c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  <c r="AB201" s="110"/>
      <c r="AC201" s="110"/>
      <c r="AD201" s="110"/>
      <c r="AE201" s="110"/>
      <c r="AF201" s="110"/>
      <c r="AG201" s="110"/>
      <c r="AH201" s="110"/>
      <c r="AI201" s="110"/>
      <c r="AJ201" s="110"/>
      <c r="AK201" s="110"/>
      <c r="AL201" s="110"/>
      <c r="AM201" s="110"/>
    </row>
    <row r="202" spans="1:39" s="115" customFormat="1" ht="30" customHeight="1" x14ac:dyDescent="0.25">
      <c r="A202" s="215"/>
      <c r="B202" s="75">
        <v>3426</v>
      </c>
      <c r="C202" s="111" t="s">
        <v>461</v>
      </c>
      <c r="D202" s="111" t="s">
        <v>469</v>
      </c>
      <c r="E202" s="149" t="s">
        <v>466</v>
      </c>
      <c r="F202" s="113" t="s">
        <v>464</v>
      </c>
      <c r="G202" s="110" t="s">
        <v>470</v>
      </c>
      <c r="H202" s="110">
        <v>12</v>
      </c>
      <c r="I202" s="110" t="s">
        <v>470</v>
      </c>
      <c r="J202" s="110">
        <v>0</v>
      </c>
      <c r="K202" s="31" t="s">
        <v>101</v>
      </c>
      <c r="L202" s="31" t="s">
        <v>101</v>
      </c>
      <c r="M202" s="151">
        <v>3249</v>
      </c>
      <c r="N202" s="44">
        <v>2327</v>
      </c>
      <c r="O202" s="44">
        <v>120</v>
      </c>
      <c r="P202" s="44" t="s">
        <v>398</v>
      </c>
      <c r="Q202" s="44">
        <v>205</v>
      </c>
      <c r="R202" s="44" t="s">
        <v>398</v>
      </c>
      <c r="S202" s="44">
        <v>181</v>
      </c>
      <c r="T202" s="44" t="s">
        <v>398</v>
      </c>
      <c r="U202" s="44">
        <v>191</v>
      </c>
      <c r="V202" s="44" t="s">
        <v>398</v>
      </c>
      <c r="W202" s="44">
        <v>114</v>
      </c>
      <c r="X202" s="44" t="s">
        <v>398</v>
      </c>
      <c r="Y202" s="44">
        <v>185</v>
      </c>
      <c r="Z202" s="44" t="s">
        <v>398</v>
      </c>
      <c r="AA202" s="44">
        <v>106</v>
      </c>
      <c r="AB202" s="44" t="s">
        <v>398</v>
      </c>
      <c r="AC202" s="44">
        <v>84</v>
      </c>
      <c r="AD202" s="44" t="s">
        <v>398</v>
      </c>
      <c r="AE202" s="44">
        <v>250</v>
      </c>
      <c r="AF202" s="44" t="s">
        <v>398</v>
      </c>
      <c r="AG202" s="44">
        <v>173</v>
      </c>
      <c r="AH202" s="44" t="s">
        <v>398</v>
      </c>
      <c r="AI202" s="44">
        <v>289</v>
      </c>
      <c r="AJ202" s="44" t="s">
        <v>398</v>
      </c>
      <c r="AK202" s="44">
        <v>187</v>
      </c>
      <c r="AL202" s="44" t="s">
        <v>398</v>
      </c>
      <c r="AM202" s="44">
        <f>O202+Q202+S202+U202+W202+Y202+AA202+AC202+AE202+AG202+AI202+AK202</f>
        <v>2085</v>
      </c>
    </row>
    <row r="203" spans="1:39" s="115" customFormat="1" ht="30" customHeight="1" x14ac:dyDescent="0.25">
      <c r="A203" s="214">
        <v>97</v>
      </c>
      <c r="B203" s="75">
        <v>3427</v>
      </c>
      <c r="C203" s="111" t="s">
        <v>461</v>
      </c>
      <c r="D203" s="111" t="s">
        <v>469</v>
      </c>
      <c r="E203" s="149" t="s">
        <v>463</v>
      </c>
      <c r="F203" s="113" t="s">
        <v>464</v>
      </c>
      <c r="G203" s="110"/>
      <c r="H203" s="110">
        <v>0</v>
      </c>
      <c r="I203" s="110"/>
      <c r="J203" s="110">
        <v>8</v>
      </c>
      <c r="K203" s="31" t="s">
        <v>101</v>
      </c>
      <c r="L203" s="31" t="s">
        <v>101</v>
      </c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  <c r="AB203" s="110"/>
      <c r="AC203" s="110"/>
      <c r="AD203" s="110"/>
      <c r="AE203" s="110"/>
      <c r="AF203" s="110"/>
      <c r="AG203" s="110"/>
      <c r="AH203" s="110"/>
      <c r="AI203" s="110"/>
      <c r="AJ203" s="110"/>
      <c r="AK203" s="110"/>
      <c r="AL203" s="110"/>
      <c r="AM203" s="110"/>
    </row>
    <row r="204" spans="1:39" s="115" customFormat="1" ht="30" customHeight="1" x14ac:dyDescent="0.25">
      <c r="A204" s="215"/>
      <c r="B204" s="75">
        <v>3427</v>
      </c>
      <c r="C204" s="111" t="s">
        <v>461</v>
      </c>
      <c r="D204" s="111" t="s">
        <v>469</v>
      </c>
      <c r="E204" s="149" t="s">
        <v>466</v>
      </c>
      <c r="F204" s="113" t="s">
        <v>464</v>
      </c>
      <c r="G204" s="110" t="s">
        <v>470</v>
      </c>
      <c r="H204" s="110">
        <v>0</v>
      </c>
      <c r="I204" s="110" t="s">
        <v>470</v>
      </c>
      <c r="J204" s="110">
        <v>0</v>
      </c>
      <c r="K204" s="31" t="s">
        <v>101</v>
      </c>
      <c r="L204" s="31" t="s">
        <v>101</v>
      </c>
      <c r="M204" s="151">
        <v>776</v>
      </c>
      <c r="N204" s="44">
        <v>985</v>
      </c>
      <c r="O204" s="44">
        <v>108</v>
      </c>
      <c r="P204" s="44" t="s">
        <v>398</v>
      </c>
      <c r="Q204" s="44">
        <v>119</v>
      </c>
      <c r="R204" s="44" t="s">
        <v>398</v>
      </c>
      <c r="S204" s="44">
        <v>81</v>
      </c>
      <c r="T204" s="44" t="s">
        <v>398</v>
      </c>
      <c r="U204" s="44">
        <v>82</v>
      </c>
      <c r="V204" s="44" t="s">
        <v>398</v>
      </c>
      <c r="W204" s="44">
        <v>89</v>
      </c>
      <c r="X204" s="44" t="s">
        <v>398</v>
      </c>
      <c r="Y204" s="44">
        <v>84</v>
      </c>
      <c r="Z204" s="44" t="s">
        <v>398</v>
      </c>
      <c r="AA204" s="44">
        <v>16</v>
      </c>
      <c r="AB204" s="44" t="s">
        <v>398</v>
      </c>
      <c r="AC204" s="44">
        <v>14</v>
      </c>
      <c r="AD204" s="44" t="s">
        <v>398</v>
      </c>
      <c r="AE204" s="44">
        <v>63</v>
      </c>
      <c r="AF204" s="44" t="s">
        <v>398</v>
      </c>
      <c r="AG204" s="44">
        <v>110</v>
      </c>
      <c r="AH204" s="44" t="s">
        <v>398</v>
      </c>
      <c r="AI204" s="44">
        <v>179</v>
      </c>
      <c r="AJ204" s="44" t="s">
        <v>398</v>
      </c>
      <c r="AK204" s="44">
        <v>101</v>
      </c>
      <c r="AL204" s="44" t="s">
        <v>398</v>
      </c>
      <c r="AM204" s="44">
        <f>O204+Q204+S204+U204+W204+Y204+AA204+AC204+AE204+AG204+AI204+AK204</f>
        <v>1046</v>
      </c>
    </row>
    <row r="205" spans="1:39" s="115" customFormat="1" ht="30" customHeight="1" x14ac:dyDescent="0.25">
      <c r="A205" s="214">
        <v>98</v>
      </c>
      <c r="B205" s="75">
        <v>3428</v>
      </c>
      <c r="C205" s="111" t="s">
        <v>461</v>
      </c>
      <c r="D205" s="111" t="s">
        <v>469</v>
      </c>
      <c r="E205" s="149" t="s">
        <v>463</v>
      </c>
      <c r="F205" s="113" t="s">
        <v>464</v>
      </c>
      <c r="G205" s="110"/>
      <c r="H205" s="110">
        <v>0</v>
      </c>
      <c r="I205" s="110"/>
      <c r="J205" s="110">
        <v>6</v>
      </c>
      <c r="K205" s="31" t="s">
        <v>101</v>
      </c>
      <c r="L205" s="31" t="s">
        <v>101</v>
      </c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  <c r="AD205" s="110"/>
      <c r="AE205" s="110"/>
      <c r="AF205" s="110"/>
      <c r="AG205" s="110"/>
      <c r="AH205" s="110"/>
      <c r="AI205" s="110"/>
      <c r="AJ205" s="110"/>
      <c r="AK205" s="110"/>
      <c r="AL205" s="110"/>
      <c r="AM205" s="110"/>
    </row>
    <row r="206" spans="1:39" s="115" customFormat="1" ht="30" customHeight="1" x14ac:dyDescent="0.25">
      <c r="A206" s="215"/>
      <c r="B206" s="75">
        <v>3428</v>
      </c>
      <c r="C206" s="111" t="s">
        <v>461</v>
      </c>
      <c r="D206" s="111" t="s">
        <v>469</v>
      </c>
      <c r="E206" s="149" t="s">
        <v>466</v>
      </c>
      <c r="F206" s="113" t="s">
        <v>464</v>
      </c>
      <c r="G206" s="110" t="s">
        <v>470</v>
      </c>
      <c r="H206" s="110">
        <v>0</v>
      </c>
      <c r="I206" s="110" t="s">
        <v>470</v>
      </c>
      <c r="J206" s="110">
        <v>0</v>
      </c>
      <c r="K206" s="31" t="s">
        <v>101</v>
      </c>
      <c r="L206" s="31" t="s">
        <v>101</v>
      </c>
      <c r="M206" s="151">
        <v>1095</v>
      </c>
      <c r="N206" s="44">
        <v>1732</v>
      </c>
      <c r="O206" s="44">
        <v>128</v>
      </c>
      <c r="P206" s="44" t="s">
        <v>398</v>
      </c>
      <c r="Q206" s="44">
        <v>211</v>
      </c>
      <c r="R206" s="44" t="s">
        <v>398</v>
      </c>
      <c r="S206" s="44">
        <v>120</v>
      </c>
      <c r="T206" s="44" t="s">
        <v>398</v>
      </c>
      <c r="U206" s="44">
        <v>70</v>
      </c>
      <c r="V206" s="44" t="s">
        <v>398</v>
      </c>
      <c r="W206" s="44">
        <v>55</v>
      </c>
      <c r="X206" s="44" t="s">
        <v>398</v>
      </c>
      <c r="Y206" s="44">
        <v>57</v>
      </c>
      <c r="Z206" s="44" t="s">
        <v>398</v>
      </c>
      <c r="AA206" s="44">
        <v>35</v>
      </c>
      <c r="AB206" s="44" t="s">
        <v>398</v>
      </c>
      <c r="AC206" s="44">
        <v>87</v>
      </c>
      <c r="AD206" s="44" t="s">
        <v>398</v>
      </c>
      <c r="AE206" s="44">
        <v>169</v>
      </c>
      <c r="AF206" s="44" t="s">
        <v>398</v>
      </c>
      <c r="AG206" s="44">
        <v>88</v>
      </c>
      <c r="AH206" s="44" t="s">
        <v>398</v>
      </c>
      <c r="AI206" s="44">
        <v>121</v>
      </c>
      <c r="AJ206" s="44" t="s">
        <v>398</v>
      </c>
      <c r="AK206" s="44">
        <v>142</v>
      </c>
      <c r="AL206" s="44" t="s">
        <v>398</v>
      </c>
      <c r="AM206" s="44">
        <f>O206+Q206+S206+U206+W206+Y206+AA206+AC206+AE206+AG206+AI206+AK206</f>
        <v>1283</v>
      </c>
    </row>
    <row r="207" spans="1:39" s="115" customFormat="1" ht="30" customHeight="1" x14ac:dyDescent="0.25">
      <c r="A207" s="214">
        <v>99</v>
      </c>
      <c r="B207" s="75">
        <v>3429</v>
      </c>
      <c r="C207" s="111" t="s">
        <v>461</v>
      </c>
      <c r="D207" s="111" t="s">
        <v>469</v>
      </c>
      <c r="E207" s="149" t="s">
        <v>463</v>
      </c>
      <c r="F207" s="113" t="s">
        <v>464</v>
      </c>
      <c r="G207" s="110"/>
      <c r="H207" s="110">
        <v>0</v>
      </c>
      <c r="I207" s="110"/>
      <c r="J207" s="110">
        <v>2</v>
      </c>
      <c r="K207" s="31" t="s">
        <v>101</v>
      </c>
      <c r="L207" s="31" t="s">
        <v>101</v>
      </c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  <c r="AD207" s="110"/>
      <c r="AE207" s="110"/>
      <c r="AF207" s="110"/>
      <c r="AG207" s="110"/>
      <c r="AH207" s="110"/>
      <c r="AI207" s="110"/>
      <c r="AJ207" s="110"/>
      <c r="AK207" s="110"/>
      <c r="AL207" s="110"/>
      <c r="AM207" s="110"/>
    </row>
    <row r="208" spans="1:39" s="115" customFormat="1" ht="30" customHeight="1" x14ac:dyDescent="0.25">
      <c r="A208" s="215"/>
      <c r="B208" s="75">
        <v>3429</v>
      </c>
      <c r="C208" s="111" t="s">
        <v>461</v>
      </c>
      <c r="D208" s="111" t="s">
        <v>469</v>
      </c>
      <c r="E208" s="149" t="s">
        <v>466</v>
      </c>
      <c r="F208" s="113" t="s">
        <v>464</v>
      </c>
      <c r="G208" s="110" t="s">
        <v>470</v>
      </c>
      <c r="H208" s="110">
        <v>6</v>
      </c>
      <c r="I208" s="110" t="s">
        <v>470</v>
      </c>
      <c r="J208" s="110">
        <v>0</v>
      </c>
      <c r="K208" s="31" t="s">
        <v>101</v>
      </c>
      <c r="L208" s="31" t="s">
        <v>101</v>
      </c>
      <c r="M208" s="151">
        <v>2187</v>
      </c>
      <c r="N208" s="44">
        <v>2836</v>
      </c>
      <c r="O208" s="44">
        <v>352</v>
      </c>
      <c r="P208" s="44" t="s">
        <v>398</v>
      </c>
      <c r="Q208" s="44">
        <v>369</v>
      </c>
      <c r="R208" s="44" t="s">
        <v>398</v>
      </c>
      <c r="S208" s="44">
        <v>257</v>
      </c>
      <c r="T208" s="44" t="s">
        <v>398</v>
      </c>
      <c r="U208" s="44">
        <v>253</v>
      </c>
      <c r="V208" s="44" t="s">
        <v>398</v>
      </c>
      <c r="W208" s="44">
        <v>195</v>
      </c>
      <c r="X208" s="44" t="s">
        <v>398</v>
      </c>
      <c r="Y208" s="44">
        <v>199</v>
      </c>
      <c r="Z208" s="44" t="s">
        <v>398</v>
      </c>
      <c r="AA208" s="44">
        <v>92</v>
      </c>
      <c r="AB208" s="44" t="s">
        <v>398</v>
      </c>
      <c r="AC208" s="44">
        <v>150</v>
      </c>
      <c r="AD208" s="44" t="s">
        <v>398</v>
      </c>
      <c r="AE208" s="44">
        <v>316</v>
      </c>
      <c r="AF208" s="44" t="s">
        <v>398</v>
      </c>
      <c r="AG208" s="44">
        <v>151</v>
      </c>
      <c r="AH208" s="44" t="s">
        <v>398</v>
      </c>
      <c r="AI208" s="44">
        <v>251</v>
      </c>
      <c r="AJ208" s="44" t="s">
        <v>398</v>
      </c>
      <c r="AK208" s="44">
        <v>247</v>
      </c>
      <c r="AL208" s="44" t="s">
        <v>398</v>
      </c>
      <c r="AM208" s="44">
        <f>O208+Q208+S208+U208+W208+Y208+AA208+AC208+AE208+AG208+AI208+AK208</f>
        <v>2832</v>
      </c>
    </row>
    <row r="209" spans="1:39" s="115" customFormat="1" ht="30" customHeight="1" x14ac:dyDescent="0.25">
      <c r="A209" s="214">
        <v>100</v>
      </c>
      <c r="B209" s="75">
        <v>34210</v>
      </c>
      <c r="C209" s="111" t="s">
        <v>461</v>
      </c>
      <c r="D209" s="111" t="s">
        <v>469</v>
      </c>
      <c r="E209" s="149" t="s">
        <v>463</v>
      </c>
      <c r="F209" s="113" t="s">
        <v>464</v>
      </c>
      <c r="G209" s="110"/>
      <c r="H209" s="110">
        <v>0</v>
      </c>
      <c r="I209" s="110"/>
      <c r="J209" s="110">
        <v>8</v>
      </c>
      <c r="K209" s="31" t="s">
        <v>101</v>
      </c>
      <c r="L209" s="31" t="s">
        <v>101</v>
      </c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  <c r="AD209" s="110"/>
      <c r="AE209" s="110"/>
      <c r="AF209" s="110"/>
      <c r="AG209" s="110"/>
      <c r="AH209" s="110"/>
      <c r="AI209" s="110"/>
      <c r="AJ209" s="110"/>
      <c r="AK209" s="110"/>
      <c r="AL209" s="110"/>
      <c r="AM209" s="110"/>
    </row>
    <row r="210" spans="1:39" s="115" customFormat="1" ht="30" customHeight="1" x14ac:dyDescent="0.25">
      <c r="A210" s="215"/>
      <c r="B210" s="75">
        <v>34210</v>
      </c>
      <c r="C210" s="111" t="s">
        <v>461</v>
      </c>
      <c r="D210" s="111" t="s">
        <v>469</v>
      </c>
      <c r="E210" s="149" t="s">
        <v>466</v>
      </c>
      <c r="F210" s="113" t="s">
        <v>464</v>
      </c>
      <c r="G210" s="110" t="s">
        <v>470</v>
      </c>
      <c r="H210" s="110">
        <v>0</v>
      </c>
      <c r="I210" s="110" t="s">
        <v>470</v>
      </c>
      <c r="J210" s="110">
        <v>0</v>
      </c>
      <c r="K210" s="31" t="s">
        <v>101</v>
      </c>
      <c r="L210" s="31" t="s">
        <v>101</v>
      </c>
      <c r="M210" s="151">
        <v>987</v>
      </c>
      <c r="N210" s="44">
        <v>871</v>
      </c>
      <c r="O210" s="44">
        <v>126</v>
      </c>
      <c r="P210" s="44" t="s">
        <v>398</v>
      </c>
      <c r="Q210" s="44">
        <v>55</v>
      </c>
      <c r="R210" s="44" t="s">
        <v>398</v>
      </c>
      <c r="S210" s="44">
        <v>76</v>
      </c>
      <c r="T210" s="44" t="s">
        <v>398</v>
      </c>
      <c r="U210" s="44">
        <v>58</v>
      </c>
      <c r="V210" s="44" t="s">
        <v>398</v>
      </c>
      <c r="W210" s="44">
        <v>0</v>
      </c>
      <c r="X210" s="44" t="s">
        <v>398</v>
      </c>
      <c r="Y210" s="44">
        <v>0</v>
      </c>
      <c r="Z210" s="44" t="s">
        <v>398</v>
      </c>
      <c r="AA210" s="44">
        <v>0</v>
      </c>
      <c r="AB210" s="44" t="s">
        <v>398</v>
      </c>
      <c r="AC210" s="44">
        <v>1</v>
      </c>
      <c r="AD210" s="44" t="s">
        <v>398</v>
      </c>
      <c r="AE210" s="44">
        <v>65</v>
      </c>
      <c r="AF210" s="44" t="s">
        <v>398</v>
      </c>
      <c r="AG210" s="44">
        <v>69</v>
      </c>
      <c r="AH210" s="44" t="s">
        <v>398</v>
      </c>
      <c r="AI210" s="44">
        <v>119</v>
      </c>
      <c r="AJ210" s="44" t="s">
        <v>398</v>
      </c>
      <c r="AK210" s="44">
        <v>81</v>
      </c>
      <c r="AL210" s="44" t="s">
        <v>398</v>
      </c>
      <c r="AM210" s="44">
        <f>O210+Q210+S210+U210+W210+Y210+AA210+AC210+AE210+AG210+AI210+AK210</f>
        <v>650</v>
      </c>
    </row>
    <row r="211" spans="1:39" s="115" customFormat="1" ht="30" customHeight="1" x14ac:dyDescent="0.25">
      <c r="A211" s="214">
        <v>101</v>
      </c>
      <c r="B211" s="75">
        <v>34211</v>
      </c>
      <c r="C211" s="111" t="s">
        <v>461</v>
      </c>
      <c r="D211" s="111" t="s">
        <v>469</v>
      </c>
      <c r="E211" s="149" t="s">
        <v>463</v>
      </c>
      <c r="F211" s="113" t="s">
        <v>464</v>
      </c>
      <c r="G211" s="110"/>
      <c r="H211" s="110">
        <v>0</v>
      </c>
      <c r="I211" s="110"/>
      <c r="J211" s="110">
        <v>8</v>
      </c>
      <c r="K211" s="31" t="s">
        <v>101</v>
      </c>
      <c r="L211" s="31" t="s">
        <v>101</v>
      </c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  <c r="AD211" s="110"/>
      <c r="AE211" s="110"/>
      <c r="AF211" s="110"/>
      <c r="AG211" s="110"/>
      <c r="AH211" s="110"/>
      <c r="AI211" s="110"/>
      <c r="AJ211" s="110"/>
      <c r="AK211" s="110"/>
      <c r="AL211" s="110"/>
      <c r="AM211" s="110"/>
    </row>
    <row r="212" spans="1:39" s="115" customFormat="1" ht="30" customHeight="1" x14ac:dyDescent="0.25">
      <c r="A212" s="215"/>
      <c r="B212" s="75">
        <v>34211</v>
      </c>
      <c r="C212" s="111" t="s">
        <v>461</v>
      </c>
      <c r="D212" s="111" t="s">
        <v>469</v>
      </c>
      <c r="E212" s="149" t="s">
        <v>466</v>
      </c>
      <c r="F212" s="113" t="s">
        <v>464</v>
      </c>
      <c r="G212" s="110" t="s">
        <v>470</v>
      </c>
      <c r="H212" s="110">
        <v>0</v>
      </c>
      <c r="I212" s="110" t="s">
        <v>470</v>
      </c>
      <c r="J212" s="110">
        <v>0</v>
      </c>
      <c r="K212" s="31" t="s">
        <v>101</v>
      </c>
      <c r="L212" s="31" t="s">
        <v>101</v>
      </c>
      <c r="M212" s="151">
        <v>1059</v>
      </c>
      <c r="N212" s="44">
        <v>1068</v>
      </c>
      <c r="O212" s="44">
        <v>157</v>
      </c>
      <c r="P212" s="44" t="s">
        <v>398</v>
      </c>
      <c r="Q212" s="44">
        <v>62</v>
      </c>
      <c r="R212" s="44" t="s">
        <v>398</v>
      </c>
      <c r="S212" s="44">
        <v>63</v>
      </c>
      <c r="T212" s="44" t="s">
        <v>398</v>
      </c>
      <c r="U212" s="44">
        <v>66</v>
      </c>
      <c r="V212" s="44" t="s">
        <v>398</v>
      </c>
      <c r="W212" s="44">
        <v>62</v>
      </c>
      <c r="X212" s="44" t="s">
        <v>398</v>
      </c>
      <c r="Y212" s="44">
        <v>36</v>
      </c>
      <c r="Z212" s="44" t="s">
        <v>398</v>
      </c>
      <c r="AA212" s="44">
        <v>11</v>
      </c>
      <c r="AB212" s="44" t="s">
        <v>398</v>
      </c>
      <c r="AC212" s="44">
        <v>18</v>
      </c>
      <c r="AD212" s="44" t="s">
        <v>398</v>
      </c>
      <c r="AE212" s="44">
        <v>78</v>
      </c>
      <c r="AF212" s="44" t="s">
        <v>398</v>
      </c>
      <c r="AG212" s="44">
        <v>89</v>
      </c>
      <c r="AH212" s="44" t="s">
        <v>398</v>
      </c>
      <c r="AI212" s="44">
        <v>126</v>
      </c>
      <c r="AJ212" s="44" t="s">
        <v>398</v>
      </c>
      <c r="AK212" s="44">
        <v>47</v>
      </c>
      <c r="AL212" s="44" t="s">
        <v>398</v>
      </c>
      <c r="AM212" s="44">
        <f>O212+Q212+S212+U212+W212+Y212+AA212+AC212+AE212+AG212+AI212+AK212</f>
        <v>815</v>
      </c>
    </row>
    <row r="213" spans="1:39" s="115" customFormat="1" ht="30" customHeight="1" x14ac:dyDescent="0.25">
      <c r="A213" s="214">
        <v>102</v>
      </c>
      <c r="B213" s="75">
        <v>34212</v>
      </c>
      <c r="C213" s="111" t="s">
        <v>461</v>
      </c>
      <c r="D213" s="111" t="s">
        <v>469</v>
      </c>
      <c r="E213" s="149" t="s">
        <v>463</v>
      </c>
      <c r="F213" s="113" t="s">
        <v>464</v>
      </c>
      <c r="G213" s="110"/>
      <c r="H213" s="110">
        <v>0</v>
      </c>
      <c r="I213" s="110"/>
      <c r="J213" s="110">
        <v>8</v>
      </c>
      <c r="K213" s="31" t="s">
        <v>101</v>
      </c>
      <c r="L213" s="31" t="s">
        <v>101</v>
      </c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  <c r="AD213" s="110"/>
      <c r="AE213" s="110"/>
      <c r="AF213" s="110"/>
      <c r="AG213" s="110"/>
      <c r="AH213" s="110"/>
      <c r="AI213" s="110"/>
      <c r="AJ213" s="110"/>
      <c r="AK213" s="110"/>
      <c r="AL213" s="110"/>
      <c r="AM213" s="44">
        <f>O214+Q214+S214+U214+W214+Y214+AA214+AC214+AE214+AG214+AI214+AK214</f>
        <v>1734</v>
      </c>
    </row>
    <row r="214" spans="1:39" s="115" customFormat="1" ht="30" customHeight="1" x14ac:dyDescent="0.25">
      <c r="A214" s="215"/>
      <c r="B214" s="75">
        <v>34212</v>
      </c>
      <c r="C214" s="111" t="s">
        <v>461</v>
      </c>
      <c r="D214" s="111" t="s">
        <v>469</v>
      </c>
      <c r="E214" s="149" t="s">
        <v>466</v>
      </c>
      <c r="F214" s="113" t="s">
        <v>464</v>
      </c>
      <c r="G214" s="110" t="s">
        <v>470</v>
      </c>
      <c r="H214" s="110">
        <v>0</v>
      </c>
      <c r="I214" s="110" t="s">
        <v>470</v>
      </c>
      <c r="J214" s="110">
        <v>0</v>
      </c>
      <c r="K214" s="31" t="s">
        <v>101</v>
      </c>
      <c r="L214" s="31" t="s">
        <v>101</v>
      </c>
      <c r="M214" s="151">
        <v>884</v>
      </c>
      <c r="N214" s="44">
        <v>1593</v>
      </c>
      <c r="O214" s="44">
        <v>142</v>
      </c>
      <c r="P214" s="44" t="s">
        <v>398</v>
      </c>
      <c r="Q214" s="44">
        <v>231</v>
      </c>
      <c r="R214" s="44" t="s">
        <v>398</v>
      </c>
      <c r="S214" s="44">
        <v>143</v>
      </c>
      <c r="T214" s="44" t="s">
        <v>398</v>
      </c>
      <c r="U214" s="44">
        <v>152</v>
      </c>
      <c r="V214" s="44" t="s">
        <v>398</v>
      </c>
      <c r="W214" s="44">
        <v>109</v>
      </c>
      <c r="X214" s="44" t="s">
        <v>398</v>
      </c>
      <c r="Y214" s="44">
        <v>164</v>
      </c>
      <c r="Z214" s="44" t="s">
        <v>398</v>
      </c>
      <c r="AA214" s="44">
        <v>43</v>
      </c>
      <c r="AB214" s="44" t="s">
        <v>398</v>
      </c>
      <c r="AC214" s="44">
        <v>76</v>
      </c>
      <c r="AD214" s="44" t="s">
        <v>398</v>
      </c>
      <c r="AE214" s="44">
        <v>191</v>
      </c>
      <c r="AF214" s="44" t="s">
        <v>398</v>
      </c>
      <c r="AG214" s="44">
        <v>179</v>
      </c>
      <c r="AH214" s="44" t="s">
        <v>398</v>
      </c>
      <c r="AI214" s="44">
        <v>209</v>
      </c>
      <c r="AJ214" s="44" t="s">
        <v>398</v>
      </c>
      <c r="AK214" s="44">
        <v>95</v>
      </c>
      <c r="AL214" s="44" t="s">
        <v>398</v>
      </c>
      <c r="AM214" s="44"/>
    </row>
    <row r="215" spans="1:39" s="115" customFormat="1" ht="30" customHeight="1" x14ac:dyDescent="0.25">
      <c r="A215" s="214">
        <v>103</v>
      </c>
      <c r="B215" s="75">
        <v>34213</v>
      </c>
      <c r="C215" s="111" t="s">
        <v>461</v>
      </c>
      <c r="D215" s="111" t="s">
        <v>469</v>
      </c>
      <c r="E215" s="149" t="s">
        <v>463</v>
      </c>
      <c r="F215" s="113" t="s">
        <v>464</v>
      </c>
      <c r="G215" s="110"/>
      <c r="H215" s="110">
        <v>0</v>
      </c>
      <c r="I215" s="110"/>
      <c r="J215" s="110">
        <v>8</v>
      </c>
      <c r="K215" s="31" t="s">
        <v>101</v>
      </c>
      <c r="L215" s="31" t="s">
        <v>101</v>
      </c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0"/>
      <c r="AE215" s="110"/>
      <c r="AF215" s="110"/>
      <c r="AG215" s="110"/>
      <c r="AH215" s="110"/>
      <c r="AI215" s="110"/>
      <c r="AJ215" s="110"/>
      <c r="AK215" s="110"/>
      <c r="AL215" s="110"/>
      <c r="AM215" s="110"/>
    </row>
    <row r="216" spans="1:39" s="115" customFormat="1" ht="30" customHeight="1" x14ac:dyDescent="0.25">
      <c r="A216" s="215"/>
      <c r="B216" s="75">
        <v>34213</v>
      </c>
      <c r="C216" s="111" t="s">
        <v>461</v>
      </c>
      <c r="D216" s="111" t="s">
        <v>469</v>
      </c>
      <c r="E216" s="149" t="s">
        <v>466</v>
      </c>
      <c r="F216" s="113" t="s">
        <v>464</v>
      </c>
      <c r="G216" s="110" t="s">
        <v>470</v>
      </c>
      <c r="H216" s="110">
        <v>0</v>
      </c>
      <c r="I216" s="110" t="s">
        <v>470</v>
      </c>
      <c r="J216" s="110">
        <v>0</v>
      </c>
      <c r="K216" s="31" t="s">
        <v>101</v>
      </c>
      <c r="L216" s="31" t="s">
        <v>101</v>
      </c>
      <c r="M216" s="151">
        <v>1379</v>
      </c>
      <c r="N216" s="44">
        <v>1411</v>
      </c>
      <c r="O216" s="44">
        <v>59</v>
      </c>
      <c r="P216" s="44" t="s">
        <v>398</v>
      </c>
      <c r="Q216" s="44">
        <v>90</v>
      </c>
      <c r="R216" s="44" t="s">
        <v>398</v>
      </c>
      <c r="S216" s="44">
        <v>70</v>
      </c>
      <c r="T216" s="44" t="s">
        <v>398</v>
      </c>
      <c r="U216" s="44">
        <v>85</v>
      </c>
      <c r="V216" s="44" t="s">
        <v>398</v>
      </c>
      <c r="W216" s="44">
        <v>45</v>
      </c>
      <c r="X216" s="44" t="s">
        <v>398</v>
      </c>
      <c r="Y216" s="44">
        <v>40</v>
      </c>
      <c r="Z216" s="44" t="s">
        <v>398</v>
      </c>
      <c r="AA216" s="44">
        <v>30</v>
      </c>
      <c r="AB216" s="44" t="s">
        <v>398</v>
      </c>
      <c r="AC216" s="44">
        <v>19</v>
      </c>
      <c r="AD216" s="44" t="s">
        <v>398</v>
      </c>
      <c r="AE216" s="44">
        <v>131</v>
      </c>
      <c r="AF216" s="44" t="s">
        <v>398</v>
      </c>
      <c r="AG216" s="44">
        <v>85</v>
      </c>
      <c r="AH216" s="44" t="s">
        <v>398</v>
      </c>
      <c r="AI216" s="44">
        <v>145</v>
      </c>
      <c r="AJ216" s="44" t="s">
        <v>398</v>
      </c>
      <c r="AK216" s="44">
        <v>127</v>
      </c>
      <c r="AL216" s="44" t="s">
        <v>398</v>
      </c>
      <c r="AM216" s="44">
        <f>O216+Q216+S216+U216+W216+Y216+AA216+AC216+AE216+AG216+AI216+AK216</f>
        <v>926</v>
      </c>
    </row>
    <row r="217" spans="1:39" s="115" customFormat="1" ht="30" customHeight="1" x14ac:dyDescent="0.25">
      <c r="A217" s="214">
        <v>104</v>
      </c>
      <c r="B217" s="75">
        <v>34214</v>
      </c>
      <c r="C217" s="111" t="s">
        <v>461</v>
      </c>
      <c r="D217" s="111" t="s">
        <v>469</v>
      </c>
      <c r="E217" s="149" t="s">
        <v>463</v>
      </c>
      <c r="F217" s="113" t="s">
        <v>464</v>
      </c>
      <c r="G217" s="110"/>
      <c r="H217" s="110">
        <v>0</v>
      </c>
      <c r="I217" s="110"/>
      <c r="J217" s="110">
        <v>6</v>
      </c>
      <c r="K217" s="31" t="s">
        <v>101</v>
      </c>
      <c r="L217" s="31" t="s">
        <v>101</v>
      </c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  <c r="AD217" s="110"/>
      <c r="AE217" s="110"/>
      <c r="AF217" s="110"/>
      <c r="AG217" s="110"/>
      <c r="AH217" s="110"/>
      <c r="AI217" s="110"/>
      <c r="AJ217" s="110"/>
      <c r="AK217" s="110"/>
      <c r="AL217" s="110"/>
      <c r="AM217" s="110"/>
    </row>
    <row r="218" spans="1:39" s="115" customFormat="1" ht="30" customHeight="1" x14ac:dyDescent="0.25">
      <c r="A218" s="215"/>
      <c r="B218" s="75">
        <v>34214</v>
      </c>
      <c r="C218" s="111" t="s">
        <v>461</v>
      </c>
      <c r="D218" s="111" t="s">
        <v>469</v>
      </c>
      <c r="E218" s="149" t="s">
        <v>466</v>
      </c>
      <c r="F218" s="113" t="s">
        <v>464</v>
      </c>
      <c r="G218" s="110" t="s">
        <v>470</v>
      </c>
      <c r="H218" s="110">
        <v>0</v>
      </c>
      <c r="I218" s="110" t="s">
        <v>470</v>
      </c>
      <c r="J218" s="110">
        <v>0</v>
      </c>
      <c r="K218" s="31" t="s">
        <v>101</v>
      </c>
      <c r="L218" s="31" t="s">
        <v>101</v>
      </c>
      <c r="M218" s="151">
        <v>1972</v>
      </c>
      <c r="N218" s="44">
        <v>1676</v>
      </c>
      <c r="O218" s="44">
        <v>121</v>
      </c>
      <c r="P218" s="44" t="s">
        <v>398</v>
      </c>
      <c r="Q218" s="44">
        <v>161</v>
      </c>
      <c r="R218" s="44" t="s">
        <v>398</v>
      </c>
      <c r="S218" s="44">
        <v>155</v>
      </c>
      <c r="T218" s="44" t="s">
        <v>398</v>
      </c>
      <c r="U218" s="44">
        <v>101</v>
      </c>
      <c r="V218" s="44" t="s">
        <v>398</v>
      </c>
      <c r="W218" s="44">
        <v>53</v>
      </c>
      <c r="X218" s="44" t="s">
        <v>398</v>
      </c>
      <c r="Y218" s="44">
        <v>33</v>
      </c>
      <c r="Z218" s="44" t="s">
        <v>398</v>
      </c>
      <c r="AA218" s="44">
        <v>18</v>
      </c>
      <c r="AB218" s="44" t="s">
        <v>398</v>
      </c>
      <c r="AC218" s="44">
        <v>14</v>
      </c>
      <c r="AD218" s="44" t="s">
        <v>398</v>
      </c>
      <c r="AE218" s="44">
        <v>38</v>
      </c>
      <c r="AF218" s="44" t="s">
        <v>398</v>
      </c>
      <c r="AG218" s="44">
        <v>71</v>
      </c>
      <c r="AH218" s="44" t="s">
        <v>398</v>
      </c>
      <c r="AI218" s="44">
        <v>96</v>
      </c>
      <c r="AJ218" s="44" t="s">
        <v>398</v>
      </c>
      <c r="AK218" s="44">
        <v>71</v>
      </c>
      <c r="AL218" s="44" t="s">
        <v>398</v>
      </c>
      <c r="AM218" s="44">
        <f>O218+Q218+S218+U218+W218+Y218+AA218+AC218+AE218+AG218+AI218+AK218</f>
        <v>932</v>
      </c>
    </row>
    <row r="219" spans="1:39" s="115" customFormat="1" ht="30" customHeight="1" x14ac:dyDescent="0.25">
      <c r="A219" s="214">
        <v>105</v>
      </c>
      <c r="B219" s="75">
        <v>34215</v>
      </c>
      <c r="C219" s="111" t="s">
        <v>461</v>
      </c>
      <c r="D219" s="111" t="s">
        <v>469</v>
      </c>
      <c r="E219" s="149" t="s">
        <v>463</v>
      </c>
      <c r="F219" s="113" t="s">
        <v>464</v>
      </c>
      <c r="G219" s="110"/>
      <c r="H219" s="110">
        <v>0</v>
      </c>
      <c r="I219" s="110"/>
      <c r="J219" s="110">
        <v>8</v>
      </c>
      <c r="K219" s="31" t="s">
        <v>101</v>
      </c>
      <c r="L219" s="31" t="s">
        <v>101</v>
      </c>
      <c r="M219" s="151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</row>
    <row r="220" spans="1:39" s="115" customFormat="1" ht="30" customHeight="1" x14ac:dyDescent="0.25">
      <c r="A220" s="215"/>
      <c r="B220" s="75">
        <v>34215</v>
      </c>
      <c r="C220" s="111" t="s">
        <v>461</v>
      </c>
      <c r="D220" s="111" t="s">
        <v>469</v>
      </c>
      <c r="E220" s="149" t="s">
        <v>466</v>
      </c>
      <c r="F220" s="113" t="s">
        <v>464</v>
      </c>
      <c r="G220" s="110" t="s">
        <v>470</v>
      </c>
      <c r="H220" s="110">
        <v>0</v>
      </c>
      <c r="I220" s="110" t="s">
        <v>470</v>
      </c>
      <c r="J220" s="110">
        <v>0</v>
      </c>
      <c r="K220" s="31" t="s">
        <v>101</v>
      </c>
      <c r="L220" s="31" t="s">
        <v>101</v>
      </c>
      <c r="M220" s="151">
        <v>1148.5</v>
      </c>
      <c r="N220" s="44">
        <v>1450</v>
      </c>
      <c r="O220" s="44">
        <v>155</v>
      </c>
      <c r="P220" s="44" t="s">
        <v>398</v>
      </c>
      <c r="Q220" s="44">
        <v>165</v>
      </c>
      <c r="R220" s="44" t="s">
        <v>398</v>
      </c>
      <c r="S220" s="44">
        <v>115</v>
      </c>
      <c r="T220" s="44" t="s">
        <v>398</v>
      </c>
      <c r="U220" s="44">
        <v>120</v>
      </c>
      <c r="V220" s="44" t="s">
        <v>398</v>
      </c>
      <c r="W220" s="44">
        <v>185</v>
      </c>
      <c r="X220" s="44" t="s">
        <v>398</v>
      </c>
      <c r="Y220" s="44">
        <v>95</v>
      </c>
      <c r="Z220" s="44" t="s">
        <v>398</v>
      </c>
      <c r="AA220" s="44">
        <v>75</v>
      </c>
      <c r="AB220" s="44" t="s">
        <v>398</v>
      </c>
      <c r="AC220" s="44">
        <v>59</v>
      </c>
      <c r="AD220" s="44" t="s">
        <v>398</v>
      </c>
      <c r="AE220" s="44">
        <v>256</v>
      </c>
      <c r="AF220" s="44" t="s">
        <v>398</v>
      </c>
      <c r="AG220" s="44">
        <v>175</v>
      </c>
      <c r="AH220" s="44" t="s">
        <v>398</v>
      </c>
      <c r="AI220" s="44">
        <v>275</v>
      </c>
      <c r="AJ220" s="44" t="s">
        <v>398</v>
      </c>
      <c r="AK220" s="44">
        <v>245</v>
      </c>
      <c r="AL220" s="44" t="s">
        <v>398</v>
      </c>
      <c r="AM220" s="44">
        <f>O220+Q220+S220+U220+W220+Y220+AA220+AC220+AE220+AG220+AI220+AK220</f>
        <v>1920</v>
      </c>
    </row>
    <row r="221" spans="1:39" s="115" customFormat="1" ht="30" customHeight="1" x14ac:dyDescent="0.25">
      <c r="A221" s="214">
        <v>106</v>
      </c>
      <c r="B221" s="75">
        <v>34216</v>
      </c>
      <c r="C221" s="111" t="s">
        <v>461</v>
      </c>
      <c r="D221" s="111" t="s">
        <v>469</v>
      </c>
      <c r="E221" s="149" t="s">
        <v>463</v>
      </c>
      <c r="F221" s="113" t="s">
        <v>464</v>
      </c>
      <c r="G221" s="110"/>
      <c r="H221" s="110">
        <v>0</v>
      </c>
      <c r="I221" s="110"/>
      <c r="J221" s="110">
        <v>8</v>
      </c>
      <c r="K221" s="31" t="s">
        <v>101</v>
      </c>
      <c r="L221" s="31" t="s">
        <v>101</v>
      </c>
      <c r="M221" s="151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</row>
    <row r="222" spans="1:39" s="115" customFormat="1" ht="30" customHeight="1" x14ac:dyDescent="0.25">
      <c r="A222" s="215"/>
      <c r="B222" s="75">
        <v>34216</v>
      </c>
      <c r="C222" s="111" t="s">
        <v>461</v>
      </c>
      <c r="D222" s="111" t="s">
        <v>469</v>
      </c>
      <c r="E222" s="149" t="s">
        <v>466</v>
      </c>
      <c r="F222" s="113" t="s">
        <v>464</v>
      </c>
      <c r="G222" s="110" t="s">
        <v>470</v>
      </c>
      <c r="H222" s="110">
        <v>0</v>
      </c>
      <c r="I222" s="110" t="s">
        <v>470</v>
      </c>
      <c r="J222" s="110">
        <v>0</v>
      </c>
      <c r="K222" s="31" t="s">
        <v>101</v>
      </c>
      <c r="L222" s="31" t="s">
        <v>101</v>
      </c>
      <c r="M222" s="151">
        <v>1136.5</v>
      </c>
      <c r="N222" s="44">
        <v>910</v>
      </c>
      <c r="O222" s="44">
        <v>85</v>
      </c>
      <c r="P222" s="44" t="s">
        <v>398</v>
      </c>
      <c r="Q222" s="44">
        <v>80</v>
      </c>
      <c r="R222" s="44" t="s">
        <v>398</v>
      </c>
      <c r="S222" s="44">
        <v>40</v>
      </c>
      <c r="T222" s="44" t="s">
        <v>398</v>
      </c>
      <c r="U222" s="44">
        <v>0</v>
      </c>
      <c r="V222" s="44" t="s">
        <v>398</v>
      </c>
      <c r="W222" s="44">
        <v>0</v>
      </c>
      <c r="X222" s="44" t="s">
        <v>398</v>
      </c>
      <c r="Y222" s="44">
        <v>0</v>
      </c>
      <c r="Z222" s="44" t="s">
        <v>398</v>
      </c>
      <c r="AA222" s="44">
        <v>0</v>
      </c>
      <c r="AB222" s="44" t="s">
        <v>398</v>
      </c>
      <c r="AC222" s="44">
        <v>0</v>
      </c>
      <c r="AD222" s="44" t="s">
        <v>398</v>
      </c>
      <c r="AE222" s="44">
        <v>0</v>
      </c>
      <c r="AF222" s="44" t="s">
        <v>398</v>
      </c>
      <c r="AG222" s="44">
        <v>0</v>
      </c>
      <c r="AH222" s="44" t="s">
        <v>398</v>
      </c>
      <c r="AI222" s="44">
        <v>0</v>
      </c>
      <c r="AJ222" s="44" t="s">
        <v>398</v>
      </c>
      <c r="AK222" s="44">
        <v>0</v>
      </c>
      <c r="AL222" s="44" t="s">
        <v>398</v>
      </c>
      <c r="AM222" s="44">
        <f>O222+Q222+S222+U222+W222+Y222+AA222+AC222+AE222+AG222+AI222+AK222</f>
        <v>205</v>
      </c>
    </row>
    <row r="223" spans="1:39" s="115" customFormat="1" ht="30" customHeight="1" x14ac:dyDescent="0.25">
      <c r="A223" s="214">
        <v>107</v>
      </c>
      <c r="B223" s="75">
        <v>34217</v>
      </c>
      <c r="C223" s="111" t="s">
        <v>461</v>
      </c>
      <c r="D223" s="111" t="s">
        <v>469</v>
      </c>
      <c r="E223" s="149" t="s">
        <v>463</v>
      </c>
      <c r="F223" s="113" t="s">
        <v>464</v>
      </c>
      <c r="G223" s="110"/>
      <c r="H223" s="110">
        <v>0</v>
      </c>
      <c r="I223" s="110"/>
      <c r="J223" s="110">
        <v>2</v>
      </c>
      <c r="K223" s="31" t="s">
        <v>101</v>
      </c>
      <c r="L223" s="31" t="s">
        <v>101</v>
      </c>
      <c r="M223" s="151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</row>
    <row r="224" spans="1:39" s="115" customFormat="1" ht="30" customHeight="1" x14ac:dyDescent="0.25">
      <c r="A224" s="215"/>
      <c r="B224" s="75">
        <v>34217</v>
      </c>
      <c r="C224" s="111" t="s">
        <v>461</v>
      </c>
      <c r="D224" s="111" t="s">
        <v>469</v>
      </c>
      <c r="E224" s="149" t="s">
        <v>466</v>
      </c>
      <c r="F224" s="113" t="s">
        <v>464</v>
      </c>
      <c r="G224" s="110" t="s">
        <v>470</v>
      </c>
      <c r="H224" s="110">
        <v>6</v>
      </c>
      <c r="I224" s="110" t="s">
        <v>470</v>
      </c>
      <c r="J224" s="110">
        <v>0</v>
      </c>
      <c r="K224" s="31" t="s">
        <v>101</v>
      </c>
      <c r="L224" s="31" t="s">
        <v>101</v>
      </c>
      <c r="M224" s="151">
        <v>877</v>
      </c>
      <c r="N224" s="44">
        <v>1166</v>
      </c>
      <c r="O224" s="44">
        <v>125</v>
      </c>
      <c r="P224" s="44" t="s">
        <v>398</v>
      </c>
      <c r="Q224" s="44">
        <v>100</v>
      </c>
      <c r="R224" s="44" t="s">
        <v>398</v>
      </c>
      <c r="S224" s="44">
        <v>80</v>
      </c>
      <c r="T224" s="44" t="s">
        <v>398</v>
      </c>
      <c r="U224" s="44">
        <v>75</v>
      </c>
      <c r="V224" s="44" t="s">
        <v>398</v>
      </c>
      <c r="W224" s="44">
        <v>121</v>
      </c>
      <c r="X224" s="44" t="s">
        <v>398</v>
      </c>
      <c r="Y224" s="44">
        <v>97</v>
      </c>
      <c r="Z224" s="44" t="s">
        <v>398</v>
      </c>
      <c r="AA224" s="44">
        <v>82</v>
      </c>
      <c r="AB224" s="44" t="s">
        <v>398</v>
      </c>
      <c r="AC224" s="44">
        <v>50</v>
      </c>
      <c r="AD224" s="44" t="s">
        <v>398</v>
      </c>
      <c r="AE224" s="44">
        <v>125</v>
      </c>
      <c r="AF224" s="44" t="s">
        <v>398</v>
      </c>
      <c r="AG224" s="44">
        <v>90</v>
      </c>
      <c r="AH224" s="44" t="s">
        <v>398</v>
      </c>
      <c r="AI224" s="44">
        <v>91</v>
      </c>
      <c r="AJ224" s="44" t="s">
        <v>398</v>
      </c>
      <c r="AK224" s="44">
        <v>114</v>
      </c>
      <c r="AL224" s="44" t="s">
        <v>398</v>
      </c>
      <c r="AM224" s="44">
        <f>O224+Q224+S224+U224+W224+Y224+AA224+AC224+AE224+AG224+AI224+AK224</f>
        <v>1150</v>
      </c>
    </row>
    <row r="225" spans="1:39" s="115" customFormat="1" ht="30" customHeight="1" x14ac:dyDescent="0.25">
      <c r="A225" s="214">
        <v>108</v>
      </c>
      <c r="B225" s="75">
        <v>34218</v>
      </c>
      <c r="C225" s="111" t="s">
        <v>461</v>
      </c>
      <c r="D225" s="111" t="s">
        <v>469</v>
      </c>
      <c r="E225" s="149" t="s">
        <v>463</v>
      </c>
      <c r="F225" s="113" t="s">
        <v>464</v>
      </c>
      <c r="G225" s="110"/>
      <c r="H225" s="110">
        <v>0</v>
      </c>
      <c r="I225" s="110"/>
      <c r="J225" s="110">
        <v>8</v>
      </c>
      <c r="K225" s="31" t="s">
        <v>101</v>
      </c>
      <c r="L225" s="31" t="s">
        <v>101</v>
      </c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  <c r="AA225" s="110"/>
      <c r="AB225" s="110"/>
      <c r="AC225" s="110"/>
      <c r="AD225" s="110"/>
      <c r="AE225" s="110"/>
      <c r="AF225" s="110"/>
      <c r="AG225" s="110"/>
      <c r="AH225" s="110"/>
      <c r="AI225" s="110"/>
      <c r="AJ225" s="110"/>
      <c r="AK225" s="110"/>
      <c r="AL225" s="110"/>
      <c r="AM225" s="110"/>
    </row>
    <row r="226" spans="1:39" s="115" customFormat="1" ht="30" customHeight="1" x14ac:dyDescent="0.25">
      <c r="A226" s="215"/>
      <c r="B226" s="75">
        <v>34218</v>
      </c>
      <c r="C226" s="111" t="s">
        <v>461</v>
      </c>
      <c r="D226" s="111" t="s">
        <v>469</v>
      </c>
      <c r="E226" s="149" t="s">
        <v>466</v>
      </c>
      <c r="F226" s="113" t="s">
        <v>464</v>
      </c>
      <c r="G226" s="110" t="s">
        <v>470</v>
      </c>
      <c r="H226" s="110">
        <v>0</v>
      </c>
      <c r="I226" s="110" t="s">
        <v>470</v>
      </c>
      <c r="J226" s="110">
        <v>0</v>
      </c>
      <c r="K226" s="31" t="s">
        <v>101</v>
      </c>
      <c r="L226" s="31" t="s">
        <v>101</v>
      </c>
      <c r="M226" s="151">
        <v>2516</v>
      </c>
      <c r="N226" s="44">
        <v>1436</v>
      </c>
      <c r="O226" s="44">
        <v>435</v>
      </c>
      <c r="P226" s="44" t="s">
        <v>398</v>
      </c>
      <c r="Q226" s="44">
        <v>72</v>
      </c>
      <c r="R226" s="44" t="s">
        <v>398</v>
      </c>
      <c r="S226" s="44">
        <v>92</v>
      </c>
      <c r="T226" s="44" t="s">
        <v>398</v>
      </c>
      <c r="U226" s="44">
        <v>29</v>
      </c>
      <c r="V226" s="44" t="s">
        <v>398</v>
      </c>
      <c r="W226" s="44">
        <v>44</v>
      </c>
      <c r="X226" s="44" t="s">
        <v>398</v>
      </c>
      <c r="Y226" s="44">
        <v>37</v>
      </c>
      <c r="Z226" s="44" t="s">
        <v>398</v>
      </c>
      <c r="AA226" s="44">
        <v>21</v>
      </c>
      <c r="AB226" s="44" t="s">
        <v>398</v>
      </c>
      <c r="AC226" s="44">
        <v>19</v>
      </c>
      <c r="AD226" s="44" t="s">
        <v>398</v>
      </c>
      <c r="AE226" s="44">
        <v>120</v>
      </c>
      <c r="AF226" s="44" t="s">
        <v>398</v>
      </c>
      <c r="AG226" s="44">
        <v>131</v>
      </c>
      <c r="AH226" s="44" t="s">
        <v>398</v>
      </c>
      <c r="AI226" s="44">
        <v>84</v>
      </c>
      <c r="AJ226" s="44" t="s">
        <v>398</v>
      </c>
      <c r="AK226" s="44">
        <v>135</v>
      </c>
      <c r="AL226" s="44" t="s">
        <v>398</v>
      </c>
      <c r="AM226" s="44">
        <f>O226+Q226+S226+U226+W226+Y226+AA226+AC226+AE226+AG226+AI226+AK226</f>
        <v>1219</v>
      </c>
    </row>
    <row r="227" spans="1:39" s="115" customFormat="1" ht="30" customHeight="1" x14ac:dyDescent="0.25">
      <c r="A227" s="214">
        <v>109</v>
      </c>
      <c r="B227" s="75">
        <v>34219</v>
      </c>
      <c r="C227" s="111" t="s">
        <v>461</v>
      </c>
      <c r="D227" s="111" t="s">
        <v>469</v>
      </c>
      <c r="E227" s="149" t="s">
        <v>463</v>
      </c>
      <c r="F227" s="113" t="s">
        <v>464</v>
      </c>
      <c r="G227" s="110"/>
      <c r="H227" s="110">
        <v>0</v>
      </c>
      <c r="I227" s="110"/>
      <c r="J227" s="110">
        <v>16</v>
      </c>
      <c r="K227" s="31" t="s">
        <v>101</v>
      </c>
      <c r="L227" s="31" t="s">
        <v>101</v>
      </c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  <c r="AD227" s="110"/>
      <c r="AE227" s="110"/>
      <c r="AF227" s="110"/>
      <c r="AG227" s="110"/>
      <c r="AH227" s="110"/>
      <c r="AI227" s="110"/>
      <c r="AJ227" s="110"/>
      <c r="AK227" s="110"/>
      <c r="AL227" s="110"/>
      <c r="AM227" s="110"/>
    </row>
    <row r="228" spans="1:39" s="115" customFormat="1" ht="30" customHeight="1" x14ac:dyDescent="0.25">
      <c r="A228" s="215"/>
      <c r="B228" s="75">
        <v>34219</v>
      </c>
      <c r="C228" s="111" t="s">
        <v>461</v>
      </c>
      <c r="D228" s="111" t="s">
        <v>469</v>
      </c>
      <c r="E228" s="149" t="s">
        <v>466</v>
      </c>
      <c r="F228" s="113" t="s">
        <v>464</v>
      </c>
      <c r="G228" s="110" t="s">
        <v>470</v>
      </c>
      <c r="H228" s="110">
        <v>0</v>
      </c>
      <c r="I228" s="110" t="s">
        <v>470</v>
      </c>
      <c r="J228" s="110">
        <v>0</v>
      </c>
      <c r="K228" s="31" t="s">
        <v>101</v>
      </c>
      <c r="L228" s="31" t="s">
        <v>101</v>
      </c>
      <c r="M228" s="151">
        <f>567+870</f>
        <v>1437</v>
      </c>
      <c r="N228" s="44">
        <f>887+581</f>
        <v>1468</v>
      </c>
      <c r="O228" s="44">
        <v>146</v>
      </c>
      <c r="P228" s="44" t="s">
        <v>398</v>
      </c>
      <c r="Q228" s="44">
        <v>150</v>
      </c>
      <c r="R228" s="44" t="s">
        <v>398</v>
      </c>
      <c r="S228" s="44">
        <v>55</v>
      </c>
      <c r="T228" s="44" t="s">
        <v>398</v>
      </c>
      <c r="U228" s="44">
        <v>120</v>
      </c>
      <c r="V228" s="44" t="s">
        <v>398</v>
      </c>
      <c r="W228" s="44">
        <v>30</v>
      </c>
      <c r="X228" s="44" t="s">
        <v>398</v>
      </c>
      <c r="Y228" s="44">
        <v>76</v>
      </c>
      <c r="Z228" s="44" t="s">
        <v>398</v>
      </c>
      <c r="AA228" s="44">
        <v>54</v>
      </c>
      <c r="AB228" s="44" t="s">
        <v>398</v>
      </c>
      <c r="AC228" s="44">
        <v>54</v>
      </c>
      <c r="AD228" s="44" t="s">
        <v>398</v>
      </c>
      <c r="AE228" s="44">
        <v>171</v>
      </c>
      <c r="AF228" s="44" t="s">
        <v>398</v>
      </c>
      <c r="AG228" s="44">
        <v>110</v>
      </c>
      <c r="AH228" s="44" t="s">
        <v>398</v>
      </c>
      <c r="AI228" s="44">
        <v>80</v>
      </c>
      <c r="AJ228" s="44" t="s">
        <v>398</v>
      </c>
      <c r="AK228" s="44">
        <v>120</v>
      </c>
      <c r="AL228" s="44" t="s">
        <v>398</v>
      </c>
      <c r="AM228" s="44">
        <f>O228+Q228+S228+U228+W228+Y228+AA228+AC228+AE228+AG228+AI228+AK228</f>
        <v>1166</v>
      </c>
    </row>
    <row r="229" spans="1:39" s="115" customFormat="1" ht="30" customHeight="1" x14ac:dyDescent="0.25">
      <c r="A229" s="214">
        <v>110</v>
      </c>
      <c r="B229" s="75">
        <v>34220</v>
      </c>
      <c r="C229" s="111" t="s">
        <v>461</v>
      </c>
      <c r="D229" s="111" t="s">
        <v>469</v>
      </c>
      <c r="E229" s="149" t="s">
        <v>463</v>
      </c>
      <c r="F229" s="113" t="s">
        <v>464</v>
      </c>
      <c r="G229" s="110"/>
      <c r="H229" s="110">
        <v>0</v>
      </c>
      <c r="I229" s="110"/>
      <c r="J229" s="110">
        <v>12</v>
      </c>
      <c r="K229" s="31" t="s">
        <v>101</v>
      </c>
      <c r="L229" s="31" t="s">
        <v>101</v>
      </c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  <c r="AA229" s="110"/>
      <c r="AB229" s="110"/>
      <c r="AC229" s="110"/>
      <c r="AD229" s="110"/>
      <c r="AE229" s="110"/>
      <c r="AF229" s="110"/>
      <c r="AG229" s="110"/>
      <c r="AH229" s="110"/>
      <c r="AI229" s="110"/>
      <c r="AJ229" s="110"/>
      <c r="AK229" s="110"/>
      <c r="AL229" s="110"/>
      <c r="AM229" s="110"/>
    </row>
    <row r="230" spans="1:39" s="115" customFormat="1" ht="30" customHeight="1" x14ac:dyDescent="0.25">
      <c r="A230" s="215"/>
      <c r="B230" s="75">
        <v>34220</v>
      </c>
      <c r="C230" s="111" t="s">
        <v>461</v>
      </c>
      <c r="D230" s="111" t="s">
        <v>469</v>
      </c>
      <c r="E230" s="149" t="s">
        <v>466</v>
      </c>
      <c r="F230" s="113" t="s">
        <v>464</v>
      </c>
      <c r="G230" s="110" t="s">
        <v>470</v>
      </c>
      <c r="H230" s="110">
        <v>0</v>
      </c>
      <c r="I230" s="110" t="s">
        <v>470</v>
      </c>
      <c r="J230" s="110">
        <v>0</v>
      </c>
      <c r="K230" s="31" t="s">
        <v>101</v>
      </c>
      <c r="L230" s="31" t="s">
        <v>101</v>
      </c>
      <c r="M230" s="151">
        <v>1087</v>
      </c>
      <c r="N230" s="44">
        <v>205</v>
      </c>
      <c r="O230" s="44">
        <v>0</v>
      </c>
      <c r="P230" s="44" t="s">
        <v>398</v>
      </c>
      <c r="Q230" s="44">
        <v>235</v>
      </c>
      <c r="R230" s="44" t="s">
        <v>398</v>
      </c>
      <c r="S230" s="44">
        <v>0</v>
      </c>
      <c r="T230" s="44" t="s">
        <v>398</v>
      </c>
      <c r="U230" s="44">
        <v>0</v>
      </c>
      <c r="V230" s="44" t="s">
        <v>398</v>
      </c>
      <c r="W230" s="44">
        <v>0</v>
      </c>
      <c r="X230" s="44" t="s">
        <v>398</v>
      </c>
      <c r="Y230" s="44">
        <v>0</v>
      </c>
      <c r="Z230" s="44" t="s">
        <v>398</v>
      </c>
      <c r="AA230" s="44">
        <v>0</v>
      </c>
      <c r="AB230" s="44" t="s">
        <v>398</v>
      </c>
      <c r="AC230" s="44">
        <v>0</v>
      </c>
      <c r="AD230" s="44" t="s">
        <v>398</v>
      </c>
      <c r="AE230" s="44">
        <v>0</v>
      </c>
      <c r="AF230" s="44" t="s">
        <v>398</v>
      </c>
      <c r="AG230" s="44">
        <v>0</v>
      </c>
      <c r="AH230" s="44" t="s">
        <v>398</v>
      </c>
      <c r="AI230" s="44">
        <v>0</v>
      </c>
      <c r="AJ230" s="44" t="s">
        <v>398</v>
      </c>
      <c r="AK230" s="44">
        <v>0</v>
      </c>
      <c r="AL230" s="44" t="s">
        <v>398</v>
      </c>
      <c r="AM230" s="44">
        <f>O230+Q230+S230+U230+W230+Y230+AA230+AC230+AE230+AG230+AI230+AK230</f>
        <v>235</v>
      </c>
    </row>
    <row r="231" spans="1:39" s="115" customFormat="1" ht="30" customHeight="1" x14ac:dyDescent="0.25">
      <c r="A231" s="214">
        <v>111</v>
      </c>
      <c r="B231" s="75">
        <v>34221</v>
      </c>
      <c r="C231" s="111" t="s">
        <v>461</v>
      </c>
      <c r="D231" s="111" t="s">
        <v>469</v>
      </c>
      <c r="E231" s="149" t="s">
        <v>463</v>
      </c>
      <c r="F231" s="113" t="s">
        <v>464</v>
      </c>
      <c r="G231" s="110"/>
      <c r="H231" s="110">
        <v>0</v>
      </c>
      <c r="I231" s="110"/>
      <c r="J231" s="110">
        <v>2</v>
      </c>
      <c r="K231" s="31" t="s">
        <v>101</v>
      </c>
      <c r="L231" s="31" t="s">
        <v>101</v>
      </c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  <c r="AA231" s="110"/>
      <c r="AB231" s="110"/>
      <c r="AC231" s="110"/>
      <c r="AD231" s="110"/>
      <c r="AE231" s="110"/>
      <c r="AF231" s="110"/>
      <c r="AG231" s="110"/>
      <c r="AH231" s="110"/>
      <c r="AI231" s="110"/>
      <c r="AJ231" s="110"/>
      <c r="AK231" s="110"/>
      <c r="AL231" s="110"/>
      <c r="AM231" s="110"/>
    </row>
    <row r="232" spans="1:39" s="115" customFormat="1" ht="30" customHeight="1" x14ac:dyDescent="0.25">
      <c r="A232" s="215"/>
      <c r="B232" s="75">
        <v>34221</v>
      </c>
      <c r="C232" s="111" t="s">
        <v>461</v>
      </c>
      <c r="D232" s="111" t="s">
        <v>469</v>
      </c>
      <c r="E232" s="149" t="s">
        <v>466</v>
      </c>
      <c r="F232" s="113" t="s">
        <v>464</v>
      </c>
      <c r="G232" s="110" t="s">
        <v>470</v>
      </c>
      <c r="H232" s="110">
        <v>6</v>
      </c>
      <c r="I232" s="110" t="s">
        <v>470</v>
      </c>
      <c r="J232" s="110">
        <v>0</v>
      </c>
      <c r="K232" s="31" t="s">
        <v>101</v>
      </c>
      <c r="L232" s="31" t="s">
        <v>101</v>
      </c>
      <c r="M232" s="151">
        <v>3257</v>
      </c>
      <c r="N232" s="44">
        <v>4138</v>
      </c>
      <c r="O232" s="44">
        <v>390</v>
      </c>
      <c r="P232" s="44" t="s">
        <v>398</v>
      </c>
      <c r="Q232" s="44">
        <v>235</v>
      </c>
      <c r="R232" s="44" t="s">
        <v>398</v>
      </c>
      <c r="S232" s="44">
        <v>300</v>
      </c>
      <c r="T232" s="44" t="s">
        <v>398</v>
      </c>
      <c r="U232" s="44">
        <v>215</v>
      </c>
      <c r="V232" s="44" t="s">
        <v>398</v>
      </c>
      <c r="W232" s="44">
        <v>300</v>
      </c>
      <c r="X232" s="44" t="s">
        <v>398</v>
      </c>
      <c r="Y232" s="44">
        <v>240</v>
      </c>
      <c r="Z232" s="44" t="s">
        <v>398</v>
      </c>
      <c r="AA232" s="44">
        <v>255</v>
      </c>
      <c r="AB232" s="44" t="s">
        <v>398</v>
      </c>
      <c r="AC232" s="44">
        <v>265</v>
      </c>
      <c r="AD232" s="44" t="s">
        <v>398</v>
      </c>
      <c r="AE232" s="44">
        <v>345</v>
      </c>
      <c r="AF232" s="44" t="s">
        <v>398</v>
      </c>
      <c r="AG232" s="44">
        <v>325</v>
      </c>
      <c r="AH232" s="44" t="s">
        <v>398</v>
      </c>
      <c r="AI232" s="44">
        <v>470</v>
      </c>
      <c r="AJ232" s="44" t="s">
        <v>398</v>
      </c>
      <c r="AK232" s="44">
        <v>455</v>
      </c>
      <c r="AL232" s="44" t="s">
        <v>398</v>
      </c>
      <c r="AM232" s="44">
        <f>O232+Q232+S232+U232+W232+Y232+AA232+AC232+AE232+AG232+AI232+AK232</f>
        <v>3795</v>
      </c>
    </row>
    <row r="233" spans="1:39" s="115" customFormat="1" ht="30" customHeight="1" x14ac:dyDescent="0.25">
      <c r="A233" s="214">
        <v>112</v>
      </c>
      <c r="B233" s="75">
        <v>34222</v>
      </c>
      <c r="C233" s="111" t="s">
        <v>461</v>
      </c>
      <c r="D233" s="111" t="s">
        <v>469</v>
      </c>
      <c r="E233" s="149" t="s">
        <v>463</v>
      </c>
      <c r="F233" s="113" t="s">
        <v>464</v>
      </c>
      <c r="G233" s="110"/>
      <c r="H233" s="110">
        <v>0</v>
      </c>
      <c r="I233" s="110"/>
      <c r="J233" s="110">
        <v>16</v>
      </c>
      <c r="K233" s="31" t="s">
        <v>101</v>
      </c>
      <c r="L233" s="31" t="s">
        <v>101</v>
      </c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  <c r="AA233" s="110"/>
      <c r="AB233" s="110"/>
      <c r="AC233" s="110"/>
      <c r="AD233" s="110"/>
      <c r="AE233" s="110"/>
      <c r="AF233" s="110"/>
      <c r="AG233" s="110"/>
      <c r="AH233" s="110"/>
      <c r="AI233" s="110"/>
      <c r="AJ233" s="110"/>
      <c r="AK233" s="110"/>
      <c r="AL233" s="110"/>
      <c r="AM233" s="110"/>
    </row>
    <row r="234" spans="1:39" s="115" customFormat="1" ht="30" customHeight="1" x14ac:dyDescent="0.25">
      <c r="A234" s="215"/>
      <c r="B234" s="75">
        <v>34222</v>
      </c>
      <c r="C234" s="111" t="s">
        <v>461</v>
      </c>
      <c r="D234" s="111" t="s">
        <v>469</v>
      </c>
      <c r="E234" s="149" t="s">
        <v>466</v>
      </c>
      <c r="F234" s="113" t="s">
        <v>464</v>
      </c>
      <c r="G234" s="110" t="s">
        <v>470</v>
      </c>
      <c r="H234" s="110">
        <v>0</v>
      </c>
      <c r="I234" s="110" t="s">
        <v>470</v>
      </c>
      <c r="J234" s="110">
        <v>0</v>
      </c>
      <c r="K234" s="31" t="s">
        <v>101</v>
      </c>
      <c r="L234" s="31" t="s">
        <v>101</v>
      </c>
      <c r="M234" s="152">
        <v>1102</v>
      </c>
      <c r="N234" s="44">
        <v>550</v>
      </c>
      <c r="O234" s="44">
        <v>85</v>
      </c>
      <c r="P234" s="44" t="s">
        <v>398</v>
      </c>
      <c r="Q234" s="44">
        <v>120</v>
      </c>
      <c r="R234" s="44" t="s">
        <v>398</v>
      </c>
      <c r="S234" s="44">
        <v>60</v>
      </c>
      <c r="T234" s="44" t="s">
        <v>398</v>
      </c>
      <c r="U234" s="44">
        <v>50</v>
      </c>
      <c r="V234" s="44" t="s">
        <v>398</v>
      </c>
      <c r="W234" s="44">
        <v>50</v>
      </c>
      <c r="X234" s="44" t="s">
        <v>398</v>
      </c>
      <c r="Y234" s="44">
        <v>50</v>
      </c>
      <c r="Z234" s="44" t="s">
        <v>398</v>
      </c>
      <c r="AA234" s="44">
        <v>54</v>
      </c>
      <c r="AB234" s="44" t="s">
        <v>398</v>
      </c>
      <c r="AC234" s="44">
        <v>22</v>
      </c>
      <c r="AD234" s="44" t="s">
        <v>398</v>
      </c>
      <c r="AE234" s="44">
        <v>103</v>
      </c>
      <c r="AF234" s="44" t="s">
        <v>398</v>
      </c>
      <c r="AG234" s="44">
        <v>20</v>
      </c>
      <c r="AH234" s="44" t="s">
        <v>398</v>
      </c>
      <c r="AI234" s="44">
        <v>35</v>
      </c>
      <c r="AJ234" s="44" t="s">
        <v>398</v>
      </c>
      <c r="AK234" s="44">
        <v>75</v>
      </c>
      <c r="AL234" s="44" t="s">
        <v>398</v>
      </c>
      <c r="AM234" s="44">
        <f>O234+Q234+S234+U234+W234+Y234+AA234+AC234+AE234+AG234+AI234+AK234</f>
        <v>724</v>
      </c>
    </row>
    <row r="235" spans="1:39" s="115" customFormat="1" ht="30" customHeight="1" x14ac:dyDescent="0.25">
      <c r="A235" s="214">
        <v>113</v>
      </c>
      <c r="B235" s="75">
        <v>34223</v>
      </c>
      <c r="C235" s="111" t="s">
        <v>461</v>
      </c>
      <c r="D235" s="111" t="s">
        <v>469</v>
      </c>
      <c r="E235" s="149" t="s">
        <v>463</v>
      </c>
      <c r="F235" s="113" t="s">
        <v>464</v>
      </c>
      <c r="G235" s="110"/>
      <c r="H235" s="110">
        <v>0</v>
      </c>
      <c r="I235" s="110"/>
      <c r="J235" s="110">
        <v>2</v>
      </c>
      <c r="K235" s="31" t="s">
        <v>101</v>
      </c>
      <c r="L235" s="31" t="s">
        <v>101</v>
      </c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  <c r="AA235" s="110"/>
      <c r="AB235" s="110"/>
      <c r="AC235" s="110"/>
      <c r="AD235" s="110"/>
      <c r="AE235" s="110"/>
      <c r="AF235" s="110"/>
      <c r="AG235" s="110"/>
      <c r="AH235" s="110"/>
      <c r="AI235" s="110"/>
      <c r="AJ235" s="110"/>
      <c r="AK235" s="110"/>
      <c r="AL235" s="110"/>
      <c r="AM235" s="110"/>
    </row>
    <row r="236" spans="1:39" s="115" customFormat="1" ht="30" customHeight="1" x14ac:dyDescent="0.25">
      <c r="A236" s="215"/>
      <c r="B236" s="75">
        <v>34223</v>
      </c>
      <c r="C236" s="111" t="s">
        <v>461</v>
      </c>
      <c r="D236" s="111" t="s">
        <v>469</v>
      </c>
      <c r="E236" s="149" t="s">
        <v>466</v>
      </c>
      <c r="F236" s="113" t="s">
        <v>464</v>
      </c>
      <c r="G236" s="110" t="s">
        <v>470</v>
      </c>
      <c r="H236" s="110">
        <v>6</v>
      </c>
      <c r="I236" s="110" t="s">
        <v>470</v>
      </c>
      <c r="J236" s="110">
        <v>0</v>
      </c>
      <c r="K236" s="31" t="s">
        <v>101</v>
      </c>
      <c r="L236" s="31" t="s">
        <v>101</v>
      </c>
      <c r="M236" s="152">
        <v>920</v>
      </c>
      <c r="N236" s="44">
        <v>1161</v>
      </c>
      <c r="O236" s="44">
        <v>52</v>
      </c>
      <c r="P236" s="44" t="s">
        <v>398</v>
      </c>
      <c r="Q236" s="44">
        <v>155</v>
      </c>
      <c r="R236" s="44" t="s">
        <v>398</v>
      </c>
      <c r="S236" s="44">
        <v>58</v>
      </c>
      <c r="T236" s="44" t="s">
        <v>398</v>
      </c>
      <c r="U236" s="44">
        <v>57</v>
      </c>
      <c r="V236" s="44" t="s">
        <v>398</v>
      </c>
      <c r="W236" s="44">
        <v>64</v>
      </c>
      <c r="X236" s="44" t="s">
        <v>398</v>
      </c>
      <c r="Y236" s="44">
        <v>54</v>
      </c>
      <c r="Z236" s="44" t="s">
        <v>398</v>
      </c>
      <c r="AA236" s="44">
        <v>20</v>
      </c>
      <c r="AB236" s="44" t="s">
        <v>398</v>
      </c>
      <c r="AC236" s="44">
        <v>35</v>
      </c>
      <c r="AD236" s="44" t="s">
        <v>398</v>
      </c>
      <c r="AE236" s="44">
        <v>53</v>
      </c>
      <c r="AF236" s="44" t="s">
        <v>398</v>
      </c>
      <c r="AG236" s="44">
        <v>57</v>
      </c>
      <c r="AH236" s="44" t="s">
        <v>398</v>
      </c>
      <c r="AI236" s="44">
        <v>134</v>
      </c>
      <c r="AJ236" s="44" t="s">
        <v>398</v>
      </c>
      <c r="AK236" s="44">
        <v>39</v>
      </c>
      <c r="AL236" s="44" t="s">
        <v>398</v>
      </c>
      <c r="AM236" s="44">
        <f>O236+Q236+S236+U236+W236+Y236+AA236+AC236+AE236+AG236+AI236+AK236</f>
        <v>778</v>
      </c>
    </row>
    <row r="237" spans="1:39" s="115" customFormat="1" ht="30" customHeight="1" x14ac:dyDescent="0.25">
      <c r="A237" s="214">
        <v>114</v>
      </c>
      <c r="B237" s="75">
        <v>34224</v>
      </c>
      <c r="C237" s="111" t="s">
        <v>461</v>
      </c>
      <c r="D237" s="111" t="s">
        <v>469</v>
      </c>
      <c r="E237" s="149" t="s">
        <v>463</v>
      </c>
      <c r="F237" s="113" t="s">
        <v>464</v>
      </c>
      <c r="G237" s="110"/>
      <c r="H237" s="110">
        <v>0</v>
      </c>
      <c r="I237" s="110"/>
      <c r="J237" s="110">
        <v>2</v>
      </c>
      <c r="K237" s="31" t="s">
        <v>101</v>
      </c>
      <c r="L237" s="31" t="s">
        <v>101</v>
      </c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  <c r="AA237" s="110"/>
      <c r="AB237" s="110"/>
      <c r="AC237" s="110"/>
      <c r="AD237" s="110"/>
      <c r="AE237" s="110"/>
      <c r="AF237" s="110"/>
      <c r="AG237" s="110"/>
      <c r="AH237" s="110"/>
      <c r="AI237" s="110"/>
      <c r="AJ237" s="110"/>
      <c r="AK237" s="110"/>
      <c r="AL237" s="110"/>
      <c r="AM237" s="110"/>
    </row>
    <row r="238" spans="1:39" s="115" customFormat="1" ht="30" customHeight="1" x14ac:dyDescent="0.25">
      <c r="A238" s="215"/>
      <c r="B238" s="75">
        <v>34224</v>
      </c>
      <c r="C238" s="111" t="s">
        <v>461</v>
      </c>
      <c r="D238" s="111" t="s">
        <v>469</v>
      </c>
      <c r="E238" s="149" t="s">
        <v>466</v>
      </c>
      <c r="F238" s="113" t="s">
        <v>464</v>
      </c>
      <c r="G238" s="110" t="s">
        <v>470</v>
      </c>
      <c r="H238" s="110">
        <v>6</v>
      </c>
      <c r="I238" s="110" t="s">
        <v>470</v>
      </c>
      <c r="J238" s="110">
        <v>0</v>
      </c>
      <c r="K238" s="31" t="s">
        <v>101</v>
      </c>
      <c r="L238" s="31" t="s">
        <v>101</v>
      </c>
      <c r="M238" s="152">
        <v>3066</v>
      </c>
      <c r="N238" s="44">
        <v>3012</v>
      </c>
      <c r="O238" s="44">
        <v>0</v>
      </c>
      <c r="P238" s="44" t="s">
        <v>398</v>
      </c>
      <c r="Q238" s="44">
        <v>480</v>
      </c>
      <c r="R238" s="44" t="s">
        <v>398</v>
      </c>
      <c r="S238" s="44">
        <v>230</v>
      </c>
      <c r="T238" s="44" t="s">
        <v>398</v>
      </c>
      <c r="U238" s="44">
        <v>210</v>
      </c>
      <c r="V238" s="44" t="s">
        <v>398</v>
      </c>
      <c r="W238" s="44">
        <v>180</v>
      </c>
      <c r="X238" s="44" t="s">
        <v>398</v>
      </c>
      <c r="Y238" s="44">
        <v>80</v>
      </c>
      <c r="Z238" s="44" t="s">
        <v>398</v>
      </c>
      <c r="AA238" s="44">
        <v>50</v>
      </c>
      <c r="AB238" s="44" t="s">
        <v>398</v>
      </c>
      <c r="AC238" s="44">
        <v>66</v>
      </c>
      <c r="AD238" s="44" t="s">
        <v>398</v>
      </c>
      <c r="AE238" s="44">
        <v>244</v>
      </c>
      <c r="AF238" s="44" t="s">
        <v>398</v>
      </c>
      <c r="AG238" s="44">
        <v>240</v>
      </c>
      <c r="AH238" s="44" t="s">
        <v>398</v>
      </c>
      <c r="AI238" s="44">
        <v>315</v>
      </c>
      <c r="AJ238" s="44" t="s">
        <v>398</v>
      </c>
      <c r="AK238" s="44">
        <v>335</v>
      </c>
      <c r="AL238" s="44" t="s">
        <v>398</v>
      </c>
      <c r="AM238" s="44">
        <f>O238+Q238+S238+U238+W238+Y238+AA238+AC238+AE238+AG238+AI238+AK238</f>
        <v>2430</v>
      </c>
    </row>
    <row r="239" spans="1:39" s="115" customFormat="1" ht="30" customHeight="1" x14ac:dyDescent="0.25">
      <c r="A239" s="214">
        <v>115</v>
      </c>
      <c r="B239" s="75">
        <v>34225</v>
      </c>
      <c r="C239" s="111" t="s">
        <v>461</v>
      </c>
      <c r="D239" s="111" t="s">
        <v>469</v>
      </c>
      <c r="E239" s="149" t="s">
        <v>463</v>
      </c>
      <c r="F239" s="113" t="s">
        <v>464</v>
      </c>
      <c r="G239" s="110"/>
      <c r="H239" s="110">
        <v>0</v>
      </c>
      <c r="I239" s="110"/>
      <c r="J239" s="110">
        <v>2</v>
      </c>
      <c r="K239" s="31" t="s">
        <v>101</v>
      </c>
      <c r="L239" s="31" t="s">
        <v>101</v>
      </c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  <c r="AA239" s="110"/>
      <c r="AB239" s="110"/>
      <c r="AC239" s="110"/>
      <c r="AD239" s="110"/>
      <c r="AE239" s="110"/>
      <c r="AF239" s="110"/>
      <c r="AG239" s="110"/>
      <c r="AH239" s="110"/>
      <c r="AI239" s="110"/>
      <c r="AJ239" s="110"/>
      <c r="AK239" s="110"/>
      <c r="AL239" s="110"/>
      <c r="AM239" s="110"/>
    </row>
    <row r="240" spans="1:39" s="115" customFormat="1" ht="30" customHeight="1" x14ac:dyDescent="0.25">
      <c r="A240" s="215"/>
      <c r="B240" s="75">
        <v>34225</v>
      </c>
      <c r="C240" s="111" t="s">
        <v>461</v>
      </c>
      <c r="D240" s="111" t="s">
        <v>469</v>
      </c>
      <c r="E240" s="149" t="s">
        <v>466</v>
      </c>
      <c r="F240" s="113" t="s">
        <v>464</v>
      </c>
      <c r="G240" s="110" t="s">
        <v>470</v>
      </c>
      <c r="H240" s="110">
        <v>10</v>
      </c>
      <c r="I240" s="110" t="s">
        <v>470</v>
      </c>
      <c r="J240" s="110">
        <v>0</v>
      </c>
      <c r="K240" s="31" t="s">
        <v>101</v>
      </c>
      <c r="L240" s="31" t="s">
        <v>101</v>
      </c>
      <c r="M240" s="152">
        <v>3845</v>
      </c>
      <c r="N240" s="44">
        <v>4281</v>
      </c>
      <c r="O240" s="44">
        <v>260</v>
      </c>
      <c r="P240" s="44" t="s">
        <v>398</v>
      </c>
      <c r="Q240" s="44">
        <v>330</v>
      </c>
      <c r="R240" s="44" t="s">
        <v>398</v>
      </c>
      <c r="S240" s="44">
        <v>330</v>
      </c>
      <c r="T240" s="44" t="s">
        <v>398</v>
      </c>
      <c r="U240" s="44">
        <v>220</v>
      </c>
      <c r="V240" s="44" t="s">
        <v>398</v>
      </c>
      <c r="W240" s="44">
        <v>280</v>
      </c>
      <c r="X240" s="44" t="s">
        <v>398</v>
      </c>
      <c r="Y240" s="44">
        <v>250</v>
      </c>
      <c r="Z240" s="44" t="s">
        <v>398</v>
      </c>
      <c r="AA240" s="44">
        <v>245</v>
      </c>
      <c r="AB240" s="44" t="s">
        <v>398</v>
      </c>
      <c r="AC240" s="44">
        <v>207</v>
      </c>
      <c r="AD240" s="44" t="s">
        <v>398</v>
      </c>
      <c r="AE240" s="44">
        <v>298</v>
      </c>
      <c r="AF240" s="44" t="s">
        <v>398</v>
      </c>
      <c r="AG240" s="44">
        <v>260</v>
      </c>
      <c r="AH240" s="44" t="s">
        <v>398</v>
      </c>
      <c r="AI240" s="44">
        <v>325</v>
      </c>
      <c r="AJ240" s="44" t="s">
        <v>398</v>
      </c>
      <c r="AK240" s="44">
        <v>270</v>
      </c>
      <c r="AL240" s="44" t="s">
        <v>398</v>
      </c>
      <c r="AM240" s="44">
        <f>O240+Q240+S240+U240+W240+Y240+AA240+AC240+AE240+AG240+AI240+AK240</f>
        <v>3275</v>
      </c>
    </row>
    <row r="241" spans="1:39" s="115" customFormat="1" ht="30" customHeight="1" x14ac:dyDescent="0.25">
      <c r="A241" s="214">
        <v>116</v>
      </c>
      <c r="B241" s="75">
        <v>34226</v>
      </c>
      <c r="C241" s="111" t="s">
        <v>461</v>
      </c>
      <c r="D241" s="111" t="s">
        <v>469</v>
      </c>
      <c r="E241" s="149" t="s">
        <v>463</v>
      </c>
      <c r="F241" s="113" t="s">
        <v>464</v>
      </c>
      <c r="G241" s="110"/>
      <c r="H241" s="110">
        <v>0</v>
      </c>
      <c r="I241" s="110"/>
      <c r="J241" s="110">
        <v>12</v>
      </c>
      <c r="K241" s="31" t="s">
        <v>101</v>
      </c>
      <c r="L241" s="31" t="s">
        <v>101</v>
      </c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  <c r="AA241" s="110"/>
      <c r="AB241" s="110"/>
      <c r="AC241" s="110"/>
      <c r="AD241" s="110"/>
      <c r="AE241" s="110"/>
      <c r="AF241" s="110"/>
      <c r="AG241" s="110"/>
      <c r="AH241" s="110"/>
      <c r="AI241" s="110"/>
      <c r="AJ241" s="110"/>
      <c r="AK241" s="110"/>
      <c r="AL241" s="110"/>
      <c r="AM241" s="110"/>
    </row>
    <row r="242" spans="1:39" s="115" customFormat="1" ht="30" customHeight="1" x14ac:dyDescent="0.25">
      <c r="A242" s="215"/>
      <c r="B242" s="75">
        <v>34226</v>
      </c>
      <c r="C242" s="111" t="s">
        <v>461</v>
      </c>
      <c r="D242" s="111" t="s">
        <v>469</v>
      </c>
      <c r="E242" s="149" t="s">
        <v>466</v>
      </c>
      <c r="F242" s="113" t="s">
        <v>464</v>
      </c>
      <c r="G242" s="110" t="s">
        <v>470</v>
      </c>
      <c r="H242" s="110">
        <v>0</v>
      </c>
      <c r="I242" s="110" t="s">
        <v>470</v>
      </c>
      <c r="J242" s="110">
        <v>0</v>
      </c>
      <c r="K242" s="31" t="s">
        <v>101</v>
      </c>
      <c r="L242" s="31" t="s">
        <v>101</v>
      </c>
      <c r="M242" s="152">
        <v>1367</v>
      </c>
      <c r="N242" s="44">
        <v>1262</v>
      </c>
      <c r="O242" s="44">
        <v>125</v>
      </c>
      <c r="P242" s="44" t="s">
        <v>398</v>
      </c>
      <c r="Q242" s="44">
        <v>140</v>
      </c>
      <c r="R242" s="44" t="s">
        <v>398</v>
      </c>
      <c r="S242" s="44">
        <v>140</v>
      </c>
      <c r="T242" s="44" t="s">
        <v>398</v>
      </c>
      <c r="U242" s="44">
        <v>75</v>
      </c>
      <c r="V242" s="44" t="s">
        <v>398</v>
      </c>
      <c r="W242" s="44">
        <v>105</v>
      </c>
      <c r="X242" s="44" t="s">
        <v>398</v>
      </c>
      <c r="Y242" s="44">
        <v>45</v>
      </c>
      <c r="Z242" s="44" t="s">
        <v>398</v>
      </c>
      <c r="AA242" s="44">
        <v>35</v>
      </c>
      <c r="AB242" s="44" t="s">
        <v>398</v>
      </c>
      <c r="AC242" s="44">
        <v>52</v>
      </c>
      <c r="AD242" s="44" t="s">
        <v>398</v>
      </c>
      <c r="AE242" s="44">
        <v>128</v>
      </c>
      <c r="AF242" s="44" t="s">
        <v>398</v>
      </c>
      <c r="AG242" s="44">
        <v>95</v>
      </c>
      <c r="AH242" s="44" t="s">
        <v>398</v>
      </c>
      <c r="AI242" s="44">
        <v>135</v>
      </c>
      <c r="AJ242" s="44" t="s">
        <v>398</v>
      </c>
      <c r="AK242" s="44">
        <v>135</v>
      </c>
      <c r="AL242" s="44" t="s">
        <v>398</v>
      </c>
      <c r="AM242" s="44">
        <f>O242+Q242+S242+U242+W242+Y242+AA242+AC242+AE242+AG242+AI242+AK242</f>
        <v>1210</v>
      </c>
    </row>
    <row r="243" spans="1:39" s="115" customFormat="1" ht="30" customHeight="1" x14ac:dyDescent="0.25">
      <c r="A243" s="214">
        <v>117</v>
      </c>
      <c r="B243" s="75">
        <v>34227</v>
      </c>
      <c r="C243" s="111" t="s">
        <v>461</v>
      </c>
      <c r="D243" s="111" t="s">
        <v>469</v>
      </c>
      <c r="E243" s="149" t="s">
        <v>463</v>
      </c>
      <c r="F243" s="113" t="s">
        <v>464</v>
      </c>
      <c r="G243" s="110"/>
      <c r="H243" s="110">
        <v>0</v>
      </c>
      <c r="I243" s="110"/>
      <c r="J243" s="110">
        <v>14</v>
      </c>
      <c r="K243" s="31" t="s">
        <v>101</v>
      </c>
      <c r="L243" s="31" t="s">
        <v>101</v>
      </c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  <c r="AA243" s="110"/>
      <c r="AB243" s="110"/>
      <c r="AC243" s="110"/>
      <c r="AD243" s="110"/>
      <c r="AE243" s="110"/>
      <c r="AF243" s="110"/>
      <c r="AG243" s="110"/>
      <c r="AH243" s="110"/>
      <c r="AI243" s="110"/>
      <c r="AJ243" s="110"/>
      <c r="AK243" s="110"/>
      <c r="AL243" s="110"/>
      <c r="AM243" s="110"/>
    </row>
    <row r="244" spans="1:39" s="115" customFormat="1" ht="30" customHeight="1" x14ac:dyDescent="0.25">
      <c r="A244" s="215"/>
      <c r="B244" s="75">
        <v>34227</v>
      </c>
      <c r="C244" s="111" t="s">
        <v>461</v>
      </c>
      <c r="D244" s="111" t="s">
        <v>469</v>
      </c>
      <c r="E244" s="149" t="s">
        <v>466</v>
      </c>
      <c r="F244" s="113" t="s">
        <v>464</v>
      </c>
      <c r="G244" s="110" t="s">
        <v>470</v>
      </c>
      <c r="H244" s="110">
        <v>188</v>
      </c>
      <c r="I244" s="110" t="s">
        <v>470</v>
      </c>
      <c r="J244" s="110">
        <v>0</v>
      </c>
      <c r="K244" s="31" t="s">
        <v>101</v>
      </c>
      <c r="L244" s="31" t="s">
        <v>101</v>
      </c>
      <c r="M244" s="152">
        <v>180180</v>
      </c>
      <c r="N244" s="44">
        <v>166259</v>
      </c>
      <c r="O244" s="44">
        <v>18300</v>
      </c>
      <c r="P244" s="44" t="s">
        <v>398</v>
      </c>
      <c r="Q244" s="44">
        <v>18550</v>
      </c>
      <c r="R244" s="44" t="s">
        <v>398</v>
      </c>
      <c r="S244" s="44">
        <v>15900</v>
      </c>
      <c r="T244" s="44" t="s">
        <v>398</v>
      </c>
      <c r="U244" s="44">
        <v>17750</v>
      </c>
      <c r="V244" s="44" t="s">
        <v>398</v>
      </c>
      <c r="W244" s="44">
        <v>15450</v>
      </c>
      <c r="X244" s="44" t="s">
        <v>398</v>
      </c>
      <c r="Y244" s="44">
        <v>13900</v>
      </c>
      <c r="Z244" s="44" t="s">
        <v>398</v>
      </c>
      <c r="AA244" s="44">
        <v>11500</v>
      </c>
      <c r="AB244" s="44" t="s">
        <v>398</v>
      </c>
      <c r="AC244" s="44">
        <v>12750</v>
      </c>
      <c r="AD244" s="44" t="s">
        <v>398</v>
      </c>
      <c r="AE244" s="44">
        <v>16600</v>
      </c>
      <c r="AF244" s="44" t="s">
        <v>398</v>
      </c>
      <c r="AG244" s="44">
        <v>17550</v>
      </c>
      <c r="AH244" s="44" t="s">
        <v>398</v>
      </c>
      <c r="AI244" s="44">
        <v>14000</v>
      </c>
      <c r="AJ244" s="44" t="s">
        <v>398</v>
      </c>
      <c r="AK244" s="44">
        <v>18400</v>
      </c>
      <c r="AL244" s="44" t="s">
        <v>398</v>
      </c>
      <c r="AM244" s="44">
        <f>O244+Q244+S244+U244+W244+Y244+AA244+AC244+AE244+AG244+AI244+AK244</f>
        <v>190650</v>
      </c>
    </row>
    <row r="245" spans="1:39" s="115" customFormat="1" ht="30" customHeight="1" x14ac:dyDescent="0.25">
      <c r="A245" s="214">
        <v>118</v>
      </c>
      <c r="B245" s="75">
        <v>34228</v>
      </c>
      <c r="C245" s="111" t="s">
        <v>461</v>
      </c>
      <c r="D245" s="111" t="s">
        <v>469</v>
      </c>
      <c r="E245" s="149" t="s">
        <v>463</v>
      </c>
      <c r="F245" s="113" t="s">
        <v>464</v>
      </c>
      <c r="G245" s="110"/>
      <c r="H245" s="110">
        <v>0</v>
      </c>
      <c r="I245" s="110"/>
      <c r="J245" s="110">
        <v>4</v>
      </c>
      <c r="K245" s="31" t="s">
        <v>101</v>
      </c>
      <c r="L245" s="31" t="s">
        <v>101</v>
      </c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  <c r="AA245" s="110"/>
      <c r="AB245" s="110"/>
      <c r="AC245" s="110"/>
      <c r="AD245" s="110"/>
      <c r="AE245" s="110"/>
      <c r="AF245" s="110"/>
      <c r="AG245" s="110"/>
      <c r="AH245" s="110"/>
      <c r="AI245" s="110"/>
      <c r="AJ245" s="110"/>
      <c r="AK245" s="110"/>
      <c r="AL245" s="110"/>
      <c r="AM245" s="110"/>
    </row>
    <row r="246" spans="1:39" s="115" customFormat="1" ht="30" customHeight="1" x14ac:dyDescent="0.25">
      <c r="A246" s="215"/>
      <c r="B246" s="75">
        <v>34228</v>
      </c>
      <c r="C246" s="111" t="s">
        <v>461</v>
      </c>
      <c r="D246" s="111" t="s">
        <v>469</v>
      </c>
      <c r="E246" s="149" t="s">
        <v>466</v>
      </c>
      <c r="F246" s="113" t="s">
        <v>464</v>
      </c>
      <c r="G246" s="110" t="s">
        <v>470</v>
      </c>
      <c r="H246" s="110">
        <v>24</v>
      </c>
      <c r="I246" s="110" t="s">
        <v>470</v>
      </c>
      <c r="J246" s="110">
        <v>0</v>
      </c>
      <c r="K246" s="31" t="s">
        <v>101</v>
      </c>
      <c r="L246" s="31" t="s">
        <v>101</v>
      </c>
      <c r="M246" s="152">
        <v>5260</v>
      </c>
      <c r="N246" s="44">
        <v>5040</v>
      </c>
      <c r="O246" s="44">
        <v>550</v>
      </c>
      <c r="P246" s="44" t="s">
        <v>398</v>
      </c>
      <c r="Q246" s="44">
        <v>580</v>
      </c>
      <c r="R246" s="44" t="s">
        <v>398</v>
      </c>
      <c r="S246" s="44">
        <v>450</v>
      </c>
      <c r="T246" s="44" t="s">
        <v>398</v>
      </c>
      <c r="U246" s="44">
        <v>335</v>
      </c>
      <c r="V246" s="44" t="s">
        <v>398</v>
      </c>
      <c r="W246" s="44">
        <v>360</v>
      </c>
      <c r="X246" s="44" t="s">
        <v>398</v>
      </c>
      <c r="Y246" s="44">
        <v>265</v>
      </c>
      <c r="Z246" s="44" t="s">
        <v>398</v>
      </c>
      <c r="AA246" s="44">
        <v>225</v>
      </c>
      <c r="AB246" s="44" t="s">
        <v>398</v>
      </c>
      <c r="AC246" s="44">
        <v>205</v>
      </c>
      <c r="AD246" s="44" t="s">
        <v>398</v>
      </c>
      <c r="AE246" s="44">
        <v>405</v>
      </c>
      <c r="AF246" s="44" t="s">
        <v>398</v>
      </c>
      <c r="AG246" s="44">
        <v>310</v>
      </c>
      <c r="AH246" s="44" t="s">
        <v>398</v>
      </c>
      <c r="AI246" s="44">
        <v>370</v>
      </c>
      <c r="AJ246" s="44" t="s">
        <v>398</v>
      </c>
      <c r="AK246" s="44">
        <v>480</v>
      </c>
      <c r="AL246" s="44" t="s">
        <v>398</v>
      </c>
      <c r="AM246" s="44">
        <f>O246+Q246+S246+U246+W246+Y246+AA246+AC246+AE246+AG246+AI246+AK246</f>
        <v>4535</v>
      </c>
    </row>
    <row r="247" spans="1:39" s="115" customFormat="1" ht="30" customHeight="1" x14ac:dyDescent="0.25">
      <c r="A247" s="214">
        <v>119</v>
      </c>
      <c r="B247" s="75">
        <v>34229</v>
      </c>
      <c r="C247" s="111" t="s">
        <v>461</v>
      </c>
      <c r="D247" s="111" t="s">
        <v>469</v>
      </c>
      <c r="E247" s="149" t="s">
        <v>463</v>
      </c>
      <c r="F247" s="113" t="s">
        <v>464</v>
      </c>
      <c r="G247" s="110"/>
      <c r="H247" s="110">
        <v>0</v>
      </c>
      <c r="I247" s="110"/>
      <c r="J247" s="110">
        <v>8</v>
      </c>
      <c r="K247" s="31" t="s">
        <v>101</v>
      </c>
      <c r="L247" s="31" t="s">
        <v>101</v>
      </c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  <c r="AA247" s="110"/>
      <c r="AB247" s="110"/>
      <c r="AC247" s="110"/>
      <c r="AD247" s="110"/>
      <c r="AE247" s="110"/>
      <c r="AF247" s="110"/>
      <c r="AG247" s="110"/>
      <c r="AH247" s="110"/>
      <c r="AI247" s="110"/>
      <c r="AJ247" s="110"/>
      <c r="AK247" s="110"/>
      <c r="AL247" s="110"/>
      <c r="AM247" s="110"/>
    </row>
    <row r="248" spans="1:39" s="115" customFormat="1" ht="30" customHeight="1" x14ac:dyDescent="0.25">
      <c r="A248" s="215"/>
      <c r="B248" s="75">
        <v>34229</v>
      </c>
      <c r="C248" s="111" t="s">
        <v>461</v>
      </c>
      <c r="D248" s="111" t="s">
        <v>469</v>
      </c>
      <c r="E248" s="149" t="s">
        <v>466</v>
      </c>
      <c r="F248" s="113" t="s">
        <v>464</v>
      </c>
      <c r="G248" s="110" t="s">
        <v>470</v>
      </c>
      <c r="H248" s="110">
        <v>0</v>
      </c>
      <c r="I248" s="110" t="s">
        <v>470</v>
      </c>
      <c r="J248" s="110">
        <v>0</v>
      </c>
      <c r="K248" s="31" t="s">
        <v>101</v>
      </c>
      <c r="L248" s="31" t="s">
        <v>101</v>
      </c>
      <c r="M248" s="152">
        <v>2719</v>
      </c>
      <c r="N248" s="44">
        <v>3436</v>
      </c>
      <c r="O248" s="44">
        <v>333</v>
      </c>
      <c r="P248" s="44" t="s">
        <v>398</v>
      </c>
      <c r="Q248" s="44">
        <v>461</v>
      </c>
      <c r="R248" s="44" t="s">
        <v>398</v>
      </c>
      <c r="S248" s="44">
        <v>251</v>
      </c>
      <c r="T248" s="44" t="s">
        <v>398</v>
      </c>
      <c r="U248" s="44">
        <v>226</v>
      </c>
      <c r="V248" s="44" t="s">
        <v>398</v>
      </c>
      <c r="W248" s="44">
        <v>162</v>
      </c>
      <c r="X248" s="44" t="s">
        <v>398</v>
      </c>
      <c r="Y248" s="44">
        <v>68</v>
      </c>
      <c r="Z248" s="44" t="s">
        <v>398</v>
      </c>
      <c r="AA248" s="44">
        <v>6</v>
      </c>
      <c r="AB248" s="44" t="s">
        <v>398</v>
      </c>
      <c r="AC248" s="44">
        <v>51</v>
      </c>
      <c r="AD248" s="44" t="s">
        <v>398</v>
      </c>
      <c r="AE248" s="44">
        <v>228</v>
      </c>
      <c r="AF248" s="44" t="s">
        <v>398</v>
      </c>
      <c r="AG248" s="44">
        <v>235</v>
      </c>
      <c r="AH248" s="44" t="s">
        <v>398</v>
      </c>
      <c r="AI248" s="44">
        <v>494</v>
      </c>
      <c r="AJ248" s="44" t="s">
        <v>398</v>
      </c>
      <c r="AK248" s="44">
        <v>393</v>
      </c>
      <c r="AL248" s="44" t="s">
        <v>398</v>
      </c>
      <c r="AM248" s="44">
        <f>O248+Q248+S248+U248+W248+Y248+AA248+AC248+AE248+AG248+AI248+AK248</f>
        <v>2908</v>
      </c>
    </row>
    <row r="249" spans="1:39" s="115" customFormat="1" ht="30" customHeight="1" x14ac:dyDescent="0.25">
      <c r="A249" s="214">
        <v>120</v>
      </c>
      <c r="B249" s="75">
        <v>34230</v>
      </c>
      <c r="C249" s="111" t="s">
        <v>461</v>
      </c>
      <c r="D249" s="111" t="s">
        <v>469</v>
      </c>
      <c r="E249" s="149" t="s">
        <v>463</v>
      </c>
      <c r="F249" s="113" t="s">
        <v>464</v>
      </c>
      <c r="G249" s="110"/>
      <c r="H249" s="110">
        <v>0</v>
      </c>
      <c r="I249" s="110"/>
      <c r="J249" s="110">
        <v>3</v>
      </c>
      <c r="K249" s="31" t="s">
        <v>101</v>
      </c>
      <c r="L249" s="31" t="s">
        <v>101</v>
      </c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  <c r="AA249" s="110"/>
      <c r="AB249" s="110"/>
      <c r="AC249" s="110"/>
      <c r="AD249" s="110"/>
      <c r="AE249" s="110"/>
      <c r="AF249" s="110"/>
      <c r="AG249" s="110"/>
      <c r="AH249" s="110"/>
      <c r="AI249" s="110"/>
      <c r="AJ249" s="110"/>
      <c r="AK249" s="110"/>
      <c r="AL249" s="110"/>
      <c r="AM249" s="110"/>
    </row>
    <row r="250" spans="1:39" s="115" customFormat="1" ht="30" customHeight="1" x14ac:dyDescent="0.25">
      <c r="A250" s="215"/>
      <c r="B250" s="75">
        <v>34230</v>
      </c>
      <c r="C250" s="111" t="s">
        <v>461</v>
      </c>
      <c r="D250" s="111" t="s">
        <v>469</v>
      </c>
      <c r="E250" s="149" t="s">
        <v>466</v>
      </c>
      <c r="F250" s="113" t="s">
        <v>464</v>
      </c>
      <c r="G250" s="110" t="s">
        <v>470</v>
      </c>
      <c r="H250" s="110">
        <v>18</v>
      </c>
      <c r="I250" s="110" t="s">
        <v>470</v>
      </c>
      <c r="J250" s="110">
        <v>0</v>
      </c>
      <c r="K250" s="31" t="s">
        <v>101</v>
      </c>
      <c r="L250" s="31" t="s">
        <v>101</v>
      </c>
      <c r="M250" s="152">
        <v>2770</v>
      </c>
      <c r="N250" s="44">
        <v>2935</v>
      </c>
      <c r="O250" s="44">
        <v>455</v>
      </c>
      <c r="P250" s="44" t="s">
        <v>398</v>
      </c>
      <c r="Q250" s="44">
        <v>320</v>
      </c>
      <c r="R250" s="44" t="s">
        <v>398</v>
      </c>
      <c r="S250" s="44">
        <v>280</v>
      </c>
      <c r="T250" s="44" t="s">
        <v>398</v>
      </c>
      <c r="U250" s="44">
        <v>190</v>
      </c>
      <c r="V250" s="44" t="s">
        <v>398</v>
      </c>
      <c r="W250" s="44">
        <v>170</v>
      </c>
      <c r="X250" s="44" t="s">
        <v>398</v>
      </c>
      <c r="Y250" s="44">
        <v>125</v>
      </c>
      <c r="Z250" s="44" t="s">
        <v>398</v>
      </c>
      <c r="AA250" s="44">
        <v>65</v>
      </c>
      <c r="AB250" s="44" t="s">
        <v>398</v>
      </c>
      <c r="AC250" s="44">
        <v>110</v>
      </c>
      <c r="AD250" s="44" t="s">
        <v>398</v>
      </c>
      <c r="AE250" s="44">
        <v>177</v>
      </c>
      <c r="AF250" s="44" t="s">
        <v>398</v>
      </c>
      <c r="AG250" s="44">
        <v>243</v>
      </c>
      <c r="AH250" s="44" t="s">
        <v>398</v>
      </c>
      <c r="AI250" s="44">
        <v>220</v>
      </c>
      <c r="AJ250" s="44" t="s">
        <v>398</v>
      </c>
      <c r="AK250" s="44">
        <v>320</v>
      </c>
      <c r="AL250" s="44" t="s">
        <v>398</v>
      </c>
      <c r="AM250" s="44">
        <f>O250+Q250+S250+U250+W250+Y250+AA250+AC250+AE250+AG250+AI250+AK250</f>
        <v>2675</v>
      </c>
    </row>
    <row r="251" spans="1:39" s="115" customFormat="1" ht="30" customHeight="1" x14ac:dyDescent="0.25">
      <c r="A251" s="214">
        <v>121</v>
      </c>
      <c r="B251" s="75">
        <v>34231</v>
      </c>
      <c r="C251" s="111" t="s">
        <v>461</v>
      </c>
      <c r="D251" s="111" t="s">
        <v>469</v>
      </c>
      <c r="E251" s="149" t="s">
        <v>463</v>
      </c>
      <c r="F251" s="113" t="s">
        <v>464</v>
      </c>
      <c r="G251" s="110"/>
      <c r="H251" s="110">
        <v>0</v>
      </c>
      <c r="I251" s="110"/>
      <c r="J251" s="110">
        <v>3</v>
      </c>
      <c r="K251" s="31" t="s">
        <v>101</v>
      </c>
      <c r="L251" s="31" t="s">
        <v>101</v>
      </c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  <c r="AA251" s="110"/>
      <c r="AB251" s="110"/>
      <c r="AC251" s="110"/>
      <c r="AD251" s="110"/>
      <c r="AE251" s="110"/>
      <c r="AF251" s="110"/>
      <c r="AG251" s="110"/>
      <c r="AH251" s="110"/>
      <c r="AI251" s="110"/>
      <c r="AJ251" s="110"/>
      <c r="AK251" s="110"/>
      <c r="AL251" s="110"/>
      <c r="AM251" s="110"/>
    </row>
    <row r="252" spans="1:39" s="115" customFormat="1" ht="30" customHeight="1" x14ac:dyDescent="0.25">
      <c r="A252" s="215"/>
      <c r="B252" s="75">
        <v>34231</v>
      </c>
      <c r="C252" s="111" t="s">
        <v>461</v>
      </c>
      <c r="D252" s="111" t="s">
        <v>469</v>
      </c>
      <c r="E252" s="149" t="s">
        <v>466</v>
      </c>
      <c r="F252" s="113" t="s">
        <v>464</v>
      </c>
      <c r="G252" s="110" t="s">
        <v>470</v>
      </c>
      <c r="H252" s="110">
        <v>18</v>
      </c>
      <c r="I252" s="110" t="s">
        <v>470</v>
      </c>
      <c r="J252" s="110">
        <v>0</v>
      </c>
      <c r="K252" s="31" t="s">
        <v>101</v>
      </c>
      <c r="L252" s="31" t="s">
        <v>101</v>
      </c>
      <c r="M252" s="152">
        <v>4270</v>
      </c>
      <c r="N252" s="44">
        <v>4280</v>
      </c>
      <c r="O252" s="44">
        <v>530</v>
      </c>
      <c r="P252" s="44" t="s">
        <v>398</v>
      </c>
      <c r="Q252" s="44">
        <v>570</v>
      </c>
      <c r="R252" s="44" t="s">
        <v>398</v>
      </c>
      <c r="S252" s="44">
        <v>390</v>
      </c>
      <c r="T252" s="44" t="s">
        <v>398</v>
      </c>
      <c r="U252" s="44">
        <v>360</v>
      </c>
      <c r="V252" s="44" t="s">
        <v>398</v>
      </c>
      <c r="W252" s="44">
        <v>295</v>
      </c>
      <c r="X252" s="44" t="s">
        <v>398</v>
      </c>
      <c r="Y252" s="44">
        <v>255</v>
      </c>
      <c r="Z252" s="44" t="s">
        <v>398</v>
      </c>
      <c r="AA252" s="44">
        <v>230</v>
      </c>
      <c r="AB252" s="44" t="s">
        <v>398</v>
      </c>
      <c r="AC252" s="44">
        <v>165</v>
      </c>
      <c r="AD252" s="44" t="s">
        <v>398</v>
      </c>
      <c r="AE252" s="44">
        <v>385</v>
      </c>
      <c r="AF252" s="44" t="s">
        <v>398</v>
      </c>
      <c r="AG252" s="44">
        <v>400</v>
      </c>
      <c r="AH252" s="44" t="s">
        <v>398</v>
      </c>
      <c r="AI252" s="44">
        <v>470</v>
      </c>
      <c r="AJ252" s="44" t="s">
        <v>398</v>
      </c>
      <c r="AK252" s="44">
        <v>310</v>
      </c>
      <c r="AL252" s="44" t="s">
        <v>398</v>
      </c>
      <c r="AM252" s="44">
        <f>O252+Q252+S252+U252+W252+Y252+AA252+AC252+AE252+AG252+AI252+AK252</f>
        <v>4360</v>
      </c>
    </row>
    <row r="253" spans="1:39" s="115" customFormat="1" ht="30" customHeight="1" x14ac:dyDescent="0.25">
      <c r="A253" s="214">
        <v>122</v>
      </c>
      <c r="B253" s="75">
        <v>34232</v>
      </c>
      <c r="C253" s="111" t="s">
        <v>461</v>
      </c>
      <c r="D253" s="111" t="s">
        <v>469</v>
      </c>
      <c r="E253" s="149" t="s">
        <v>463</v>
      </c>
      <c r="F253" s="113" t="s">
        <v>464</v>
      </c>
      <c r="G253" s="110"/>
      <c r="H253" s="110">
        <v>0</v>
      </c>
      <c r="I253" s="110"/>
      <c r="J253" s="110">
        <v>3</v>
      </c>
      <c r="K253" s="31" t="s">
        <v>101</v>
      </c>
      <c r="L253" s="31" t="s">
        <v>101</v>
      </c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  <c r="AA253" s="110"/>
      <c r="AB253" s="110"/>
      <c r="AC253" s="110"/>
      <c r="AD253" s="110"/>
      <c r="AE253" s="110"/>
      <c r="AF253" s="110"/>
      <c r="AG253" s="110"/>
      <c r="AH253" s="110"/>
      <c r="AI253" s="110"/>
      <c r="AJ253" s="110"/>
      <c r="AK253" s="110"/>
      <c r="AL253" s="110"/>
      <c r="AM253" s="110"/>
    </row>
    <row r="254" spans="1:39" s="115" customFormat="1" ht="30" customHeight="1" x14ac:dyDescent="0.25">
      <c r="A254" s="215"/>
      <c r="B254" s="75">
        <v>34232</v>
      </c>
      <c r="C254" s="111" t="s">
        <v>461</v>
      </c>
      <c r="D254" s="111" t="s">
        <v>469</v>
      </c>
      <c r="E254" s="149" t="s">
        <v>466</v>
      </c>
      <c r="F254" s="113" t="s">
        <v>464</v>
      </c>
      <c r="G254" s="110" t="s">
        <v>470</v>
      </c>
      <c r="H254" s="110">
        <v>18</v>
      </c>
      <c r="I254" s="110" t="s">
        <v>470</v>
      </c>
      <c r="J254" s="110">
        <v>0</v>
      </c>
      <c r="K254" s="31" t="s">
        <v>101</v>
      </c>
      <c r="L254" s="31" t="s">
        <v>101</v>
      </c>
      <c r="M254" s="152">
        <v>3190</v>
      </c>
      <c r="N254" s="44">
        <v>3120</v>
      </c>
      <c r="O254" s="44">
        <v>380</v>
      </c>
      <c r="P254" s="44" t="s">
        <v>398</v>
      </c>
      <c r="Q254" s="44">
        <v>370</v>
      </c>
      <c r="R254" s="44" t="s">
        <v>398</v>
      </c>
      <c r="S254" s="44">
        <v>290</v>
      </c>
      <c r="T254" s="44" t="s">
        <v>398</v>
      </c>
      <c r="U254" s="44">
        <v>250</v>
      </c>
      <c r="V254" s="44" t="s">
        <v>398</v>
      </c>
      <c r="W254" s="44">
        <v>195</v>
      </c>
      <c r="X254" s="44" t="s">
        <v>398</v>
      </c>
      <c r="Y254" s="44">
        <v>92</v>
      </c>
      <c r="Z254" s="44" t="s">
        <v>398</v>
      </c>
      <c r="AA254" s="44">
        <v>153</v>
      </c>
      <c r="AB254" s="44" t="s">
        <v>398</v>
      </c>
      <c r="AC254" s="44">
        <v>145</v>
      </c>
      <c r="AD254" s="44" t="s">
        <v>398</v>
      </c>
      <c r="AE254" s="44">
        <v>230</v>
      </c>
      <c r="AF254" s="44" t="s">
        <v>398</v>
      </c>
      <c r="AG254" s="44">
        <v>285</v>
      </c>
      <c r="AH254" s="44" t="s">
        <v>398</v>
      </c>
      <c r="AI254" s="44">
        <v>375</v>
      </c>
      <c r="AJ254" s="44" t="s">
        <v>398</v>
      </c>
      <c r="AK254" s="44">
        <v>370</v>
      </c>
      <c r="AL254" s="44" t="s">
        <v>398</v>
      </c>
      <c r="AM254" s="44">
        <f>O254+Q254+S254+U254+W254+Y254+AA254+AC254+AE254+AG254+AI254+AK254</f>
        <v>3135</v>
      </c>
    </row>
    <row r="255" spans="1:39" s="115" customFormat="1" ht="30" customHeight="1" x14ac:dyDescent="0.25">
      <c r="A255" s="214">
        <v>123</v>
      </c>
      <c r="B255" s="75">
        <v>34233</v>
      </c>
      <c r="C255" s="111" t="s">
        <v>461</v>
      </c>
      <c r="D255" s="111" t="s">
        <v>469</v>
      </c>
      <c r="E255" s="149" t="s">
        <v>463</v>
      </c>
      <c r="F255" s="113" t="s">
        <v>464</v>
      </c>
      <c r="G255" s="110"/>
      <c r="H255" s="110">
        <v>0</v>
      </c>
      <c r="I255" s="110"/>
      <c r="J255" s="110">
        <v>8</v>
      </c>
      <c r="K255" s="31" t="s">
        <v>101</v>
      </c>
      <c r="L255" s="31" t="s">
        <v>101</v>
      </c>
      <c r="M255" s="152"/>
      <c r="N255" s="44">
        <v>0</v>
      </c>
      <c r="O255" s="44">
        <v>0</v>
      </c>
      <c r="P255" s="44" t="s">
        <v>398</v>
      </c>
      <c r="Q255" s="44">
        <v>0</v>
      </c>
      <c r="R255" s="44" t="s">
        <v>398</v>
      </c>
      <c r="S255" s="44">
        <v>0</v>
      </c>
      <c r="T255" s="44" t="s">
        <v>398</v>
      </c>
      <c r="U255" s="44">
        <v>0</v>
      </c>
      <c r="V255" s="44" t="s">
        <v>398</v>
      </c>
      <c r="W255" s="44">
        <v>0</v>
      </c>
      <c r="X255" s="44" t="s">
        <v>398</v>
      </c>
      <c r="Y255" s="44">
        <v>0</v>
      </c>
      <c r="Z255" s="44" t="s">
        <v>398</v>
      </c>
      <c r="AA255" s="44">
        <v>0</v>
      </c>
      <c r="AB255" s="44" t="s">
        <v>398</v>
      </c>
      <c r="AC255" s="44">
        <v>0</v>
      </c>
      <c r="AD255" s="44" t="s">
        <v>398</v>
      </c>
      <c r="AE255" s="44">
        <v>0</v>
      </c>
      <c r="AF255" s="44" t="s">
        <v>398</v>
      </c>
      <c r="AG255" s="44">
        <v>0</v>
      </c>
      <c r="AH255" s="44" t="s">
        <v>398</v>
      </c>
      <c r="AI255" s="44">
        <v>0</v>
      </c>
      <c r="AJ255" s="44" t="s">
        <v>398</v>
      </c>
      <c r="AK255" s="44">
        <v>0</v>
      </c>
      <c r="AL255" s="44" t="s">
        <v>398</v>
      </c>
      <c r="AM255" s="44">
        <f>O255+Q255+S255+U255+W255+Y255+AA255+AC255+AE255+AG255+AI255+AK255</f>
        <v>0</v>
      </c>
    </row>
    <row r="256" spans="1:39" s="115" customFormat="1" ht="30" customHeight="1" x14ac:dyDescent="0.25">
      <c r="A256" s="215"/>
      <c r="B256" s="75">
        <v>34233</v>
      </c>
      <c r="C256" s="111" t="s">
        <v>461</v>
      </c>
      <c r="D256" s="111" t="s">
        <v>469</v>
      </c>
      <c r="E256" s="149" t="s">
        <v>466</v>
      </c>
      <c r="F256" s="113" t="s">
        <v>464</v>
      </c>
      <c r="G256" s="110" t="s">
        <v>470</v>
      </c>
      <c r="H256" s="110">
        <v>0</v>
      </c>
      <c r="I256" s="110" t="s">
        <v>470</v>
      </c>
      <c r="J256" s="110">
        <v>0</v>
      </c>
      <c r="K256" s="31" t="s">
        <v>101</v>
      </c>
      <c r="L256" s="31" t="s">
        <v>101</v>
      </c>
      <c r="M256" s="44"/>
      <c r="N256" s="44"/>
      <c r="O256" s="153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</row>
    <row r="257" spans="1:39" s="115" customFormat="1" ht="30" customHeight="1" x14ac:dyDescent="0.25">
      <c r="A257" s="214">
        <v>124</v>
      </c>
      <c r="B257" s="75">
        <v>34234</v>
      </c>
      <c r="C257" s="111" t="s">
        <v>461</v>
      </c>
      <c r="D257" s="111" t="s">
        <v>469</v>
      </c>
      <c r="E257" s="149" t="s">
        <v>463</v>
      </c>
      <c r="F257" s="113" t="s">
        <v>464</v>
      </c>
      <c r="G257" s="110"/>
      <c r="H257" s="110">
        <v>0</v>
      </c>
      <c r="I257" s="110"/>
      <c r="J257" s="110">
        <v>2</v>
      </c>
      <c r="K257" s="31" t="s">
        <v>101</v>
      </c>
      <c r="L257" s="31" t="s">
        <v>101</v>
      </c>
      <c r="M257" s="152"/>
      <c r="N257" s="44">
        <v>0</v>
      </c>
      <c r="O257" s="44">
        <v>0</v>
      </c>
      <c r="P257" s="44" t="s">
        <v>398</v>
      </c>
      <c r="Q257" s="44">
        <v>0</v>
      </c>
      <c r="R257" s="44" t="s">
        <v>398</v>
      </c>
      <c r="S257" s="44">
        <v>0</v>
      </c>
      <c r="T257" s="44" t="s">
        <v>398</v>
      </c>
      <c r="U257" s="44">
        <v>0</v>
      </c>
      <c r="V257" s="44" t="s">
        <v>398</v>
      </c>
      <c r="W257" s="44">
        <v>0</v>
      </c>
      <c r="X257" s="44" t="s">
        <v>398</v>
      </c>
      <c r="Y257" s="44">
        <v>0</v>
      </c>
      <c r="Z257" s="44" t="s">
        <v>398</v>
      </c>
      <c r="AA257" s="44">
        <v>0</v>
      </c>
      <c r="AB257" s="44" t="s">
        <v>398</v>
      </c>
      <c r="AC257" s="44">
        <v>0</v>
      </c>
      <c r="AD257" s="44" t="s">
        <v>398</v>
      </c>
      <c r="AE257" s="44">
        <v>0</v>
      </c>
      <c r="AF257" s="44" t="s">
        <v>398</v>
      </c>
      <c r="AG257" s="44">
        <v>0</v>
      </c>
      <c r="AH257" s="44" t="s">
        <v>398</v>
      </c>
      <c r="AI257" s="44">
        <v>0</v>
      </c>
      <c r="AJ257" s="44" t="s">
        <v>398</v>
      </c>
      <c r="AK257" s="44">
        <v>0</v>
      </c>
      <c r="AL257" s="44" t="s">
        <v>398</v>
      </c>
      <c r="AM257" s="44">
        <f>O257+Q257+S257+U257+W257+Y257+AA257+AC257+AE257+AG257+AI257+AK257</f>
        <v>0</v>
      </c>
    </row>
    <row r="258" spans="1:39" s="115" customFormat="1" ht="30" customHeight="1" x14ac:dyDescent="0.25">
      <c r="A258" s="215"/>
      <c r="B258" s="75">
        <v>34234</v>
      </c>
      <c r="C258" s="111" t="s">
        <v>461</v>
      </c>
      <c r="D258" s="111" t="s">
        <v>469</v>
      </c>
      <c r="E258" s="149" t="s">
        <v>466</v>
      </c>
      <c r="F258" s="113" t="s">
        <v>464</v>
      </c>
      <c r="G258" s="110" t="s">
        <v>470</v>
      </c>
      <c r="H258" s="110">
        <v>6</v>
      </c>
      <c r="I258" s="110" t="s">
        <v>470</v>
      </c>
      <c r="J258" s="110">
        <v>0</v>
      </c>
      <c r="K258" s="31" t="s">
        <v>101</v>
      </c>
      <c r="L258" s="31" t="s">
        <v>101</v>
      </c>
      <c r="M258" s="44"/>
      <c r="N258" s="44"/>
      <c r="O258" s="153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</row>
    <row r="259" spans="1:39" s="115" customFormat="1" ht="30" customHeight="1" x14ac:dyDescent="0.25">
      <c r="A259" s="214">
        <v>125</v>
      </c>
      <c r="B259" s="75">
        <v>34235</v>
      </c>
      <c r="C259" s="111" t="s">
        <v>461</v>
      </c>
      <c r="D259" s="111" t="s">
        <v>469</v>
      </c>
      <c r="E259" s="149" t="s">
        <v>463</v>
      </c>
      <c r="F259" s="113" t="s">
        <v>464</v>
      </c>
      <c r="G259" s="110"/>
      <c r="H259" s="110">
        <v>0</v>
      </c>
      <c r="I259" s="110"/>
      <c r="J259" s="110">
        <v>4</v>
      </c>
      <c r="K259" s="31" t="s">
        <v>101</v>
      </c>
      <c r="L259" s="31" t="s">
        <v>101</v>
      </c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  <c r="AA259" s="110"/>
      <c r="AB259" s="110"/>
      <c r="AC259" s="110"/>
      <c r="AD259" s="110"/>
      <c r="AE259" s="110"/>
      <c r="AF259" s="110"/>
      <c r="AG259" s="110"/>
      <c r="AH259" s="110"/>
      <c r="AI259" s="110"/>
      <c r="AJ259" s="110"/>
      <c r="AK259" s="110"/>
      <c r="AL259" s="110"/>
      <c r="AM259" s="110"/>
    </row>
    <row r="260" spans="1:39" s="115" customFormat="1" ht="30" customHeight="1" x14ac:dyDescent="0.25">
      <c r="A260" s="215"/>
      <c r="B260" s="75">
        <v>34235</v>
      </c>
      <c r="C260" s="111" t="s">
        <v>461</v>
      </c>
      <c r="D260" s="111" t="s">
        <v>469</v>
      </c>
      <c r="E260" s="149" t="s">
        <v>466</v>
      </c>
      <c r="F260" s="113" t="s">
        <v>464</v>
      </c>
      <c r="G260" s="110" t="s">
        <v>470</v>
      </c>
      <c r="H260" s="110">
        <v>24</v>
      </c>
      <c r="I260" s="110" t="s">
        <v>470</v>
      </c>
      <c r="J260" s="110">
        <v>0</v>
      </c>
      <c r="K260" s="31" t="s">
        <v>101</v>
      </c>
      <c r="L260" s="31" t="s">
        <v>101</v>
      </c>
      <c r="M260" s="152">
        <v>4484</v>
      </c>
      <c r="N260" s="44">
        <v>3320</v>
      </c>
      <c r="O260" s="44">
        <v>430</v>
      </c>
      <c r="P260" s="44" t="s">
        <v>398</v>
      </c>
      <c r="Q260" s="44">
        <v>510</v>
      </c>
      <c r="R260" s="44" t="s">
        <v>398</v>
      </c>
      <c r="S260" s="44">
        <v>440</v>
      </c>
      <c r="T260" s="44" t="s">
        <v>398</v>
      </c>
      <c r="U260" s="44">
        <v>375</v>
      </c>
      <c r="V260" s="44" t="s">
        <v>398</v>
      </c>
      <c r="W260" s="44">
        <v>305</v>
      </c>
      <c r="X260" s="44" t="s">
        <v>398</v>
      </c>
      <c r="Y260" s="44">
        <v>200</v>
      </c>
      <c r="Z260" s="44" t="s">
        <v>398</v>
      </c>
      <c r="AA260" s="44">
        <v>260</v>
      </c>
      <c r="AB260" s="44" t="s">
        <v>398</v>
      </c>
      <c r="AC260" s="44">
        <v>230</v>
      </c>
      <c r="AD260" s="44" t="s">
        <v>398</v>
      </c>
      <c r="AE260" s="44">
        <v>490</v>
      </c>
      <c r="AF260" s="44" t="s">
        <v>398</v>
      </c>
      <c r="AG260" s="44">
        <v>470</v>
      </c>
      <c r="AH260" s="44" t="s">
        <v>398</v>
      </c>
      <c r="AI260" s="44">
        <v>605</v>
      </c>
      <c r="AJ260" s="44" t="s">
        <v>398</v>
      </c>
      <c r="AK260" s="44">
        <v>745</v>
      </c>
      <c r="AL260" s="44" t="s">
        <v>398</v>
      </c>
      <c r="AM260" s="44">
        <f>O260+Q260+S260+U260+W260+Y260+AA260+AC260+AE260+AG260+AI260+AK260</f>
        <v>5060</v>
      </c>
    </row>
    <row r="261" spans="1:39" s="115" customFormat="1" ht="30" customHeight="1" x14ac:dyDescent="0.25">
      <c r="A261" s="214">
        <v>126</v>
      </c>
      <c r="B261" s="75">
        <v>34236</v>
      </c>
      <c r="C261" s="111" t="s">
        <v>461</v>
      </c>
      <c r="D261" s="111" t="s">
        <v>469</v>
      </c>
      <c r="E261" s="149" t="s">
        <v>463</v>
      </c>
      <c r="F261" s="113" t="s">
        <v>464</v>
      </c>
      <c r="G261" s="110"/>
      <c r="H261" s="110">
        <v>0</v>
      </c>
      <c r="I261" s="110"/>
      <c r="J261" s="110">
        <v>2</v>
      </c>
      <c r="K261" s="31" t="s">
        <v>101</v>
      </c>
      <c r="L261" s="31" t="s">
        <v>101</v>
      </c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  <c r="AA261" s="110"/>
      <c r="AB261" s="110"/>
      <c r="AC261" s="110"/>
      <c r="AD261" s="110"/>
      <c r="AE261" s="110"/>
      <c r="AF261" s="110"/>
      <c r="AG261" s="110"/>
      <c r="AH261" s="110"/>
      <c r="AI261" s="110"/>
      <c r="AJ261" s="110"/>
      <c r="AK261" s="110"/>
      <c r="AL261" s="110"/>
      <c r="AM261" s="110"/>
    </row>
    <row r="262" spans="1:39" s="115" customFormat="1" ht="30" customHeight="1" x14ac:dyDescent="0.25">
      <c r="A262" s="215"/>
      <c r="B262" s="75">
        <v>34236</v>
      </c>
      <c r="C262" s="111" t="s">
        <v>461</v>
      </c>
      <c r="D262" s="111" t="s">
        <v>469</v>
      </c>
      <c r="E262" s="149" t="s">
        <v>466</v>
      </c>
      <c r="F262" s="113" t="s">
        <v>464</v>
      </c>
      <c r="G262" s="110" t="s">
        <v>470</v>
      </c>
      <c r="H262" s="110">
        <v>12</v>
      </c>
      <c r="I262" s="110" t="s">
        <v>470</v>
      </c>
      <c r="J262" s="110">
        <v>0</v>
      </c>
      <c r="K262" s="31" t="s">
        <v>101</v>
      </c>
      <c r="L262" s="31" t="s">
        <v>101</v>
      </c>
      <c r="M262" s="152">
        <v>4330</v>
      </c>
      <c r="N262" s="44">
        <v>3810</v>
      </c>
      <c r="O262" s="44">
        <v>230</v>
      </c>
      <c r="P262" s="44" t="s">
        <v>398</v>
      </c>
      <c r="Q262" s="44">
        <v>365</v>
      </c>
      <c r="R262" s="44" t="s">
        <v>398</v>
      </c>
      <c r="S262" s="44">
        <v>255</v>
      </c>
      <c r="T262" s="44" t="s">
        <v>398</v>
      </c>
      <c r="U262" s="44">
        <v>305</v>
      </c>
      <c r="V262" s="44" t="s">
        <v>398</v>
      </c>
      <c r="W262" s="44">
        <v>345</v>
      </c>
      <c r="X262" s="44" t="s">
        <v>398</v>
      </c>
      <c r="Y262" s="44">
        <v>200</v>
      </c>
      <c r="Z262" s="44" t="s">
        <v>398</v>
      </c>
      <c r="AA262" s="44">
        <v>220</v>
      </c>
      <c r="AB262" s="44" t="s">
        <v>398</v>
      </c>
      <c r="AC262" s="44">
        <v>235</v>
      </c>
      <c r="AD262" s="44" t="s">
        <v>398</v>
      </c>
      <c r="AE262" s="44">
        <v>345</v>
      </c>
      <c r="AF262" s="44" t="s">
        <v>398</v>
      </c>
      <c r="AG262" s="44">
        <v>320</v>
      </c>
      <c r="AH262" s="44" t="s">
        <v>398</v>
      </c>
      <c r="AI262" s="44">
        <v>380</v>
      </c>
      <c r="AJ262" s="44" t="s">
        <v>398</v>
      </c>
      <c r="AK262" s="44">
        <v>405</v>
      </c>
      <c r="AL262" s="44" t="s">
        <v>398</v>
      </c>
      <c r="AM262" s="44">
        <f>O262+Q262+S262+U262+W262+Y262+AA262+AC262+AE262+AG262+AI262+AK262</f>
        <v>3605</v>
      </c>
    </row>
    <row r="263" spans="1:39" s="115" customFormat="1" ht="30" customHeight="1" x14ac:dyDescent="0.25">
      <c r="A263" s="214">
        <v>127</v>
      </c>
      <c r="B263" s="75">
        <v>34237</v>
      </c>
      <c r="C263" s="111" t="s">
        <v>461</v>
      </c>
      <c r="D263" s="111" t="s">
        <v>469</v>
      </c>
      <c r="E263" s="149" t="s">
        <v>463</v>
      </c>
      <c r="F263" s="113" t="s">
        <v>464</v>
      </c>
      <c r="G263" s="110"/>
      <c r="H263" s="110">
        <v>0</v>
      </c>
      <c r="I263" s="110"/>
      <c r="J263" s="110">
        <v>2</v>
      </c>
      <c r="K263" s="31" t="s">
        <v>101</v>
      </c>
      <c r="L263" s="31" t="s">
        <v>101</v>
      </c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  <c r="AA263" s="110"/>
      <c r="AB263" s="110"/>
      <c r="AC263" s="110"/>
      <c r="AD263" s="110"/>
      <c r="AE263" s="110"/>
      <c r="AF263" s="110"/>
      <c r="AG263" s="110"/>
      <c r="AH263" s="110"/>
      <c r="AI263" s="110"/>
      <c r="AJ263" s="110"/>
      <c r="AK263" s="110"/>
      <c r="AL263" s="110"/>
      <c r="AM263" s="110"/>
    </row>
    <row r="264" spans="1:39" s="115" customFormat="1" ht="30" customHeight="1" x14ac:dyDescent="0.25">
      <c r="A264" s="215"/>
      <c r="B264" s="75">
        <v>34237</v>
      </c>
      <c r="C264" s="111" t="s">
        <v>461</v>
      </c>
      <c r="D264" s="111" t="s">
        <v>469</v>
      </c>
      <c r="E264" s="149" t="s">
        <v>466</v>
      </c>
      <c r="F264" s="113" t="s">
        <v>464</v>
      </c>
      <c r="G264" s="110" t="s">
        <v>470</v>
      </c>
      <c r="H264" s="110">
        <v>12</v>
      </c>
      <c r="I264" s="110" t="s">
        <v>470</v>
      </c>
      <c r="J264" s="110">
        <v>0</v>
      </c>
      <c r="K264" s="31" t="s">
        <v>101</v>
      </c>
      <c r="L264" s="31" t="s">
        <v>101</v>
      </c>
      <c r="M264" s="152">
        <v>3470</v>
      </c>
      <c r="N264" s="44">
        <v>2890</v>
      </c>
      <c r="O264" s="44">
        <v>330</v>
      </c>
      <c r="P264" s="44" t="s">
        <v>398</v>
      </c>
      <c r="Q264" s="44">
        <v>330</v>
      </c>
      <c r="R264" s="44" t="s">
        <v>398</v>
      </c>
      <c r="S264" s="44">
        <v>250</v>
      </c>
      <c r="T264" s="44" t="s">
        <v>398</v>
      </c>
      <c r="U264" s="44">
        <v>250</v>
      </c>
      <c r="V264" s="44" t="s">
        <v>398</v>
      </c>
      <c r="W264" s="44">
        <v>220</v>
      </c>
      <c r="X264" s="44" t="s">
        <v>398</v>
      </c>
      <c r="Y264" s="44">
        <v>140</v>
      </c>
      <c r="Z264" s="44" t="s">
        <v>398</v>
      </c>
      <c r="AA264" s="44">
        <v>150</v>
      </c>
      <c r="AB264" s="44" t="s">
        <v>398</v>
      </c>
      <c r="AC264" s="44">
        <v>240</v>
      </c>
      <c r="AD264" s="44" t="s">
        <v>398</v>
      </c>
      <c r="AE264" s="44">
        <v>226</v>
      </c>
      <c r="AF264" s="44" t="s">
        <v>398</v>
      </c>
      <c r="AG264" s="44">
        <v>244</v>
      </c>
      <c r="AH264" s="44" t="s">
        <v>398</v>
      </c>
      <c r="AI264" s="44">
        <v>275</v>
      </c>
      <c r="AJ264" s="44" t="s">
        <v>398</v>
      </c>
      <c r="AK264" s="44">
        <v>270</v>
      </c>
      <c r="AL264" s="44" t="s">
        <v>398</v>
      </c>
      <c r="AM264" s="44">
        <f>O264+Q264+S264+U264+W264+Y264+AA264+AC264+AE264+AG264+AI264+AK264</f>
        <v>2925</v>
      </c>
    </row>
    <row r="265" spans="1:39" s="115" customFormat="1" ht="30" customHeight="1" x14ac:dyDescent="0.25">
      <c r="A265" s="214">
        <v>128</v>
      </c>
      <c r="B265" s="75">
        <v>34238</v>
      </c>
      <c r="C265" s="111" t="s">
        <v>461</v>
      </c>
      <c r="D265" s="111" t="s">
        <v>469</v>
      </c>
      <c r="E265" s="149" t="s">
        <v>463</v>
      </c>
      <c r="F265" s="113" t="s">
        <v>464</v>
      </c>
      <c r="G265" s="110"/>
      <c r="H265" s="110">
        <v>0</v>
      </c>
      <c r="I265" s="110"/>
      <c r="J265" s="110">
        <v>3</v>
      </c>
      <c r="K265" s="31" t="s">
        <v>101</v>
      </c>
      <c r="L265" s="31" t="s">
        <v>101</v>
      </c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  <c r="AA265" s="110"/>
      <c r="AB265" s="110"/>
      <c r="AC265" s="110"/>
      <c r="AD265" s="110"/>
      <c r="AE265" s="110"/>
      <c r="AF265" s="110"/>
      <c r="AG265" s="110"/>
      <c r="AH265" s="110"/>
      <c r="AI265" s="110"/>
      <c r="AJ265" s="110"/>
      <c r="AK265" s="110"/>
      <c r="AL265" s="110"/>
      <c r="AM265" s="110"/>
    </row>
    <row r="266" spans="1:39" s="115" customFormat="1" ht="30" customHeight="1" x14ac:dyDescent="0.25">
      <c r="A266" s="215"/>
      <c r="B266" s="75">
        <v>34238</v>
      </c>
      <c r="C266" s="111" t="s">
        <v>461</v>
      </c>
      <c r="D266" s="111" t="s">
        <v>469</v>
      </c>
      <c r="E266" s="149" t="s">
        <v>466</v>
      </c>
      <c r="F266" s="113" t="s">
        <v>464</v>
      </c>
      <c r="G266" s="110" t="s">
        <v>470</v>
      </c>
      <c r="H266" s="110">
        <v>18</v>
      </c>
      <c r="I266" s="110" t="s">
        <v>470</v>
      </c>
      <c r="J266" s="110">
        <v>0</v>
      </c>
      <c r="K266" s="31" t="s">
        <v>101</v>
      </c>
      <c r="L266" s="31" t="s">
        <v>101</v>
      </c>
      <c r="M266" s="152">
        <v>3730</v>
      </c>
      <c r="N266" s="44">
        <v>3385</v>
      </c>
      <c r="O266" s="44">
        <v>365</v>
      </c>
      <c r="P266" s="44" t="s">
        <v>398</v>
      </c>
      <c r="Q266" s="44">
        <v>410</v>
      </c>
      <c r="R266" s="44" t="s">
        <v>398</v>
      </c>
      <c r="S266" s="44">
        <v>310</v>
      </c>
      <c r="T266" s="44" t="s">
        <v>398</v>
      </c>
      <c r="U266" s="44">
        <v>270</v>
      </c>
      <c r="V266" s="44" t="s">
        <v>398</v>
      </c>
      <c r="W266" s="44">
        <v>285</v>
      </c>
      <c r="X266" s="44" t="s">
        <v>398</v>
      </c>
      <c r="Y266" s="44">
        <v>210</v>
      </c>
      <c r="Z266" s="44" t="s">
        <v>398</v>
      </c>
      <c r="AA266" s="44">
        <v>230</v>
      </c>
      <c r="AB266" s="44" t="s">
        <v>398</v>
      </c>
      <c r="AC266" s="44">
        <v>235</v>
      </c>
      <c r="AD266" s="44" t="s">
        <v>398</v>
      </c>
      <c r="AE266" s="44">
        <v>265</v>
      </c>
      <c r="AF266" s="44" t="s">
        <v>398</v>
      </c>
      <c r="AG266" s="44">
        <v>305</v>
      </c>
      <c r="AH266" s="44" t="s">
        <v>398</v>
      </c>
      <c r="AI266" s="44">
        <v>460</v>
      </c>
      <c r="AJ266" s="44" t="s">
        <v>398</v>
      </c>
      <c r="AK266" s="44">
        <v>620</v>
      </c>
      <c r="AL266" s="44" t="s">
        <v>398</v>
      </c>
      <c r="AM266" s="44">
        <f>O266+Q266+S266+U266+W266+Y266+AA266+AC266+AE266+AG266+AI266+AK266</f>
        <v>3965</v>
      </c>
    </row>
    <row r="267" spans="1:39" s="115" customFormat="1" ht="30" customHeight="1" x14ac:dyDescent="0.25">
      <c r="A267" s="214">
        <v>129</v>
      </c>
      <c r="B267" s="75">
        <v>34239</v>
      </c>
      <c r="C267" s="111" t="s">
        <v>461</v>
      </c>
      <c r="D267" s="111" t="s">
        <v>469</v>
      </c>
      <c r="E267" s="149" t="s">
        <v>463</v>
      </c>
      <c r="F267" s="113" t="s">
        <v>464</v>
      </c>
      <c r="G267" s="110"/>
      <c r="H267" s="110">
        <v>0</v>
      </c>
      <c r="I267" s="110"/>
      <c r="J267" s="110">
        <v>8</v>
      </c>
      <c r="K267" s="31" t="s">
        <v>101</v>
      </c>
      <c r="L267" s="31" t="s">
        <v>101</v>
      </c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  <c r="AA267" s="110"/>
      <c r="AB267" s="110"/>
      <c r="AC267" s="110"/>
      <c r="AD267" s="110"/>
      <c r="AE267" s="110"/>
      <c r="AF267" s="110"/>
      <c r="AG267" s="110"/>
      <c r="AH267" s="110"/>
      <c r="AI267" s="110"/>
      <c r="AJ267" s="110"/>
      <c r="AK267" s="110"/>
      <c r="AL267" s="110"/>
      <c r="AM267" s="110"/>
    </row>
    <row r="268" spans="1:39" s="115" customFormat="1" ht="30" customHeight="1" x14ac:dyDescent="0.25">
      <c r="A268" s="215"/>
      <c r="B268" s="75">
        <v>34239</v>
      </c>
      <c r="C268" s="111" t="s">
        <v>461</v>
      </c>
      <c r="D268" s="111" t="s">
        <v>469</v>
      </c>
      <c r="E268" s="149" t="s">
        <v>466</v>
      </c>
      <c r="F268" s="113" t="s">
        <v>464</v>
      </c>
      <c r="G268" s="110" t="s">
        <v>470</v>
      </c>
      <c r="H268" s="110">
        <v>24</v>
      </c>
      <c r="I268" s="110" t="s">
        <v>470</v>
      </c>
      <c r="J268" s="110">
        <v>0</v>
      </c>
      <c r="K268" s="31" t="s">
        <v>101</v>
      </c>
      <c r="L268" s="31" t="s">
        <v>101</v>
      </c>
      <c r="M268" s="152">
        <v>3410</v>
      </c>
      <c r="N268" s="44">
        <v>2828</v>
      </c>
      <c r="O268" s="44">
        <v>350</v>
      </c>
      <c r="P268" s="44" t="s">
        <v>398</v>
      </c>
      <c r="Q268" s="44">
        <v>380</v>
      </c>
      <c r="R268" s="44" t="s">
        <v>398</v>
      </c>
      <c r="S268" s="44">
        <v>298</v>
      </c>
      <c r="T268" s="44" t="s">
        <v>398</v>
      </c>
      <c r="U268" s="44">
        <v>278</v>
      </c>
      <c r="V268" s="44" t="s">
        <v>398</v>
      </c>
      <c r="W268" s="44">
        <v>213</v>
      </c>
      <c r="X268" s="44" t="s">
        <v>398</v>
      </c>
      <c r="Y268" s="44">
        <v>123</v>
      </c>
      <c r="Z268" s="44" t="s">
        <v>398</v>
      </c>
      <c r="AA268" s="44">
        <v>46</v>
      </c>
      <c r="AB268" s="44" t="s">
        <v>398</v>
      </c>
      <c r="AC268" s="44">
        <v>96</v>
      </c>
      <c r="AD268" s="44" t="s">
        <v>398</v>
      </c>
      <c r="AE268" s="44">
        <v>406</v>
      </c>
      <c r="AF268" s="44" t="s">
        <v>398</v>
      </c>
      <c r="AG268" s="44">
        <v>260</v>
      </c>
      <c r="AH268" s="44" t="s">
        <v>398</v>
      </c>
      <c r="AI268" s="44">
        <v>634</v>
      </c>
      <c r="AJ268" s="44" t="s">
        <v>398</v>
      </c>
      <c r="AK268" s="44">
        <v>481</v>
      </c>
      <c r="AL268" s="44" t="s">
        <v>398</v>
      </c>
      <c r="AM268" s="44">
        <f>O268+Q268+S268+U268+W268+Y268+AA268+AC268+AE268+AG268+AI268+AK268</f>
        <v>3565</v>
      </c>
    </row>
    <row r="269" spans="1:39" s="115" customFormat="1" ht="30" customHeight="1" x14ac:dyDescent="0.25">
      <c r="A269" s="214">
        <v>130</v>
      </c>
      <c r="B269" s="75">
        <v>34240</v>
      </c>
      <c r="C269" s="111" t="s">
        <v>461</v>
      </c>
      <c r="D269" s="111" t="s">
        <v>469</v>
      </c>
      <c r="E269" s="149" t="s">
        <v>463</v>
      </c>
      <c r="F269" s="113" t="s">
        <v>464</v>
      </c>
      <c r="G269" s="110"/>
      <c r="H269" s="110">
        <v>0</v>
      </c>
      <c r="I269" s="110"/>
      <c r="J269" s="110">
        <v>4</v>
      </c>
      <c r="K269" s="31" t="s">
        <v>101</v>
      </c>
      <c r="L269" s="31" t="s">
        <v>101</v>
      </c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  <c r="AA269" s="110"/>
      <c r="AB269" s="110"/>
      <c r="AC269" s="110"/>
      <c r="AD269" s="110"/>
      <c r="AE269" s="110"/>
      <c r="AF269" s="110"/>
      <c r="AG269" s="110"/>
      <c r="AH269" s="110"/>
      <c r="AI269" s="110"/>
      <c r="AJ269" s="110"/>
      <c r="AK269" s="110"/>
      <c r="AL269" s="110"/>
      <c r="AM269" s="110"/>
    </row>
    <row r="270" spans="1:39" s="115" customFormat="1" ht="30" customHeight="1" x14ac:dyDescent="0.25">
      <c r="A270" s="215"/>
      <c r="B270" s="75">
        <v>34240</v>
      </c>
      <c r="C270" s="111" t="s">
        <v>461</v>
      </c>
      <c r="D270" s="111" t="s">
        <v>469</v>
      </c>
      <c r="E270" s="149" t="s">
        <v>466</v>
      </c>
      <c r="F270" s="113" t="s">
        <v>464</v>
      </c>
      <c r="G270" s="110" t="s">
        <v>470</v>
      </c>
      <c r="H270" s="110">
        <v>24</v>
      </c>
      <c r="I270" s="110" t="s">
        <v>470</v>
      </c>
      <c r="J270" s="110">
        <v>0</v>
      </c>
      <c r="K270" s="31" t="s">
        <v>101</v>
      </c>
      <c r="L270" s="31" t="s">
        <v>101</v>
      </c>
      <c r="M270" s="152">
        <v>4494</v>
      </c>
      <c r="N270" s="44">
        <v>3300</v>
      </c>
      <c r="O270" s="44">
        <v>420</v>
      </c>
      <c r="P270" s="44" t="s">
        <v>398</v>
      </c>
      <c r="Q270" s="44">
        <v>400</v>
      </c>
      <c r="R270" s="44" t="s">
        <v>398</v>
      </c>
      <c r="S270" s="44">
        <v>600</v>
      </c>
      <c r="T270" s="44" t="s">
        <v>398</v>
      </c>
      <c r="U270" s="44">
        <v>545</v>
      </c>
      <c r="V270" s="44" t="s">
        <v>398</v>
      </c>
      <c r="W270" s="44">
        <v>290</v>
      </c>
      <c r="X270" s="44" t="s">
        <v>398</v>
      </c>
      <c r="Y270" s="44">
        <v>205</v>
      </c>
      <c r="Z270" s="44" t="s">
        <v>398</v>
      </c>
      <c r="AA270" s="44">
        <v>155</v>
      </c>
      <c r="AB270" s="44" t="s">
        <v>398</v>
      </c>
      <c r="AC270" s="44">
        <v>125</v>
      </c>
      <c r="AD270" s="44" t="s">
        <v>398</v>
      </c>
      <c r="AE270" s="44">
        <v>300</v>
      </c>
      <c r="AF270" s="44" t="s">
        <v>398</v>
      </c>
      <c r="AG270" s="44">
        <v>290</v>
      </c>
      <c r="AH270" s="44" t="s">
        <v>398</v>
      </c>
      <c r="AI270" s="44">
        <v>830</v>
      </c>
      <c r="AJ270" s="44" t="s">
        <v>398</v>
      </c>
      <c r="AK270" s="44">
        <v>875</v>
      </c>
      <c r="AL270" s="44" t="s">
        <v>398</v>
      </c>
      <c r="AM270" s="44">
        <f>O270+Q270+S270+U270+W270+Y270+AA270+AC270+AE270+AG270+AI270+AK270</f>
        <v>5035</v>
      </c>
    </row>
    <row r="271" spans="1:39" s="115" customFormat="1" ht="30" customHeight="1" x14ac:dyDescent="0.25">
      <c r="A271" s="214">
        <v>131</v>
      </c>
      <c r="B271" s="75">
        <v>34241</v>
      </c>
      <c r="C271" s="111" t="s">
        <v>461</v>
      </c>
      <c r="D271" s="111" t="s">
        <v>469</v>
      </c>
      <c r="E271" s="149" t="s">
        <v>463</v>
      </c>
      <c r="F271" s="113" t="s">
        <v>464</v>
      </c>
      <c r="G271" s="110"/>
      <c r="H271" s="110">
        <v>0</v>
      </c>
      <c r="I271" s="110"/>
      <c r="J271" s="110">
        <v>3</v>
      </c>
      <c r="K271" s="31" t="s">
        <v>101</v>
      </c>
      <c r="L271" s="31" t="s">
        <v>101</v>
      </c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  <c r="AA271" s="110"/>
      <c r="AB271" s="110"/>
      <c r="AC271" s="110"/>
      <c r="AD271" s="110"/>
      <c r="AE271" s="110"/>
      <c r="AF271" s="110"/>
      <c r="AG271" s="110"/>
      <c r="AH271" s="110"/>
      <c r="AI271" s="110"/>
      <c r="AJ271" s="110"/>
      <c r="AK271" s="110"/>
      <c r="AL271" s="110"/>
      <c r="AM271" s="110"/>
    </row>
    <row r="272" spans="1:39" s="115" customFormat="1" ht="30" customHeight="1" x14ac:dyDescent="0.25">
      <c r="A272" s="215"/>
      <c r="B272" s="75">
        <v>34241</v>
      </c>
      <c r="C272" s="111" t="s">
        <v>461</v>
      </c>
      <c r="D272" s="111" t="s">
        <v>469</v>
      </c>
      <c r="E272" s="149" t="s">
        <v>466</v>
      </c>
      <c r="F272" s="113" t="s">
        <v>464</v>
      </c>
      <c r="G272" s="110" t="s">
        <v>470</v>
      </c>
      <c r="H272" s="110">
        <v>18</v>
      </c>
      <c r="I272" s="110" t="s">
        <v>470</v>
      </c>
      <c r="J272" s="110">
        <v>0</v>
      </c>
      <c r="K272" s="31" t="s">
        <v>101</v>
      </c>
      <c r="L272" s="31" t="s">
        <v>101</v>
      </c>
      <c r="M272" s="152">
        <v>4290</v>
      </c>
      <c r="N272" s="44">
        <v>2870</v>
      </c>
      <c r="O272" s="44">
        <v>370</v>
      </c>
      <c r="P272" s="44" t="s">
        <v>398</v>
      </c>
      <c r="Q272" s="44">
        <v>330</v>
      </c>
      <c r="R272" s="44" t="s">
        <v>398</v>
      </c>
      <c r="S272" s="44">
        <v>250</v>
      </c>
      <c r="T272" s="44" t="s">
        <v>398</v>
      </c>
      <c r="U272" s="44">
        <v>195</v>
      </c>
      <c r="V272" s="44" t="s">
        <v>398</v>
      </c>
      <c r="W272" s="44">
        <v>125</v>
      </c>
      <c r="X272" s="44" t="s">
        <v>398</v>
      </c>
      <c r="Y272" s="44">
        <v>140</v>
      </c>
      <c r="Z272" s="44" t="s">
        <v>398</v>
      </c>
      <c r="AA272" s="44">
        <v>155</v>
      </c>
      <c r="AB272" s="44" t="s">
        <v>398</v>
      </c>
      <c r="AC272" s="44">
        <v>155</v>
      </c>
      <c r="AD272" s="44" t="s">
        <v>398</v>
      </c>
      <c r="AE272" s="44">
        <v>260</v>
      </c>
      <c r="AF272" s="44" t="s">
        <v>398</v>
      </c>
      <c r="AG272" s="44">
        <v>280</v>
      </c>
      <c r="AH272" s="44" t="s">
        <v>398</v>
      </c>
      <c r="AI272" s="44">
        <v>240</v>
      </c>
      <c r="AJ272" s="44" t="s">
        <v>398</v>
      </c>
      <c r="AK272" s="44">
        <v>335</v>
      </c>
      <c r="AL272" s="44" t="s">
        <v>398</v>
      </c>
      <c r="AM272" s="44">
        <f>O272+Q272+S272+U272+W272+Y272+AA272+AC272+AE272+AG272+AI272+AK272</f>
        <v>2835</v>
      </c>
    </row>
    <row r="273" spans="1:39" s="115" customFormat="1" ht="30" customHeight="1" x14ac:dyDescent="0.25">
      <c r="A273" s="214">
        <v>132</v>
      </c>
      <c r="B273" s="75">
        <v>34242</v>
      </c>
      <c r="C273" s="111" t="s">
        <v>461</v>
      </c>
      <c r="D273" s="111" t="s">
        <v>469</v>
      </c>
      <c r="E273" s="149" t="s">
        <v>463</v>
      </c>
      <c r="F273" s="113" t="s">
        <v>464</v>
      </c>
      <c r="G273" s="110"/>
      <c r="H273" s="110">
        <v>0</v>
      </c>
      <c r="I273" s="110"/>
      <c r="J273" s="110">
        <v>3</v>
      </c>
      <c r="K273" s="31" t="s">
        <v>101</v>
      </c>
      <c r="L273" s="31" t="s">
        <v>101</v>
      </c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  <c r="AA273" s="110"/>
      <c r="AB273" s="110"/>
      <c r="AC273" s="110"/>
      <c r="AD273" s="110"/>
      <c r="AE273" s="110"/>
      <c r="AF273" s="110"/>
      <c r="AG273" s="110"/>
      <c r="AH273" s="110"/>
      <c r="AI273" s="110"/>
      <c r="AJ273" s="110"/>
      <c r="AK273" s="110"/>
      <c r="AL273" s="110"/>
      <c r="AM273" s="110"/>
    </row>
    <row r="274" spans="1:39" s="115" customFormat="1" ht="30" customHeight="1" x14ac:dyDescent="0.25">
      <c r="A274" s="215"/>
      <c r="B274" s="75">
        <v>34242</v>
      </c>
      <c r="C274" s="111" t="s">
        <v>461</v>
      </c>
      <c r="D274" s="111" t="s">
        <v>469</v>
      </c>
      <c r="E274" s="149" t="s">
        <v>466</v>
      </c>
      <c r="F274" s="113" t="s">
        <v>464</v>
      </c>
      <c r="G274" s="110" t="s">
        <v>470</v>
      </c>
      <c r="H274" s="110">
        <v>18</v>
      </c>
      <c r="I274" s="110" t="s">
        <v>470</v>
      </c>
      <c r="J274" s="110">
        <v>0</v>
      </c>
      <c r="K274" s="31" t="s">
        <v>101</v>
      </c>
      <c r="L274" s="31" t="s">
        <v>101</v>
      </c>
      <c r="M274" s="152">
        <v>3670</v>
      </c>
      <c r="N274" s="44">
        <v>1660</v>
      </c>
      <c r="O274" s="44">
        <v>190</v>
      </c>
      <c r="P274" s="44" t="s">
        <v>398</v>
      </c>
      <c r="Q274" s="44">
        <v>190</v>
      </c>
      <c r="R274" s="44" t="s">
        <v>398</v>
      </c>
      <c r="S274" s="44">
        <v>100</v>
      </c>
      <c r="T274" s="44" t="s">
        <v>398</v>
      </c>
      <c r="U274" s="44">
        <v>85</v>
      </c>
      <c r="V274" s="44" t="s">
        <v>398</v>
      </c>
      <c r="W274" s="44">
        <v>145</v>
      </c>
      <c r="X274" s="44" t="s">
        <v>398</v>
      </c>
      <c r="Y274" s="44">
        <v>115</v>
      </c>
      <c r="Z274" s="44" t="s">
        <v>398</v>
      </c>
      <c r="AA274" s="44">
        <v>90</v>
      </c>
      <c r="AB274" s="44" t="s">
        <v>398</v>
      </c>
      <c r="AC274" s="44">
        <v>105</v>
      </c>
      <c r="AD274" s="44" t="s">
        <v>398</v>
      </c>
      <c r="AE274" s="44">
        <v>105</v>
      </c>
      <c r="AF274" s="44" t="s">
        <v>398</v>
      </c>
      <c r="AG274" s="44">
        <v>145</v>
      </c>
      <c r="AH274" s="44" t="s">
        <v>398</v>
      </c>
      <c r="AI274" s="44">
        <v>160</v>
      </c>
      <c r="AJ274" s="44" t="s">
        <v>398</v>
      </c>
      <c r="AK274" s="44">
        <v>150</v>
      </c>
      <c r="AL274" s="44" t="s">
        <v>398</v>
      </c>
      <c r="AM274" s="44">
        <f>O274+Q274+S274+U274+W274+Y274+AA274+AC274+AE274+AG274+AI274+AK274</f>
        <v>1580</v>
      </c>
    </row>
    <row r="275" spans="1:39" s="115" customFormat="1" ht="30" customHeight="1" x14ac:dyDescent="0.25">
      <c r="A275" s="214">
        <v>133</v>
      </c>
      <c r="B275" s="75">
        <v>34243</v>
      </c>
      <c r="C275" s="111" t="s">
        <v>461</v>
      </c>
      <c r="D275" s="111" t="s">
        <v>469</v>
      </c>
      <c r="E275" s="149" t="s">
        <v>463</v>
      </c>
      <c r="F275" s="113" t="s">
        <v>464</v>
      </c>
      <c r="G275" s="110"/>
      <c r="H275" s="110">
        <v>0</v>
      </c>
      <c r="I275" s="110"/>
      <c r="J275" s="110">
        <v>4</v>
      </c>
      <c r="K275" s="31" t="s">
        <v>101</v>
      </c>
      <c r="L275" s="31" t="s">
        <v>101</v>
      </c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  <c r="AB275" s="110"/>
      <c r="AC275" s="110"/>
      <c r="AD275" s="110"/>
      <c r="AE275" s="110"/>
      <c r="AF275" s="110"/>
      <c r="AG275" s="110"/>
      <c r="AH275" s="110"/>
      <c r="AI275" s="110"/>
      <c r="AJ275" s="110"/>
      <c r="AK275" s="110"/>
      <c r="AL275" s="110"/>
      <c r="AM275" s="110"/>
    </row>
    <row r="276" spans="1:39" s="115" customFormat="1" ht="30" customHeight="1" x14ac:dyDescent="0.25">
      <c r="A276" s="215"/>
      <c r="B276" s="75">
        <v>34243</v>
      </c>
      <c r="C276" s="111" t="s">
        <v>461</v>
      </c>
      <c r="D276" s="111" t="s">
        <v>469</v>
      </c>
      <c r="E276" s="149" t="s">
        <v>466</v>
      </c>
      <c r="F276" s="113" t="s">
        <v>464</v>
      </c>
      <c r="G276" s="110" t="s">
        <v>470</v>
      </c>
      <c r="H276" s="110">
        <v>24</v>
      </c>
      <c r="I276" s="110" t="s">
        <v>470</v>
      </c>
      <c r="J276" s="110">
        <v>0</v>
      </c>
      <c r="K276" s="31" t="s">
        <v>101</v>
      </c>
      <c r="L276" s="31" t="s">
        <v>101</v>
      </c>
      <c r="M276" s="152">
        <v>8890</v>
      </c>
      <c r="N276" s="44">
        <v>9870</v>
      </c>
      <c r="O276" s="44">
        <v>540</v>
      </c>
      <c r="P276" s="44" t="s">
        <v>398</v>
      </c>
      <c r="Q276" s="44">
        <v>1040</v>
      </c>
      <c r="R276" s="44" t="s">
        <v>398</v>
      </c>
      <c r="S276" s="44">
        <v>130</v>
      </c>
      <c r="T276" s="44" t="s">
        <v>398</v>
      </c>
      <c r="U276" s="44">
        <v>370</v>
      </c>
      <c r="V276" s="44" t="s">
        <v>398</v>
      </c>
      <c r="W276" s="44">
        <v>495</v>
      </c>
      <c r="X276" s="44" t="s">
        <v>398</v>
      </c>
      <c r="Y276" s="44">
        <v>375</v>
      </c>
      <c r="Z276" s="44" t="s">
        <v>398</v>
      </c>
      <c r="AA276" s="44">
        <v>300</v>
      </c>
      <c r="AB276" s="44" t="s">
        <v>398</v>
      </c>
      <c r="AC276" s="44">
        <v>390</v>
      </c>
      <c r="AD276" s="44" t="s">
        <v>398</v>
      </c>
      <c r="AE276" s="44">
        <v>460</v>
      </c>
      <c r="AF276" s="44" t="s">
        <v>398</v>
      </c>
      <c r="AG276" s="44">
        <v>570</v>
      </c>
      <c r="AH276" s="44" t="s">
        <v>398</v>
      </c>
      <c r="AI276" s="44">
        <v>885</v>
      </c>
      <c r="AJ276" s="44" t="s">
        <v>398</v>
      </c>
      <c r="AK276" s="44">
        <v>975</v>
      </c>
      <c r="AL276" s="44" t="s">
        <v>398</v>
      </c>
      <c r="AM276" s="44">
        <f>O276+Q276+S276+U276+W276+Y276+AA276+AC276+AE276+AG276+AI276+AK276</f>
        <v>6530</v>
      </c>
    </row>
    <row r="277" spans="1:39" s="115" customFormat="1" ht="30" customHeight="1" x14ac:dyDescent="0.25">
      <c r="A277" s="214">
        <v>134</v>
      </c>
      <c r="B277" s="75">
        <v>34244</v>
      </c>
      <c r="C277" s="111" t="s">
        <v>461</v>
      </c>
      <c r="D277" s="111" t="s">
        <v>469</v>
      </c>
      <c r="E277" s="149" t="s">
        <v>463</v>
      </c>
      <c r="F277" s="113" t="s">
        <v>464</v>
      </c>
      <c r="G277" s="110"/>
      <c r="H277" s="110">
        <v>0</v>
      </c>
      <c r="I277" s="110"/>
      <c r="J277" s="110">
        <v>8</v>
      </c>
      <c r="K277" s="31" t="s">
        <v>101</v>
      </c>
      <c r="L277" s="31" t="s">
        <v>101</v>
      </c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  <c r="AA277" s="110"/>
      <c r="AB277" s="110"/>
      <c r="AC277" s="110"/>
      <c r="AD277" s="110"/>
      <c r="AE277" s="110"/>
      <c r="AF277" s="110"/>
      <c r="AG277" s="110"/>
      <c r="AH277" s="110"/>
      <c r="AI277" s="110"/>
      <c r="AJ277" s="110"/>
      <c r="AK277" s="110"/>
      <c r="AL277" s="110"/>
      <c r="AM277" s="110"/>
    </row>
    <row r="278" spans="1:39" s="115" customFormat="1" ht="30" customHeight="1" x14ac:dyDescent="0.25">
      <c r="A278" s="215"/>
      <c r="B278" s="75">
        <v>34244</v>
      </c>
      <c r="C278" s="111" t="s">
        <v>461</v>
      </c>
      <c r="D278" s="111" t="s">
        <v>469</v>
      </c>
      <c r="E278" s="149" t="s">
        <v>466</v>
      </c>
      <c r="F278" s="113" t="s">
        <v>464</v>
      </c>
      <c r="G278" s="110" t="s">
        <v>470</v>
      </c>
      <c r="H278" s="110">
        <v>0</v>
      </c>
      <c r="I278" s="110" t="s">
        <v>470</v>
      </c>
      <c r="J278" s="110">
        <v>0</v>
      </c>
      <c r="K278" s="31" t="s">
        <v>101</v>
      </c>
      <c r="L278" s="31" t="s">
        <v>101</v>
      </c>
      <c r="M278" s="152">
        <v>373.66</v>
      </c>
      <c r="N278" s="44">
        <v>561</v>
      </c>
      <c r="O278" s="44">
        <v>20</v>
      </c>
      <c r="P278" s="44" t="s">
        <v>398</v>
      </c>
      <c r="Q278" s="44">
        <v>19</v>
      </c>
      <c r="R278" s="44" t="s">
        <v>398</v>
      </c>
      <c r="S278" s="44">
        <v>19</v>
      </c>
      <c r="T278" s="44" t="s">
        <v>398</v>
      </c>
      <c r="U278" s="44">
        <v>19</v>
      </c>
      <c r="V278" s="44" t="s">
        <v>398</v>
      </c>
      <c r="W278" s="44">
        <v>19</v>
      </c>
      <c r="X278" s="44" t="s">
        <v>398</v>
      </c>
      <c r="Y278" s="44">
        <v>19</v>
      </c>
      <c r="Z278" s="44" t="s">
        <v>398</v>
      </c>
      <c r="AA278" s="44">
        <v>12</v>
      </c>
      <c r="AB278" s="44" t="s">
        <v>398</v>
      </c>
      <c r="AC278" s="44">
        <v>51</v>
      </c>
      <c r="AD278" s="44" t="s">
        <v>398</v>
      </c>
      <c r="AE278" s="44">
        <v>17</v>
      </c>
      <c r="AF278" s="44" t="s">
        <v>398</v>
      </c>
      <c r="AG278" s="44">
        <v>17</v>
      </c>
      <c r="AH278" s="44" t="s">
        <v>398</v>
      </c>
      <c r="AI278" s="44">
        <v>40</v>
      </c>
      <c r="AJ278" s="44" t="s">
        <v>398</v>
      </c>
      <c r="AK278" s="44">
        <v>24</v>
      </c>
      <c r="AL278" s="44" t="s">
        <v>398</v>
      </c>
      <c r="AM278" s="44">
        <f>O278+Q278+S278+U278+W278+Y278+AA278+AC278+AE278+AG278+AI278+AK278</f>
        <v>276</v>
      </c>
    </row>
    <row r="279" spans="1:39" s="115" customFormat="1" ht="30" customHeight="1" x14ac:dyDescent="0.25">
      <c r="A279" s="214">
        <v>135</v>
      </c>
      <c r="B279" s="75">
        <v>34245</v>
      </c>
      <c r="C279" s="111" t="s">
        <v>461</v>
      </c>
      <c r="D279" s="111" t="s">
        <v>469</v>
      </c>
      <c r="E279" s="149" t="s">
        <v>463</v>
      </c>
      <c r="F279" s="113" t="s">
        <v>464</v>
      </c>
      <c r="G279" s="110"/>
      <c r="H279" s="110">
        <v>0</v>
      </c>
      <c r="I279" s="110"/>
      <c r="J279" s="110">
        <v>8</v>
      </c>
      <c r="K279" s="31" t="s">
        <v>101</v>
      </c>
      <c r="L279" s="31" t="s">
        <v>101</v>
      </c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  <c r="AA279" s="110"/>
      <c r="AB279" s="110"/>
      <c r="AC279" s="110"/>
      <c r="AD279" s="110"/>
      <c r="AE279" s="110"/>
      <c r="AF279" s="110"/>
      <c r="AG279" s="110"/>
      <c r="AH279" s="110"/>
      <c r="AI279" s="110"/>
      <c r="AJ279" s="110"/>
      <c r="AK279" s="110"/>
      <c r="AL279" s="110"/>
      <c r="AM279" s="110"/>
    </row>
    <row r="280" spans="1:39" s="115" customFormat="1" ht="30" customHeight="1" x14ac:dyDescent="0.25">
      <c r="A280" s="215"/>
      <c r="B280" s="75">
        <v>34245</v>
      </c>
      <c r="C280" s="111" t="s">
        <v>461</v>
      </c>
      <c r="D280" s="111" t="s">
        <v>469</v>
      </c>
      <c r="E280" s="149" t="s">
        <v>466</v>
      </c>
      <c r="F280" s="113" t="s">
        <v>464</v>
      </c>
      <c r="G280" s="110" t="s">
        <v>470</v>
      </c>
      <c r="H280" s="110">
        <v>24</v>
      </c>
      <c r="I280" s="110" t="s">
        <v>470</v>
      </c>
      <c r="J280" s="110">
        <v>0</v>
      </c>
      <c r="K280" s="31" t="s">
        <v>101</v>
      </c>
      <c r="L280" s="31" t="s">
        <v>101</v>
      </c>
      <c r="M280" s="152">
        <v>5210</v>
      </c>
      <c r="N280" s="44">
        <v>5433</v>
      </c>
      <c r="O280" s="44">
        <v>453</v>
      </c>
      <c r="P280" s="44" t="s">
        <v>398</v>
      </c>
      <c r="Q280" s="44">
        <v>540</v>
      </c>
      <c r="R280" s="44" t="s">
        <v>398</v>
      </c>
      <c r="S280" s="44">
        <v>372</v>
      </c>
      <c r="T280" s="44" t="s">
        <v>398</v>
      </c>
      <c r="U280" s="44">
        <v>454</v>
      </c>
      <c r="V280" s="44" t="s">
        <v>398</v>
      </c>
      <c r="W280" s="44">
        <v>375</v>
      </c>
      <c r="X280" s="44" t="s">
        <v>398</v>
      </c>
      <c r="Y280" s="44">
        <v>321</v>
      </c>
      <c r="Z280" s="44" t="s">
        <v>398</v>
      </c>
      <c r="AA280" s="44">
        <v>38</v>
      </c>
      <c r="AB280" s="44" t="s">
        <v>398</v>
      </c>
      <c r="AC280" s="44">
        <v>102</v>
      </c>
      <c r="AD280" s="44" t="s">
        <v>398</v>
      </c>
      <c r="AE280" s="44">
        <v>647</v>
      </c>
      <c r="AF280" s="44" t="s">
        <v>398</v>
      </c>
      <c r="AG280" s="44">
        <v>453</v>
      </c>
      <c r="AH280" s="44" t="s">
        <v>398</v>
      </c>
      <c r="AI280" s="44">
        <v>509</v>
      </c>
      <c r="AJ280" s="44" t="s">
        <v>398</v>
      </c>
      <c r="AK280" s="44">
        <v>277</v>
      </c>
      <c r="AL280" s="44" t="s">
        <v>398</v>
      </c>
      <c r="AM280" s="44">
        <f>O280+Q280+S280+U280+W280+Y280+AA280+AC280+AE280+AG280+AI280+AK280</f>
        <v>4541</v>
      </c>
    </row>
    <row r="281" spans="1:39" s="115" customFormat="1" ht="30" customHeight="1" x14ac:dyDescent="0.25">
      <c r="A281" s="214">
        <v>136</v>
      </c>
      <c r="B281" s="75">
        <v>34246</v>
      </c>
      <c r="C281" s="111" t="s">
        <v>461</v>
      </c>
      <c r="D281" s="111" t="s">
        <v>469</v>
      </c>
      <c r="E281" s="149" t="s">
        <v>463</v>
      </c>
      <c r="F281" s="113" t="s">
        <v>464</v>
      </c>
      <c r="G281" s="110"/>
      <c r="H281" s="110">
        <v>0</v>
      </c>
      <c r="I281" s="110"/>
      <c r="J281" s="110">
        <v>2</v>
      </c>
      <c r="K281" s="31" t="s">
        <v>101</v>
      </c>
      <c r="L281" s="31" t="s">
        <v>101</v>
      </c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  <c r="AA281" s="110"/>
      <c r="AB281" s="110"/>
      <c r="AC281" s="110"/>
      <c r="AD281" s="110"/>
      <c r="AE281" s="110"/>
      <c r="AF281" s="110"/>
      <c r="AG281" s="110"/>
      <c r="AH281" s="110"/>
      <c r="AI281" s="110"/>
      <c r="AJ281" s="110"/>
      <c r="AK281" s="110"/>
      <c r="AL281" s="110"/>
      <c r="AM281" s="110"/>
    </row>
    <row r="282" spans="1:39" s="115" customFormat="1" ht="30" customHeight="1" x14ac:dyDescent="0.25">
      <c r="A282" s="215"/>
      <c r="B282" s="75">
        <v>34246</v>
      </c>
      <c r="C282" s="111" t="s">
        <v>461</v>
      </c>
      <c r="D282" s="111" t="s">
        <v>469</v>
      </c>
      <c r="E282" s="149" t="s">
        <v>466</v>
      </c>
      <c r="F282" s="113" t="s">
        <v>464</v>
      </c>
      <c r="G282" s="110" t="s">
        <v>470</v>
      </c>
      <c r="H282" s="110">
        <v>6</v>
      </c>
      <c r="I282" s="110" t="s">
        <v>470</v>
      </c>
      <c r="J282" s="110">
        <v>0</v>
      </c>
      <c r="K282" s="31" t="s">
        <v>101</v>
      </c>
      <c r="L282" s="31" t="s">
        <v>101</v>
      </c>
      <c r="M282" s="152">
        <v>369.33</v>
      </c>
      <c r="N282" s="44">
        <v>561</v>
      </c>
      <c r="O282" s="44">
        <v>20</v>
      </c>
      <c r="P282" s="44" t="s">
        <v>398</v>
      </c>
      <c r="Q282" s="44">
        <v>19</v>
      </c>
      <c r="R282" s="44" t="s">
        <v>398</v>
      </c>
      <c r="S282" s="44">
        <v>19</v>
      </c>
      <c r="T282" s="44" t="s">
        <v>398</v>
      </c>
      <c r="U282" s="44">
        <v>19</v>
      </c>
      <c r="V282" s="44" t="s">
        <v>398</v>
      </c>
      <c r="W282" s="44">
        <v>19</v>
      </c>
      <c r="X282" s="44" t="s">
        <v>398</v>
      </c>
      <c r="Y282" s="44">
        <v>19</v>
      </c>
      <c r="Z282" s="44" t="s">
        <v>398</v>
      </c>
      <c r="AA282" s="44">
        <v>12</v>
      </c>
      <c r="AB282" s="44" t="s">
        <v>398</v>
      </c>
      <c r="AC282" s="44">
        <v>0</v>
      </c>
      <c r="AD282" s="44" t="s">
        <v>398</v>
      </c>
      <c r="AE282" s="44">
        <v>17</v>
      </c>
      <c r="AF282" s="44" t="s">
        <v>398</v>
      </c>
      <c r="AG282" s="44">
        <v>17</v>
      </c>
      <c r="AH282" s="44" t="s">
        <v>398</v>
      </c>
      <c r="AI282" s="44">
        <v>40</v>
      </c>
      <c r="AJ282" s="44" t="s">
        <v>398</v>
      </c>
      <c r="AK282" s="44">
        <v>24</v>
      </c>
      <c r="AL282" s="44" t="s">
        <v>398</v>
      </c>
      <c r="AM282" s="44">
        <f>O282+Q282+S282+U282+W282+Y282+AA282+AC282+AE282+AG282+AI282+AK282</f>
        <v>225</v>
      </c>
    </row>
    <row r="283" spans="1:39" s="115" customFormat="1" ht="30" customHeight="1" x14ac:dyDescent="0.25">
      <c r="A283" s="214">
        <v>137</v>
      </c>
      <c r="B283" s="75">
        <v>34247</v>
      </c>
      <c r="C283" s="111" t="s">
        <v>461</v>
      </c>
      <c r="D283" s="111" t="s">
        <v>469</v>
      </c>
      <c r="E283" s="149" t="s">
        <v>463</v>
      </c>
      <c r="F283" s="113" t="s">
        <v>464</v>
      </c>
      <c r="G283" s="110"/>
      <c r="H283" s="110">
        <v>0</v>
      </c>
      <c r="I283" s="110"/>
      <c r="J283" s="110">
        <v>8</v>
      </c>
      <c r="K283" s="31" t="s">
        <v>101</v>
      </c>
      <c r="L283" s="31" t="s">
        <v>101</v>
      </c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  <c r="AA283" s="110"/>
      <c r="AB283" s="110"/>
      <c r="AC283" s="110"/>
      <c r="AD283" s="110"/>
      <c r="AE283" s="110"/>
      <c r="AF283" s="110"/>
      <c r="AG283" s="110"/>
      <c r="AH283" s="110"/>
      <c r="AI283" s="110"/>
      <c r="AJ283" s="110"/>
      <c r="AK283" s="110"/>
      <c r="AL283" s="110"/>
      <c r="AM283" s="110"/>
    </row>
    <row r="284" spans="1:39" s="115" customFormat="1" ht="30" customHeight="1" x14ac:dyDescent="0.25">
      <c r="A284" s="215"/>
      <c r="B284" s="75">
        <v>34247</v>
      </c>
      <c r="C284" s="111" t="s">
        <v>461</v>
      </c>
      <c r="D284" s="111" t="s">
        <v>469</v>
      </c>
      <c r="E284" s="149" t="s">
        <v>466</v>
      </c>
      <c r="F284" s="113" t="s">
        <v>464</v>
      </c>
      <c r="G284" s="110" t="s">
        <v>470</v>
      </c>
      <c r="H284" s="110">
        <v>48</v>
      </c>
      <c r="I284" s="110" t="s">
        <v>470</v>
      </c>
      <c r="J284" s="110">
        <v>0</v>
      </c>
      <c r="K284" s="31" t="s">
        <v>101</v>
      </c>
      <c r="L284" s="31" t="s">
        <v>101</v>
      </c>
      <c r="M284" s="152">
        <v>11313</v>
      </c>
      <c r="N284" s="44">
        <v>10947</v>
      </c>
      <c r="O284" s="44">
        <v>997</v>
      </c>
      <c r="P284" s="44" t="s">
        <v>398</v>
      </c>
      <c r="Q284" s="44">
        <v>1362</v>
      </c>
      <c r="R284" s="44" t="s">
        <v>398</v>
      </c>
      <c r="S284" s="44">
        <v>1302</v>
      </c>
      <c r="T284" s="44" t="s">
        <v>398</v>
      </c>
      <c r="U284" s="44">
        <v>1226</v>
      </c>
      <c r="V284" s="44" t="s">
        <v>398</v>
      </c>
      <c r="W284" s="44">
        <v>801</v>
      </c>
      <c r="X284" s="44" t="s">
        <v>398</v>
      </c>
      <c r="Y284" s="44">
        <v>542</v>
      </c>
      <c r="Z284" s="44" t="s">
        <v>398</v>
      </c>
      <c r="AA284" s="44">
        <v>807</v>
      </c>
      <c r="AB284" s="44" t="s">
        <v>398</v>
      </c>
      <c r="AC284" s="44">
        <v>224</v>
      </c>
      <c r="AD284" s="44" t="s">
        <v>398</v>
      </c>
      <c r="AE284" s="44">
        <v>1362</v>
      </c>
      <c r="AF284" s="44" t="s">
        <v>398</v>
      </c>
      <c r="AG284" s="44">
        <v>1335</v>
      </c>
      <c r="AH284" s="44" t="s">
        <v>398</v>
      </c>
      <c r="AI284" s="44">
        <v>875</v>
      </c>
      <c r="AJ284" s="44" t="s">
        <v>398</v>
      </c>
      <c r="AK284" s="44">
        <v>914</v>
      </c>
      <c r="AL284" s="44" t="s">
        <v>398</v>
      </c>
      <c r="AM284" s="44">
        <f>O284+Q284+S284+U284+W284+Y284+AA284+AC284+AE284+AG284+AI284+AK284</f>
        <v>11747</v>
      </c>
    </row>
    <row r="285" spans="1:39" s="115" customFormat="1" ht="30" customHeight="1" x14ac:dyDescent="0.25">
      <c r="A285" s="214">
        <v>138</v>
      </c>
      <c r="B285" s="75">
        <v>34248</v>
      </c>
      <c r="C285" s="111" t="s">
        <v>461</v>
      </c>
      <c r="D285" s="111" t="s">
        <v>469</v>
      </c>
      <c r="E285" s="149" t="s">
        <v>463</v>
      </c>
      <c r="F285" s="113" t="s">
        <v>464</v>
      </c>
      <c r="G285" s="110"/>
      <c r="H285" s="110">
        <v>0</v>
      </c>
      <c r="I285" s="110"/>
      <c r="J285" s="110">
        <v>1</v>
      </c>
      <c r="K285" s="31" t="s">
        <v>101</v>
      </c>
      <c r="L285" s="31" t="s">
        <v>101</v>
      </c>
      <c r="M285" s="152"/>
      <c r="N285" s="44">
        <v>0</v>
      </c>
      <c r="O285" s="44">
        <v>0</v>
      </c>
      <c r="P285" s="44" t="s">
        <v>398</v>
      </c>
      <c r="Q285" s="44">
        <v>0</v>
      </c>
      <c r="R285" s="44" t="s">
        <v>398</v>
      </c>
      <c r="S285" s="44">
        <v>0</v>
      </c>
      <c r="T285" s="44" t="s">
        <v>398</v>
      </c>
      <c r="U285" s="44">
        <v>0</v>
      </c>
      <c r="V285" s="44" t="s">
        <v>398</v>
      </c>
      <c r="W285" s="44">
        <v>0</v>
      </c>
      <c r="X285" s="44" t="s">
        <v>398</v>
      </c>
      <c r="Y285" s="44">
        <v>0</v>
      </c>
      <c r="Z285" s="44" t="s">
        <v>398</v>
      </c>
      <c r="AA285" s="44">
        <v>0</v>
      </c>
      <c r="AB285" s="44" t="s">
        <v>398</v>
      </c>
      <c r="AC285" s="44">
        <v>0</v>
      </c>
      <c r="AD285" s="44" t="s">
        <v>398</v>
      </c>
      <c r="AE285" s="44">
        <v>0</v>
      </c>
      <c r="AF285" s="44" t="s">
        <v>398</v>
      </c>
      <c r="AG285" s="44">
        <v>0</v>
      </c>
      <c r="AH285" s="44" t="s">
        <v>398</v>
      </c>
      <c r="AI285" s="44">
        <v>0</v>
      </c>
      <c r="AJ285" s="44" t="s">
        <v>398</v>
      </c>
      <c r="AK285" s="44">
        <v>0</v>
      </c>
      <c r="AL285" s="44" t="s">
        <v>398</v>
      </c>
      <c r="AM285" s="44">
        <f>O285+Q285+S285+U285+W285+Y285+AA285+AC285+AE285+AG285+AI285+AK285</f>
        <v>0</v>
      </c>
    </row>
    <row r="286" spans="1:39" s="115" customFormat="1" ht="30" customHeight="1" x14ac:dyDescent="0.25">
      <c r="A286" s="215"/>
      <c r="B286" s="75">
        <v>34248</v>
      </c>
      <c r="C286" s="111" t="s">
        <v>461</v>
      </c>
      <c r="D286" s="111" t="s">
        <v>469</v>
      </c>
      <c r="E286" s="149" t="s">
        <v>466</v>
      </c>
      <c r="F286" s="113" t="s">
        <v>464</v>
      </c>
      <c r="G286" s="110" t="s">
        <v>470</v>
      </c>
      <c r="H286" s="110">
        <v>9</v>
      </c>
      <c r="I286" s="110" t="s">
        <v>470</v>
      </c>
      <c r="J286" s="110">
        <v>0</v>
      </c>
      <c r="K286" s="31" t="s">
        <v>101</v>
      </c>
      <c r="L286" s="31" t="s">
        <v>101</v>
      </c>
      <c r="M286" s="44"/>
      <c r="N286" s="44"/>
      <c r="O286" s="153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</row>
    <row r="287" spans="1:39" s="115" customFormat="1" ht="30" customHeight="1" x14ac:dyDescent="0.25">
      <c r="A287" s="214">
        <v>139</v>
      </c>
      <c r="B287" s="75">
        <v>34249</v>
      </c>
      <c r="C287" s="111" t="s">
        <v>461</v>
      </c>
      <c r="D287" s="111" t="s">
        <v>469</v>
      </c>
      <c r="E287" s="149" t="s">
        <v>463</v>
      </c>
      <c r="F287" s="113" t="s">
        <v>464</v>
      </c>
      <c r="G287" s="110"/>
      <c r="H287" s="110">
        <v>0</v>
      </c>
      <c r="I287" s="110"/>
      <c r="J287" s="110">
        <v>3</v>
      </c>
      <c r="K287" s="31" t="s">
        <v>101</v>
      </c>
      <c r="L287" s="31" t="s">
        <v>101</v>
      </c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  <c r="AA287" s="110"/>
      <c r="AB287" s="110"/>
      <c r="AC287" s="110"/>
      <c r="AD287" s="110"/>
      <c r="AE287" s="110"/>
      <c r="AF287" s="110"/>
      <c r="AG287" s="110"/>
      <c r="AH287" s="110"/>
      <c r="AI287" s="110"/>
      <c r="AJ287" s="110"/>
      <c r="AK287" s="110"/>
      <c r="AL287" s="110"/>
      <c r="AM287" s="110"/>
    </row>
    <row r="288" spans="1:39" s="115" customFormat="1" ht="30" customHeight="1" x14ac:dyDescent="0.25">
      <c r="A288" s="215"/>
      <c r="B288" s="75">
        <v>34249</v>
      </c>
      <c r="C288" s="111" t="s">
        <v>461</v>
      </c>
      <c r="D288" s="111" t="s">
        <v>469</v>
      </c>
      <c r="E288" s="149" t="s">
        <v>466</v>
      </c>
      <c r="F288" s="113" t="s">
        <v>464</v>
      </c>
      <c r="G288" s="110" t="s">
        <v>470</v>
      </c>
      <c r="H288" s="110">
        <v>18</v>
      </c>
      <c r="I288" s="110" t="s">
        <v>470</v>
      </c>
      <c r="J288" s="110">
        <v>0</v>
      </c>
      <c r="K288" s="31" t="s">
        <v>101</v>
      </c>
      <c r="L288" s="31" t="s">
        <v>101</v>
      </c>
      <c r="M288" s="152">
        <v>9608</v>
      </c>
      <c r="N288" s="44">
        <v>15160</v>
      </c>
      <c r="O288" s="44">
        <v>733</v>
      </c>
      <c r="P288" s="44" t="s">
        <v>398</v>
      </c>
      <c r="Q288" s="44">
        <v>1335</v>
      </c>
      <c r="R288" s="44" t="s">
        <v>398</v>
      </c>
      <c r="S288" s="44">
        <v>1085</v>
      </c>
      <c r="T288" s="44" t="s">
        <v>398</v>
      </c>
      <c r="U288" s="44">
        <v>780</v>
      </c>
      <c r="V288" s="44" t="s">
        <v>398</v>
      </c>
      <c r="W288" s="44">
        <v>785</v>
      </c>
      <c r="X288" s="44" t="s">
        <v>398</v>
      </c>
      <c r="Y288" s="44">
        <v>721</v>
      </c>
      <c r="Z288" s="44" t="s">
        <v>398</v>
      </c>
      <c r="AA288" s="44">
        <v>937</v>
      </c>
      <c r="AB288" s="44" t="s">
        <v>398</v>
      </c>
      <c r="AC288" s="44">
        <v>511</v>
      </c>
      <c r="AD288" s="44" t="s">
        <v>398</v>
      </c>
      <c r="AE288" s="44">
        <v>1335</v>
      </c>
      <c r="AF288" s="44" t="s">
        <v>398</v>
      </c>
      <c r="AG288" s="44">
        <v>788</v>
      </c>
      <c r="AH288" s="44" t="s">
        <v>398</v>
      </c>
      <c r="AI288" s="44">
        <v>1435</v>
      </c>
      <c r="AJ288" s="44" t="s">
        <v>398</v>
      </c>
      <c r="AK288" s="44">
        <v>1074</v>
      </c>
      <c r="AL288" s="44" t="s">
        <v>398</v>
      </c>
      <c r="AM288" s="44">
        <f>O288+Q288+S288+U288+W288+Y288+AA288+AC288+AE288+AG288+AI288+AK288</f>
        <v>11519</v>
      </c>
    </row>
    <row r="289" spans="1:39" s="115" customFormat="1" ht="30" customHeight="1" x14ac:dyDescent="0.25">
      <c r="A289" s="214">
        <v>140</v>
      </c>
      <c r="B289" s="75">
        <v>34250</v>
      </c>
      <c r="C289" s="111" t="s">
        <v>461</v>
      </c>
      <c r="D289" s="111" t="s">
        <v>469</v>
      </c>
      <c r="E289" s="149" t="s">
        <v>463</v>
      </c>
      <c r="F289" s="113" t="s">
        <v>464</v>
      </c>
      <c r="G289" s="110"/>
      <c r="H289" s="110">
        <v>0</v>
      </c>
      <c r="I289" s="110"/>
      <c r="J289" s="110">
        <v>1</v>
      </c>
      <c r="K289" s="31" t="s">
        <v>101</v>
      </c>
      <c r="L289" s="31" t="s">
        <v>101</v>
      </c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  <c r="AA289" s="110"/>
      <c r="AB289" s="110"/>
      <c r="AC289" s="110"/>
      <c r="AD289" s="110"/>
      <c r="AE289" s="110"/>
      <c r="AF289" s="110"/>
      <c r="AG289" s="110"/>
      <c r="AH289" s="110"/>
      <c r="AI289" s="110"/>
      <c r="AJ289" s="110"/>
      <c r="AK289" s="110"/>
      <c r="AL289" s="110"/>
      <c r="AM289" s="110"/>
    </row>
    <row r="290" spans="1:39" s="115" customFormat="1" ht="30" customHeight="1" x14ac:dyDescent="0.25">
      <c r="A290" s="215"/>
      <c r="B290" s="75">
        <v>34250</v>
      </c>
      <c r="C290" s="111" t="s">
        <v>461</v>
      </c>
      <c r="D290" s="111" t="s">
        <v>469</v>
      </c>
      <c r="E290" s="149" t="s">
        <v>466</v>
      </c>
      <c r="F290" s="113" t="s">
        <v>464</v>
      </c>
      <c r="G290" s="110" t="s">
        <v>470</v>
      </c>
      <c r="H290" s="110">
        <v>6</v>
      </c>
      <c r="I290" s="110" t="s">
        <v>470</v>
      </c>
      <c r="J290" s="110">
        <v>0</v>
      </c>
      <c r="K290" s="31" t="s">
        <v>101</v>
      </c>
      <c r="L290" s="31" t="s">
        <v>101</v>
      </c>
      <c r="M290" s="152">
        <v>2741</v>
      </c>
      <c r="N290" s="44">
        <v>3299</v>
      </c>
      <c r="O290" s="44">
        <v>319</v>
      </c>
      <c r="P290" s="44" t="s">
        <v>398</v>
      </c>
      <c r="Q290" s="44">
        <v>309</v>
      </c>
      <c r="R290" s="44" t="s">
        <v>398</v>
      </c>
      <c r="S290" s="44">
        <v>310</v>
      </c>
      <c r="T290" s="44" t="s">
        <v>398</v>
      </c>
      <c r="U290" s="44">
        <v>191</v>
      </c>
      <c r="V290" s="44" t="s">
        <v>398</v>
      </c>
      <c r="W290" s="44">
        <v>215</v>
      </c>
      <c r="X290" s="44" t="s">
        <v>398</v>
      </c>
      <c r="Y290" s="44">
        <v>212</v>
      </c>
      <c r="Z290" s="44" t="s">
        <v>398</v>
      </c>
      <c r="AA290" s="44">
        <v>233</v>
      </c>
      <c r="AB290" s="44" t="s">
        <v>398</v>
      </c>
      <c r="AC290" s="44">
        <v>205</v>
      </c>
      <c r="AD290" s="44" t="s">
        <v>398</v>
      </c>
      <c r="AE290" s="44">
        <v>575</v>
      </c>
      <c r="AF290" s="44" t="s">
        <v>398</v>
      </c>
      <c r="AG290" s="44">
        <v>204</v>
      </c>
      <c r="AH290" s="44" t="s">
        <v>398</v>
      </c>
      <c r="AI290" s="44">
        <v>308</v>
      </c>
      <c r="AJ290" s="44" t="s">
        <v>398</v>
      </c>
      <c r="AK290" s="44">
        <v>340</v>
      </c>
      <c r="AL290" s="44" t="s">
        <v>398</v>
      </c>
      <c r="AM290" s="44">
        <f>O290+Q290+S290+U290+W290+Y290+AA290+AC290+AE290+AG290+AI290+AK290</f>
        <v>3421</v>
      </c>
    </row>
    <row r="291" spans="1:39" s="115" customFormat="1" ht="30" customHeight="1" x14ac:dyDescent="0.25">
      <c r="A291" s="214">
        <v>141</v>
      </c>
      <c r="B291" s="75">
        <v>34251</v>
      </c>
      <c r="C291" s="111" t="s">
        <v>461</v>
      </c>
      <c r="D291" s="111" t="s">
        <v>469</v>
      </c>
      <c r="E291" s="149" t="s">
        <v>463</v>
      </c>
      <c r="F291" s="113" t="s">
        <v>464</v>
      </c>
      <c r="G291" s="110"/>
      <c r="H291" s="110">
        <v>0</v>
      </c>
      <c r="I291" s="110"/>
      <c r="J291" s="110">
        <v>4</v>
      </c>
      <c r="K291" s="31" t="s">
        <v>101</v>
      </c>
      <c r="L291" s="31" t="s">
        <v>101</v>
      </c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  <c r="AA291" s="110"/>
      <c r="AB291" s="110"/>
      <c r="AC291" s="110"/>
      <c r="AD291" s="110"/>
      <c r="AE291" s="110"/>
      <c r="AF291" s="110"/>
      <c r="AG291" s="110"/>
      <c r="AH291" s="110"/>
      <c r="AI291" s="110"/>
      <c r="AJ291" s="110"/>
      <c r="AK291" s="110"/>
      <c r="AL291" s="110"/>
      <c r="AM291" s="110"/>
    </row>
    <row r="292" spans="1:39" s="115" customFormat="1" ht="30" customHeight="1" x14ac:dyDescent="0.25">
      <c r="A292" s="215"/>
      <c r="B292" s="75">
        <v>34251</v>
      </c>
      <c r="C292" s="111" t="s">
        <v>461</v>
      </c>
      <c r="D292" s="111" t="s">
        <v>469</v>
      </c>
      <c r="E292" s="149" t="s">
        <v>466</v>
      </c>
      <c r="F292" s="113" t="s">
        <v>464</v>
      </c>
      <c r="G292" s="110" t="s">
        <v>470</v>
      </c>
      <c r="H292" s="110">
        <v>28</v>
      </c>
      <c r="I292" s="110" t="s">
        <v>470</v>
      </c>
      <c r="J292" s="110">
        <v>0</v>
      </c>
      <c r="K292" s="31" t="s">
        <v>101</v>
      </c>
      <c r="L292" s="31" t="s">
        <v>101</v>
      </c>
      <c r="M292" s="152">
        <v>6088</v>
      </c>
      <c r="N292" s="44">
        <v>6929</v>
      </c>
      <c r="O292" s="44">
        <v>491</v>
      </c>
      <c r="P292" s="44" t="s">
        <v>398</v>
      </c>
      <c r="Q292" s="44">
        <v>693</v>
      </c>
      <c r="R292" s="44" t="s">
        <v>398</v>
      </c>
      <c r="S292" s="44">
        <v>383</v>
      </c>
      <c r="T292" s="44" t="s">
        <v>398</v>
      </c>
      <c r="U292" s="44">
        <v>284</v>
      </c>
      <c r="V292" s="44" t="s">
        <v>398</v>
      </c>
      <c r="W292" s="44">
        <v>309</v>
      </c>
      <c r="X292" s="44" t="s">
        <v>398</v>
      </c>
      <c r="Y292" s="44">
        <v>229</v>
      </c>
      <c r="Z292" s="44" t="s">
        <v>398</v>
      </c>
      <c r="AA292" s="44">
        <v>358</v>
      </c>
      <c r="AB292" s="44" t="s">
        <v>398</v>
      </c>
      <c r="AC292" s="44">
        <v>385</v>
      </c>
      <c r="AD292" s="44" t="s">
        <v>398</v>
      </c>
      <c r="AE292" s="44">
        <v>528</v>
      </c>
      <c r="AF292" s="44" t="s">
        <v>398</v>
      </c>
      <c r="AG292" s="44">
        <v>434</v>
      </c>
      <c r="AH292" s="44" t="s">
        <v>398</v>
      </c>
      <c r="AI292" s="44">
        <v>654</v>
      </c>
      <c r="AJ292" s="44" t="s">
        <v>398</v>
      </c>
      <c r="AK292" s="44">
        <v>469</v>
      </c>
      <c r="AL292" s="44" t="s">
        <v>398</v>
      </c>
      <c r="AM292" s="44">
        <f>O292+Q292+S292+U292+W292+Y292+AA292+AC292+AE292+AG292+AI292+AK292</f>
        <v>5217</v>
      </c>
    </row>
    <row r="293" spans="1:39" s="115" customFormat="1" ht="30" customHeight="1" x14ac:dyDescent="0.25">
      <c r="A293" s="214">
        <v>142</v>
      </c>
      <c r="B293" s="75">
        <v>34252</v>
      </c>
      <c r="C293" s="111" t="s">
        <v>461</v>
      </c>
      <c r="D293" s="111" t="s">
        <v>469</v>
      </c>
      <c r="E293" s="149" t="s">
        <v>463</v>
      </c>
      <c r="F293" s="113" t="s">
        <v>464</v>
      </c>
      <c r="G293" s="110"/>
      <c r="H293" s="110">
        <v>0</v>
      </c>
      <c r="I293" s="110"/>
      <c r="J293" s="110">
        <v>5</v>
      </c>
      <c r="K293" s="31" t="s">
        <v>101</v>
      </c>
      <c r="L293" s="31" t="s">
        <v>101</v>
      </c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  <c r="AA293" s="110"/>
      <c r="AB293" s="110"/>
      <c r="AC293" s="110"/>
      <c r="AD293" s="110"/>
      <c r="AE293" s="110"/>
      <c r="AF293" s="110"/>
      <c r="AG293" s="110"/>
      <c r="AH293" s="110"/>
      <c r="AI293" s="110"/>
      <c r="AJ293" s="110"/>
      <c r="AK293" s="110"/>
      <c r="AL293" s="110"/>
      <c r="AM293" s="110"/>
    </row>
    <row r="294" spans="1:39" s="115" customFormat="1" ht="30" customHeight="1" x14ac:dyDescent="0.25">
      <c r="A294" s="215"/>
      <c r="B294" s="75">
        <v>34252</v>
      </c>
      <c r="C294" s="111" t="s">
        <v>461</v>
      </c>
      <c r="D294" s="111" t="s">
        <v>469</v>
      </c>
      <c r="E294" s="149" t="s">
        <v>466</v>
      </c>
      <c r="F294" s="113" t="s">
        <v>464</v>
      </c>
      <c r="G294" s="110" t="s">
        <v>470</v>
      </c>
      <c r="H294" s="110">
        <v>40</v>
      </c>
      <c r="I294" s="110" t="s">
        <v>470</v>
      </c>
      <c r="J294" s="110">
        <v>0</v>
      </c>
      <c r="K294" s="31" t="s">
        <v>101</v>
      </c>
      <c r="L294" s="31" t="s">
        <v>101</v>
      </c>
      <c r="M294" s="152">
        <v>24827</v>
      </c>
      <c r="N294" s="44">
        <v>27394</v>
      </c>
      <c r="O294" s="44">
        <v>2091</v>
      </c>
      <c r="P294" s="44" t="s">
        <v>398</v>
      </c>
      <c r="Q294" s="44">
        <v>2277</v>
      </c>
      <c r="R294" s="44" t="s">
        <v>398</v>
      </c>
      <c r="S294" s="44">
        <v>2428</v>
      </c>
      <c r="T294" s="44" t="s">
        <v>398</v>
      </c>
      <c r="U294" s="44">
        <v>1949</v>
      </c>
      <c r="V294" s="44" t="s">
        <v>398</v>
      </c>
      <c r="W294" s="44">
        <v>1989</v>
      </c>
      <c r="X294" s="44" t="s">
        <v>398</v>
      </c>
      <c r="Y294" s="44">
        <v>2074</v>
      </c>
      <c r="Z294" s="44" t="s">
        <v>398</v>
      </c>
      <c r="AA294" s="44">
        <v>2208</v>
      </c>
      <c r="AB294" s="44" t="s">
        <v>398</v>
      </c>
      <c r="AC294" s="44">
        <v>2255</v>
      </c>
      <c r="AD294" s="44" t="s">
        <v>398</v>
      </c>
      <c r="AE294" s="44">
        <v>2382</v>
      </c>
      <c r="AF294" s="44" t="s">
        <v>398</v>
      </c>
      <c r="AG294" s="44">
        <v>1813</v>
      </c>
      <c r="AH294" s="44" t="s">
        <v>398</v>
      </c>
      <c r="AI294" s="44">
        <v>2532</v>
      </c>
      <c r="AJ294" s="44" t="s">
        <v>398</v>
      </c>
      <c r="AK294" s="44">
        <v>1692</v>
      </c>
      <c r="AL294" s="44" t="s">
        <v>398</v>
      </c>
      <c r="AM294" s="44">
        <f>O294+Q294+S294+U294+W294+Y294+AA294+AC294+AE294+AG294+AI294+AK294</f>
        <v>25690</v>
      </c>
    </row>
    <row r="295" spans="1:39" s="115" customFormat="1" ht="30" customHeight="1" x14ac:dyDescent="0.25">
      <c r="A295" s="214">
        <v>143</v>
      </c>
      <c r="B295" s="75">
        <v>34253</v>
      </c>
      <c r="C295" s="111" t="s">
        <v>461</v>
      </c>
      <c r="D295" s="111" t="s">
        <v>469</v>
      </c>
      <c r="E295" s="149" t="s">
        <v>463</v>
      </c>
      <c r="F295" s="113" t="s">
        <v>464</v>
      </c>
      <c r="G295" s="110"/>
      <c r="H295" s="110">
        <v>0</v>
      </c>
      <c r="I295" s="110"/>
      <c r="J295" s="110">
        <v>2</v>
      </c>
      <c r="K295" s="31" t="s">
        <v>101</v>
      </c>
      <c r="L295" s="31" t="s">
        <v>101</v>
      </c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  <c r="AA295" s="110"/>
      <c r="AB295" s="110"/>
      <c r="AC295" s="110"/>
      <c r="AD295" s="110"/>
      <c r="AE295" s="110"/>
      <c r="AF295" s="110"/>
      <c r="AG295" s="110"/>
      <c r="AH295" s="110"/>
      <c r="AI295" s="110"/>
      <c r="AJ295" s="110"/>
      <c r="AK295" s="110"/>
      <c r="AL295" s="110"/>
      <c r="AM295" s="110"/>
    </row>
    <row r="296" spans="1:39" s="115" customFormat="1" ht="30" customHeight="1" x14ac:dyDescent="0.25">
      <c r="A296" s="215"/>
      <c r="B296" s="75">
        <v>34253</v>
      </c>
      <c r="C296" s="111" t="s">
        <v>461</v>
      </c>
      <c r="D296" s="111" t="s">
        <v>469</v>
      </c>
      <c r="E296" s="149" t="s">
        <v>466</v>
      </c>
      <c r="F296" s="113" t="s">
        <v>464</v>
      </c>
      <c r="G296" s="110" t="s">
        <v>470</v>
      </c>
      <c r="H296" s="110">
        <v>12</v>
      </c>
      <c r="I296" s="110" t="s">
        <v>470</v>
      </c>
      <c r="J296" s="110">
        <v>0</v>
      </c>
      <c r="K296" s="31" t="s">
        <v>101</v>
      </c>
      <c r="L296" s="31" t="s">
        <v>101</v>
      </c>
      <c r="M296" s="152">
        <v>1403</v>
      </c>
      <c r="N296" s="44">
        <v>1654</v>
      </c>
      <c r="O296" s="44">
        <v>165</v>
      </c>
      <c r="P296" s="44" t="s">
        <v>398</v>
      </c>
      <c r="Q296" s="44">
        <v>200</v>
      </c>
      <c r="R296" s="44" t="s">
        <v>398</v>
      </c>
      <c r="S296" s="44">
        <v>151</v>
      </c>
      <c r="T296" s="44" t="s">
        <v>398</v>
      </c>
      <c r="U296" s="44">
        <v>119</v>
      </c>
      <c r="V296" s="44" t="s">
        <v>398</v>
      </c>
      <c r="W296" s="44">
        <v>138</v>
      </c>
      <c r="X296" s="44" t="s">
        <v>398</v>
      </c>
      <c r="Y296" s="44">
        <v>131</v>
      </c>
      <c r="Z296" s="44" t="s">
        <v>398</v>
      </c>
      <c r="AA296" s="44">
        <v>130</v>
      </c>
      <c r="AB296" s="44" t="s">
        <v>398</v>
      </c>
      <c r="AC296" s="44">
        <v>171</v>
      </c>
      <c r="AD296" s="44" t="s">
        <v>398</v>
      </c>
      <c r="AE296" s="44">
        <v>453</v>
      </c>
      <c r="AF296" s="44" t="s">
        <v>398</v>
      </c>
      <c r="AG296" s="44">
        <v>228</v>
      </c>
      <c r="AH296" s="44" t="s">
        <v>398</v>
      </c>
      <c r="AI296" s="44">
        <v>317</v>
      </c>
      <c r="AJ296" s="44" t="s">
        <v>398</v>
      </c>
      <c r="AK296" s="44">
        <v>187</v>
      </c>
      <c r="AL296" s="44" t="s">
        <v>398</v>
      </c>
      <c r="AM296" s="44">
        <f>O296+Q296+S296+U296+W296+Y296+AA296+AC296+AE296+AG296+AI296+AK296</f>
        <v>2390</v>
      </c>
    </row>
    <row r="297" spans="1:39" s="115" customFormat="1" ht="30" customHeight="1" x14ac:dyDescent="0.25">
      <c r="A297" s="214">
        <v>144</v>
      </c>
      <c r="B297" s="75">
        <v>34254</v>
      </c>
      <c r="C297" s="111" t="s">
        <v>461</v>
      </c>
      <c r="D297" s="111" t="s">
        <v>469</v>
      </c>
      <c r="E297" s="149" t="s">
        <v>463</v>
      </c>
      <c r="F297" s="113" t="s">
        <v>464</v>
      </c>
      <c r="G297" s="110"/>
      <c r="H297" s="110">
        <v>0</v>
      </c>
      <c r="I297" s="110"/>
      <c r="J297" s="110">
        <v>4</v>
      </c>
      <c r="K297" s="31" t="s">
        <v>101</v>
      </c>
      <c r="L297" s="31" t="s">
        <v>101</v>
      </c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  <c r="AA297" s="110"/>
      <c r="AB297" s="110"/>
      <c r="AC297" s="110"/>
      <c r="AD297" s="110"/>
      <c r="AE297" s="110"/>
      <c r="AF297" s="110"/>
      <c r="AG297" s="110"/>
      <c r="AH297" s="110"/>
      <c r="AI297" s="110"/>
      <c r="AJ297" s="110"/>
      <c r="AK297" s="110"/>
      <c r="AL297" s="110"/>
      <c r="AM297" s="110"/>
    </row>
    <row r="298" spans="1:39" s="115" customFormat="1" ht="30" customHeight="1" x14ac:dyDescent="0.25">
      <c r="A298" s="215"/>
      <c r="B298" s="75">
        <v>34254</v>
      </c>
      <c r="C298" s="111" t="s">
        <v>461</v>
      </c>
      <c r="D298" s="111" t="s">
        <v>469</v>
      </c>
      <c r="E298" s="149" t="s">
        <v>466</v>
      </c>
      <c r="F298" s="113" t="s">
        <v>464</v>
      </c>
      <c r="G298" s="110" t="s">
        <v>470</v>
      </c>
      <c r="H298" s="110">
        <v>28</v>
      </c>
      <c r="I298" s="110" t="s">
        <v>470</v>
      </c>
      <c r="J298" s="110">
        <v>0</v>
      </c>
      <c r="K298" s="31" t="s">
        <v>101</v>
      </c>
      <c r="L298" s="31" t="s">
        <v>101</v>
      </c>
      <c r="M298" s="152">
        <v>5628</v>
      </c>
      <c r="N298" s="44">
        <v>6205</v>
      </c>
      <c r="O298" s="44">
        <v>597</v>
      </c>
      <c r="P298" s="44" t="s">
        <v>398</v>
      </c>
      <c r="Q298" s="44">
        <v>644</v>
      </c>
      <c r="R298" s="44" t="s">
        <v>398</v>
      </c>
      <c r="S298" s="44">
        <v>526</v>
      </c>
      <c r="T298" s="44" t="s">
        <v>398</v>
      </c>
      <c r="U298" s="44">
        <v>400</v>
      </c>
      <c r="V298" s="44" t="s">
        <v>398</v>
      </c>
      <c r="W298" s="44">
        <v>410</v>
      </c>
      <c r="X298" s="44" t="s">
        <v>398</v>
      </c>
      <c r="Y298" s="44">
        <v>395</v>
      </c>
      <c r="Z298" s="44" t="s">
        <v>398</v>
      </c>
      <c r="AA298" s="44">
        <v>337</v>
      </c>
      <c r="AB298" s="44" t="s">
        <v>398</v>
      </c>
      <c r="AC298" s="44">
        <v>445</v>
      </c>
      <c r="AD298" s="44" t="s">
        <v>398</v>
      </c>
      <c r="AE298" s="44">
        <v>579</v>
      </c>
      <c r="AF298" s="44" t="s">
        <v>398</v>
      </c>
      <c r="AG298" s="44">
        <v>472</v>
      </c>
      <c r="AH298" s="44" t="s">
        <v>398</v>
      </c>
      <c r="AI298" s="44">
        <v>685</v>
      </c>
      <c r="AJ298" s="44" t="s">
        <v>398</v>
      </c>
      <c r="AK298" s="44">
        <v>621</v>
      </c>
      <c r="AL298" s="44" t="s">
        <v>398</v>
      </c>
      <c r="AM298" s="44">
        <f>O298+Q298+S298+U298+W298+Y298+AA298+AC298+AE298+AG298+AI298+AK298</f>
        <v>6111</v>
      </c>
    </row>
    <row r="299" spans="1:39" s="115" customFormat="1" ht="30" customHeight="1" x14ac:dyDescent="0.25">
      <c r="A299" s="214">
        <v>145</v>
      </c>
      <c r="B299" s="75">
        <v>34255</v>
      </c>
      <c r="C299" s="111" t="s">
        <v>461</v>
      </c>
      <c r="D299" s="111" t="s">
        <v>469</v>
      </c>
      <c r="E299" s="149" t="s">
        <v>463</v>
      </c>
      <c r="F299" s="113" t="s">
        <v>464</v>
      </c>
      <c r="G299" s="110"/>
      <c r="H299" s="110">
        <v>0</v>
      </c>
      <c r="I299" s="110"/>
      <c r="J299" s="110">
        <v>3</v>
      </c>
      <c r="K299" s="31" t="s">
        <v>101</v>
      </c>
      <c r="L299" s="31" t="s">
        <v>101</v>
      </c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  <c r="AA299" s="110"/>
      <c r="AB299" s="110"/>
      <c r="AC299" s="110"/>
      <c r="AD299" s="110"/>
      <c r="AE299" s="110"/>
      <c r="AF299" s="110"/>
      <c r="AG299" s="110"/>
      <c r="AH299" s="110"/>
      <c r="AI299" s="110"/>
      <c r="AJ299" s="110"/>
      <c r="AK299" s="110"/>
      <c r="AL299" s="110"/>
      <c r="AM299" s="110"/>
    </row>
    <row r="300" spans="1:39" s="115" customFormat="1" ht="30" customHeight="1" x14ac:dyDescent="0.25">
      <c r="A300" s="215"/>
      <c r="B300" s="75">
        <v>34255</v>
      </c>
      <c r="C300" s="111" t="s">
        <v>461</v>
      </c>
      <c r="D300" s="111" t="s">
        <v>469</v>
      </c>
      <c r="E300" s="149" t="s">
        <v>466</v>
      </c>
      <c r="F300" s="113" t="s">
        <v>464</v>
      </c>
      <c r="G300" s="110" t="s">
        <v>470</v>
      </c>
      <c r="H300" s="110">
        <v>18</v>
      </c>
      <c r="I300" s="110" t="s">
        <v>470</v>
      </c>
      <c r="J300" s="110">
        <v>0</v>
      </c>
      <c r="K300" s="31" t="s">
        <v>101</v>
      </c>
      <c r="L300" s="31" t="s">
        <v>101</v>
      </c>
      <c r="M300" s="152">
        <v>2971</v>
      </c>
      <c r="N300" s="44">
        <v>2990</v>
      </c>
      <c r="O300" s="44">
        <v>278</v>
      </c>
      <c r="P300" s="44" t="s">
        <v>398</v>
      </c>
      <c r="Q300" s="44">
        <v>193</v>
      </c>
      <c r="R300" s="44" t="s">
        <v>398</v>
      </c>
      <c r="S300" s="44">
        <v>256</v>
      </c>
      <c r="T300" s="44" t="s">
        <v>398</v>
      </c>
      <c r="U300" s="44">
        <v>144</v>
      </c>
      <c r="V300" s="44" t="s">
        <v>398</v>
      </c>
      <c r="W300" s="44">
        <v>120</v>
      </c>
      <c r="X300" s="44" t="s">
        <v>398</v>
      </c>
      <c r="Y300" s="44">
        <v>94</v>
      </c>
      <c r="Z300" s="44" t="s">
        <v>398</v>
      </c>
      <c r="AA300" s="44">
        <v>134</v>
      </c>
      <c r="AB300" s="44" t="s">
        <v>398</v>
      </c>
      <c r="AC300" s="44">
        <v>156</v>
      </c>
      <c r="AD300" s="44" t="s">
        <v>398</v>
      </c>
      <c r="AE300" s="44">
        <v>256</v>
      </c>
      <c r="AF300" s="44" t="s">
        <v>398</v>
      </c>
      <c r="AG300" s="44">
        <v>238</v>
      </c>
      <c r="AH300" s="44" t="s">
        <v>398</v>
      </c>
      <c r="AI300" s="44">
        <v>370</v>
      </c>
      <c r="AJ300" s="44" t="s">
        <v>398</v>
      </c>
      <c r="AK300" s="44">
        <v>261</v>
      </c>
      <c r="AL300" s="44" t="s">
        <v>398</v>
      </c>
      <c r="AM300" s="44">
        <f>O300+Q300+S300+U300+W300+Y300+AA300+AC300+AE300+AG300+AI300+AK300</f>
        <v>2500</v>
      </c>
    </row>
    <row r="301" spans="1:39" s="115" customFormat="1" ht="30" customHeight="1" x14ac:dyDescent="0.25">
      <c r="A301" s="214">
        <v>146</v>
      </c>
      <c r="B301" s="75">
        <v>34256</v>
      </c>
      <c r="C301" s="111" t="s">
        <v>461</v>
      </c>
      <c r="D301" s="111" t="s">
        <v>469</v>
      </c>
      <c r="E301" s="149" t="s">
        <v>463</v>
      </c>
      <c r="F301" s="113" t="s">
        <v>464</v>
      </c>
      <c r="G301" s="110"/>
      <c r="H301" s="110">
        <v>0</v>
      </c>
      <c r="I301" s="110"/>
      <c r="J301" s="110">
        <v>4</v>
      </c>
      <c r="K301" s="31" t="s">
        <v>101</v>
      </c>
      <c r="L301" s="31" t="s">
        <v>101</v>
      </c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  <c r="AA301" s="110"/>
      <c r="AB301" s="110"/>
      <c r="AC301" s="110"/>
      <c r="AD301" s="110"/>
      <c r="AE301" s="110"/>
      <c r="AF301" s="110"/>
      <c r="AG301" s="110"/>
      <c r="AH301" s="110"/>
      <c r="AI301" s="110"/>
      <c r="AJ301" s="110"/>
      <c r="AK301" s="110"/>
      <c r="AL301" s="110"/>
      <c r="AM301" s="110"/>
    </row>
    <row r="302" spans="1:39" s="115" customFormat="1" ht="30" customHeight="1" x14ac:dyDescent="0.25">
      <c r="A302" s="215"/>
      <c r="B302" s="75">
        <v>34256</v>
      </c>
      <c r="C302" s="111" t="s">
        <v>461</v>
      </c>
      <c r="D302" s="111" t="s">
        <v>469</v>
      </c>
      <c r="E302" s="149" t="s">
        <v>466</v>
      </c>
      <c r="F302" s="113" t="s">
        <v>464</v>
      </c>
      <c r="G302" s="110" t="s">
        <v>470</v>
      </c>
      <c r="H302" s="110">
        <v>24</v>
      </c>
      <c r="I302" s="110" t="s">
        <v>470</v>
      </c>
      <c r="J302" s="110">
        <v>0</v>
      </c>
      <c r="K302" s="31" t="s">
        <v>101</v>
      </c>
      <c r="L302" s="31" t="s">
        <v>101</v>
      </c>
      <c r="M302" s="152">
        <v>4802</v>
      </c>
      <c r="N302" s="44">
        <v>4753</v>
      </c>
      <c r="O302" s="44">
        <v>486</v>
      </c>
      <c r="P302" s="44" t="s">
        <v>398</v>
      </c>
      <c r="Q302" s="44">
        <v>710</v>
      </c>
      <c r="R302" s="44" t="s">
        <v>398</v>
      </c>
      <c r="S302" s="44">
        <v>238</v>
      </c>
      <c r="T302" s="44" t="s">
        <v>398</v>
      </c>
      <c r="U302" s="44">
        <v>341</v>
      </c>
      <c r="V302" s="44" t="s">
        <v>398</v>
      </c>
      <c r="W302" s="44">
        <v>283</v>
      </c>
      <c r="X302" s="44" t="s">
        <v>398</v>
      </c>
      <c r="Y302" s="44">
        <v>336</v>
      </c>
      <c r="Z302" s="44" t="s">
        <v>398</v>
      </c>
      <c r="AA302" s="44">
        <v>249</v>
      </c>
      <c r="AB302" s="44" t="s">
        <v>398</v>
      </c>
      <c r="AC302" s="44">
        <v>249</v>
      </c>
      <c r="AD302" s="44" t="s">
        <v>398</v>
      </c>
      <c r="AE302" s="44">
        <v>589</v>
      </c>
      <c r="AF302" s="44" t="s">
        <v>398</v>
      </c>
      <c r="AG302" s="44">
        <v>396</v>
      </c>
      <c r="AH302" s="44" t="s">
        <v>398</v>
      </c>
      <c r="AI302" s="44">
        <v>520</v>
      </c>
      <c r="AJ302" s="44" t="s">
        <v>398</v>
      </c>
      <c r="AK302" s="44">
        <v>395</v>
      </c>
      <c r="AL302" s="44" t="s">
        <v>398</v>
      </c>
      <c r="AM302" s="44">
        <f>O302+Q302+S302+U302+W302+Y302+AA302+AC302+AE302+AG302+AI302+AK302</f>
        <v>4792</v>
      </c>
    </row>
    <row r="303" spans="1:39" s="115" customFormat="1" ht="30" customHeight="1" x14ac:dyDescent="0.25">
      <c r="A303" s="214">
        <v>147</v>
      </c>
      <c r="B303" s="75">
        <v>34257</v>
      </c>
      <c r="C303" s="111" t="s">
        <v>461</v>
      </c>
      <c r="D303" s="111" t="s">
        <v>469</v>
      </c>
      <c r="E303" s="149" t="s">
        <v>463</v>
      </c>
      <c r="F303" s="113" t="s">
        <v>464</v>
      </c>
      <c r="G303" s="110"/>
      <c r="H303" s="110">
        <v>0</v>
      </c>
      <c r="I303" s="110"/>
      <c r="J303" s="110">
        <v>4</v>
      </c>
      <c r="K303" s="31" t="s">
        <v>101</v>
      </c>
      <c r="L303" s="31" t="s">
        <v>101</v>
      </c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  <c r="AA303" s="110"/>
      <c r="AB303" s="110"/>
      <c r="AC303" s="110"/>
      <c r="AD303" s="110"/>
      <c r="AE303" s="110"/>
      <c r="AF303" s="110"/>
      <c r="AG303" s="110"/>
      <c r="AH303" s="110"/>
      <c r="AI303" s="110"/>
      <c r="AJ303" s="110"/>
      <c r="AK303" s="110"/>
      <c r="AL303" s="110"/>
      <c r="AM303" s="110"/>
    </row>
    <row r="304" spans="1:39" s="115" customFormat="1" ht="30" customHeight="1" x14ac:dyDescent="0.25">
      <c r="A304" s="215"/>
      <c r="B304" s="75">
        <v>34257</v>
      </c>
      <c r="C304" s="111" t="s">
        <v>461</v>
      </c>
      <c r="D304" s="111" t="s">
        <v>469</v>
      </c>
      <c r="E304" s="149" t="s">
        <v>466</v>
      </c>
      <c r="F304" s="113" t="s">
        <v>464</v>
      </c>
      <c r="G304" s="110" t="s">
        <v>470</v>
      </c>
      <c r="H304" s="110">
        <v>28</v>
      </c>
      <c r="I304" s="110" t="s">
        <v>470</v>
      </c>
      <c r="J304" s="110">
        <v>0</v>
      </c>
      <c r="K304" s="31" t="s">
        <v>101</v>
      </c>
      <c r="L304" s="31" t="s">
        <v>101</v>
      </c>
      <c r="M304" s="152">
        <v>6397</v>
      </c>
      <c r="N304" s="44">
        <v>6891</v>
      </c>
      <c r="O304" s="44">
        <v>644</v>
      </c>
      <c r="P304" s="44" t="s">
        <v>398</v>
      </c>
      <c r="Q304" s="44">
        <v>736</v>
      </c>
      <c r="R304" s="44" t="s">
        <v>398</v>
      </c>
      <c r="S304" s="44">
        <v>497</v>
      </c>
      <c r="T304" s="44" t="s">
        <v>398</v>
      </c>
      <c r="U304" s="44">
        <v>549</v>
      </c>
      <c r="V304" s="44" t="s">
        <v>398</v>
      </c>
      <c r="W304" s="44">
        <v>425</v>
      </c>
      <c r="X304" s="44" t="s">
        <v>398</v>
      </c>
      <c r="Y304" s="44">
        <v>364</v>
      </c>
      <c r="Z304" s="44" t="s">
        <v>398</v>
      </c>
      <c r="AA304" s="44">
        <v>334</v>
      </c>
      <c r="AB304" s="44" t="s">
        <v>398</v>
      </c>
      <c r="AC304" s="44">
        <v>289</v>
      </c>
      <c r="AD304" s="44" t="s">
        <v>398</v>
      </c>
      <c r="AE304" s="44">
        <v>813</v>
      </c>
      <c r="AF304" s="44" t="s">
        <v>398</v>
      </c>
      <c r="AG304" s="44">
        <v>380</v>
      </c>
      <c r="AH304" s="44" t="s">
        <v>398</v>
      </c>
      <c r="AI304" s="44">
        <v>649</v>
      </c>
      <c r="AJ304" s="44" t="s">
        <v>398</v>
      </c>
      <c r="AK304" s="44">
        <v>513</v>
      </c>
      <c r="AL304" s="44" t="s">
        <v>398</v>
      </c>
      <c r="AM304" s="44">
        <f>O304+Q304+S304+U304+W304+Y304+AA304+AC304+AE304+AG304+AI304+AK304</f>
        <v>6193</v>
      </c>
    </row>
    <row r="305" spans="1:39" s="115" customFormat="1" ht="30" customHeight="1" x14ac:dyDescent="0.25">
      <c r="A305" s="214">
        <v>148</v>
      </c>
      <c r="B305" s="75">
        <v>34258</v>
      </c>
      <c r="C305" s="111" t="s">
        <v>461</v>
      </c>
      <c r="D305" s="111" t="s">
        <v>469</v>
      </c>
      <c r="E305" s="149" t="s">
        <v>463</v>
      </c>
      <c r="F305" s="113" t="s">
        <v>464</v>
      </c>
      <c r="G305" s="110"/>
      <c r="H305" s="110">
        <v>0</v>
      </c>
      <c r="I305" s="110"/>
      <c r="J305" s="110">
        <v>4</v>
      </c>
      <c r="K305" s="31" t="s">
        <v>101</v>
      </c>
      <c r="L305" s="31" t="s">
        <v>101</v>
      </c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  <c r="AA305" s="110"/>
      <c r="AB305" s="110"/>
      <c r="AC305" s="110"/>
      <c r="AD305" s="110"/>
      <c r="AE305" s="110"/>
      <c r="AF305" s="110"/>
      <c r="AG305" s="110"/>
      <c r="AH305" s="110"/>
      <c r="AI305" s="110"/>
      <c r="AJ305" s="110"/>
      <c r="AK305" s="110"/>
      <c r="AL305" s="110"/>
      <c r="AM305" s="110"/>
    </row>
    <row r="306" spans="1:39" s="115" customFormat="1" ht="30" customHeight="1" x14ac:dyDescent="0.25">
      <c r="A306" s="215"/>
      <c r="B306" s="75">
        <v>34258</v>
      </c>
      <c r="C306" s="111" t="s">
        <v>461</v>
      </c>
      <c r="D306" s="111" t="s">
        <v>469</v>
      </c>
      <c r="E306" s="149" t="s">
        <v>466</v>
      </c>
      <c r="F306" s="113" t="s">
        <v>464</v>
      </c>
      <c r="G306" s="110" t="s">
        <v>470</v>
      </c>
      <c r="H306" s="110">
        <v>28</v>
      </c>
      <c r="I306" s="110" t="s">
        <v>470</v>
      </c>
      <c r="J306" s="110">
        <v>0</v>
      </c>
      <c r="K306" s="31" t="s">
        <v>101</v>
      </c>
      <c r="L306" s="31" t="s">
        <v>101</v>
      </c>
      <c r="M306" s="152">
        <v>8364</v>
      </c>
      <c r="N306" s="44">
        <v>9086</v>
      </c>
      <c r="O306" s="44">
        <v>1050</v>
      </c>
      <c r="P306" s="44" t="s">
        <v>398</v>
      </c>
      <c r="Q306" s="44">
        <v>860</v>
      </c>
      <c r="R306" s="44" t="s">
        <v>398</v>
      </c>
      <c r="S306" s="44">
        <v>710</v>
      </c>
      <c r="T306" s="44" t="s">
        <v>398</v>
      </c>
      <c r="U306" s="44">
        <v>560</v>
      </c>
      <c r="V306" s="44" t="s">
        <v>398</v>
      </c>
      <c r="W306" s="44">
        <v>540</v>
      </c>
      <c r="X306" s="44" t="s">
        <v>398</v>
      </c>
      <c r="Y306" s="44">
        <v>440</v>
      </c>
      <c r="Z306" s="44" t="s">
        <v>398</v>
      </c>
      <c r="AA306" s="44">
        <v>688</v>
      </c>
      <c r="AB306" s="44" t="s">
        <v>398</v>
      </c>
      <c r="AC306" s="44">
        <v>619</v>
      </c>
      <c r="AD306" s="44" t="s">
        <v>398</v>
      </c>
      <c r="AE306" s="44">
        <v>625</v>
      </c>
      <c r="AF306" s="44" t="s">
        <v>398</v>
      </c>
      <c r="AG306" s="44">
        <v>741</v>
      </c>
      <c r="AH306" s="44" t="s">
        <v>398</v>
      </c>
      <c r="AI306" s="44">
        <v>1069</v>
      </c>
      <c r="AJ306" s="44" t="s">
        <v>398</v>
      </c>
      <c r="AK306" s="44">
        <v>981</v>
      </c>
      <c r="AL306" s="44" t="s">
        <v>398</v>
      </c>
      <c r="AM306" s="44">
        <f>O306+Q306+S306+U306+W306+Y306+AA306+AC306+AE306+AG306+AI306+AK306</f>
        <v>8883</v>
      </c>
    </row>
    <row r="307" spans="1:39" s="115" customFormat="1" ht="30" customHeight="1" x14ac:dyDescent="0.25">
      <c r="A307" s="214">
        <v>149</v>
      </c>
      <c r="B307" s="75">
        <v>34259</v>
      </c>
      <c r="C307" s="111" t="s">
        <v>461</v>
      </c>
      <c r="D307" s="111" t="s">
        <v>469</v>
      </c>
      <c r="E307" s="149" t="s">
        <v>463</v>
      </c>
      <c r="F307" s="113" t="s">
        <v>464</v>
      </c>
      <c r="G307" s="110"/>
      <c r="H307" s="110">
        <v>0</v>
      </c>
      <c r="I307" s="110"/>
      <c r="J307" s="110">
        <v>4</v>
      </c>
      <c r="K307" s="31" t="s">
        <v>101</v>
      </c>
      <c r="L307" s="31" t="s">
        <v>101</v>
      </c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  <c r="AA307" s="110"/>
      <c r="AB307" s="110"/>
      <c r="AC307" s="110"/>
      <c r="AD307" s="110"/>
      <c r="AE307" s="110"/>
      <c r="AF307" s="110"/>
      <c r="AG307" s="110"/>
      <c r="AH307" s="110"/>
      <c r="AI307" s="110"/>
      <c r="AJ307" s="110"/>
      <c r="AK307" s="110"/>
      <c r="AL307" s="110"/>
      <c r="AM307" s="110"/>
    </row>
    <row r="308" spans="1:39" s="115" customFormat="1" ht="30" customHeight="1" x14ac:dyDescent="0.25">
      <c r="A308" s="215"/>
      <c r="B308" s="75">
        <v>34259</v>
      </c>
      <c r="C308" s="111" t="s">
        <v>461</v>
      </c>
      <c r="D308" s="111" t="s">
        <v>469</v>
      </c>
      <c r="E308" s="149" t="s">
        <v>466</v>
      </c>
      <c r="F308" s="113" t="s">
        <v>464</v>
      </c>
      <c r="G308" s="110" t="s">
        <v>470</v>
      </c>
      <c r="H308" s="110">
        <v>24</v>
      </c>
      <c r="I308" s="110" t="s">
        <v>470</v>
      </c>
      <c r="J308" s="110">
        <v>0</v>
      </c>
      <c r="K308" s="31" t="s">
        <v>101</v>
      </c>
      <c r="L308" s="31" t="s">
        <v>101</v>
      </c>
      <c r="M308" s="152">
        <v>6819</v>
      </c>
      <c r="N308" s="44">
        <v>7409</v>
      </c>
      <c r="O308" s="44">
        <v>569</v>
      </c>
      <c r="P308" s="44" t="s">
        <v>398</v>
      </c>
      <c r="Q308" s="44">
        <v>621</v>
      </c>
      <c r="R308" s="44" t="s">
        <v>398</v>
      </c>
      <c r="S308" s="44">
        <v>569</v>
      </c>
      <c r="T308" s="44" t="s">
        <v>398</v>
      </c>
      <c r="U308" s="44">
        <v>482</v>
      </c>
      <c r="V308" s="44" t="s">
        <v>398</v>
      </c>
      <c r="W308" s="44">
        <v>390</v>
      </c>
      <c r="X308" s="44" t="s">
        <v>398</v>
      </c>
      <c r="Y308" s="44">
        <v>458</v>
      </c>
      <c r="Z308" s="44" t="s">
        <v>398</v>
      </c>
      <c r="AA308" s="44">
        <v>489</v>
      </c>
      <c r="AB308" s="44" t="s">
        <v>398</v>
      </c>
      <c r="AC308" s="44">
        <v>565</v>
      </c>
      <c r="AD308" s="44" t="s">
        <v>398</v>
      </c>
      <c r="AE308" s="44">
        <v>661</v>
      </c>
      <c r="AF308" s="44" t="s">
        <v>398</v>
      </c>
      <c r="AG308" s="44">
        <v>481</v>
      </c>
      <c r="AH308" s="44" t="s">
        <v>398</v>
      </c>
      <c r="AI308" s="44">
        <v>690</v>
      </c>
      <c r="AJ308" s="44" t="s">
        <v>398</v>
      </c>
      <c r="AK308" s="44">
        <v>555</v>
      </c>
      <c r="AL308" s="44" t="s">
        <v>398</v>
      </c>
      <c r="AM308" s="44">
        <f>O308+Q308+S308+U308+W308+Y308+AA308+AC308+AE308+AG308+AI308+AK308</f>
        <v>6530</v>
      </c>
    </row>
    <row r="309" spans="1:39" s="115" customFormat="1" ht="30" customHeight="1" x14ac:dyDescent="0.25">
      <c r="A309" s="214">
        <v>150</v>
      </c>
      <c r="B309" s="75">
        <v>34260</v>
      </c>
      <c r="C309" s="111" t="s">
        <v>461</v>
      </c>
      <c r="D309" s="111" t="s">
        <v>469</v>
      </c>
      <c r="E309" s="149" t="s">
        <v>463</v>
      </c>
      <c r="F309" s="113" t="s">
        <v>464</v>
      </c>
      <c r="G309" s="110"/>
      <c r="H309" s="110">
        <v>0</v>
      </c>
      <c r="I309" s="110"/>
      <c r="J309" s="110">
        <v>3</v>
      </c>
      <c r="K309" s="31" t="s">
        <v>101</v>
      </c>
      <c r="L309" s="31" t="s">
        <v>101</v>
      </c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  <c r="AA309" s="110"/>
      <c r="AB309" s="110"/>
      <c r="AC309" s="110"/>
      <c r="AD309" s="110"/>
      <c r="AE309" s="110"/>
      <c r="AF309" s="110"/>
      <c r="AG309" s="110"/>
      <c r="AH309" s="110"/>
      <c r="AI309" s="110"/>
      <c r="AJ309" s="110"/>
      <c r="AK309" s="110"/>
      <c r="AL309" s="110"/>
      <c r="AM309" s="110"/>
    </row>
    <row r="310" spans="1:39" s="115" customFormat="1" ht="30" customHeight="1" x14ac:dyDescent="0.25">
      <c r="A310" s="215"/>
      <c r="B310" s="75">
        <v>34260</v>
      </c>
      <c r="C310" s="111" t="s">
        <v>461</v>
      </c>
      <c r="D310" s="111" t="s">
        <v>469</v>
      </c>
      <c r="E310" s="149" t="s">
        <v>466</v>
      </c>
      <c r="F310" s="113" t="s">
        <v>464</v>
      </c>
      <c r="G310" s="110" t="s">
        <v>470</v>
      </c>
      <c r="H310" s="110">
        <v>18</v>
      </c>
      <c r="I310" s="110" t="s">
        <v>470</v>
      </c>
      <c r="J310" s="110">
        <v>0</v>
      </c>
      <c r="K310" s="31" t="s">
        <v>101</v>
      </c>
      <c r="L310" s="31" t="s">
        <v>101</v>
      </c>
      <c r="M310" s="152">
        <v>4132</v>
      </c>
      <c r="N310" s="44">
        <v>4643</v>
      </c>
      <c r="O310" s="44">
        <v>539</v>
      </c>
      <c r="P310" s="44" t="s">
        <v>398</v>
      </c>
      <c r="Q310" s="44">
        <v>450</v>
      </c>
      <c r="R310" s="44" t="s">
        <v>398</v>
      </c>
      <c r="S310" s="44">
        <v>382</v>
      </c>
      <c r="T310" s="44" t="s">
        <v>398</v>
      </c>
      <c r="U310" s="44">
        <v>293</v>
      </c>
      <c r="V310" s="44" t="s">
        <v>398</v>
      </c>
      <c r="W310" s="44">
        <v>306</v>
      </c>
      <c r="X310" s="44" t="s">
        <v>398</v>
      </c>
      <c r="Y310" s="44">
        <v>372</v>
      </c>
      <c r="Z310" s="44" t="s">
        <v>398</v>
      </c>
      <c r="AA310" s="44">
        <v>407</v>
      </c>
      <c r="AB310" s="44" t="s">
        <v>398</v>
      </c>
      <c r="AC310" s="44">
        <v>608</v>
      </c>
      <c r="AD310" s="44" t="s">
        <v>398</v>
      </c>
      <c r="AE310" s="44">
        <v>453</v>
      </c>
      <c r="AF310" s="44" t="s">
        <v>398</v>
      </c>
      <c r="AG310" s="44">
        <v>358</v>
      </c>
      <c r="AH310" s="44" t="s">
        <v>398</v>
      </c>
      <c r="AI310" s="44">
        <v>439</v>
      </c>
      <c r="AJ310" s="44" t="s">
        <v>398</v>
      </c>
      <c r="AK310" s="44">
        <v>376</v>
      </c>
      <c r="AL310" s="44" t="s">
        <v>398</v>
      </c>
      <c r="AM310" s="44">
        <f>O310+Q310+S310+U310+W310+Y310+AA310+AC310+AE310+AG310+AI310+AK310</f>
        <v>4983</v>
      </c>
    </row>
    <row r="311" spans="1:39" s="115" customFormat="1" ht="30" customHeight="1" x14ac:dyDescent="0.25">
      <c r="A311" s="214">
        <v>151</v>
      </c>
      <c r="B311" s="75">
        <v>34261</v>
      </c>
      <c r="C311" s="111" t="s">
        <v>461</v>
      </c>
      <c r="D311" s="111" t="s">
        <v>469</v>
      </c>
      <c r="E311" s="149" t="s">
        <v>463</v>
      </c>
      <c r="F311" s="113" t="s">
        <v>464</v>
      </c>
      <c r="G311" s="110"/>
      <c r="H311" s="110">
        <v>0</v>
      </c>
      <c r="I311" s="110"/>
      <c r="J311" s="110">
        <v>5</v>
      </c>
      <c r="K311" s="31" t="s">
        <v>101</v>
      </c>
      <c r="L311" s="31" t="s">
        <v>101</v>
      </c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  <c r="AA311" s="110"/>
      <c r="AB311" s="110"/>
      <c r="AC311" s="110"/>
      <c r="AD311" s="110"/>
      <c r="AE311" s="110"/>
      <c r="AF311" s="110"/>
      <c r="AG311" s="110"/>
      <c r="AH311" s="110"/>
      <c r="AI311" s="110"/>
      <c r="AJ311" s="110"/>
      <c r="AK311" s="110"/>
      <c r="AL311" s="110"/>
      <c r="AM311" s="110"/>
    </row>
    <row r="312" spans="1:39" s="115" customFormat="1" ht="30" customHeight="1" x14ac:dyDescent="0.25">
      <c r="A312" s="215"/>
      <c r="B312" s="75">
        <v>34261</v>
      </c>
      <c r="C312" s="111" t="s">
        <v>461</v>
      </c>
      <c r="D312" s="111" t="s">
        <v>469</v>
      </c>
      <c r="E312" s="149" t="s">
        <v>466</v>
      </c>
      <c r="F312" s="113" t="s">
        <v>464</v>
      </c>
      <c r="G312" s="110" t="s">
        <v>470</v>
      </c>
      <c r="H312" s="110">
        <v>40</v>
      </c>
      <c r="I312" s="110" t="s">
        <v>470</v>
      </c>
      <c r="J312" s="110">
        <v>0</v>
      </c>
      <c r="K312" s="31" t="s">
        <v>101</v>
      </c>
      <c r="L312" s="31" t="s">
        <v>101</v>
      </c>
      <c r="M312" s="152">
        <v>29431</v>
      </c>
      <c r="N312" s="44">
        <v>28449</v>
      </c>
      <c r="O312" s="44">
        <v>2480</v>
      </c>
      <c r="P312" s="44" t="s">
        <v>398</v>
      </c>
      <c r="Q312" s="44">
        <v>3070</v>
      </c>
      <c r="R312" s="44" t="s">
        <v>398</v>
      </c>
      <c r="S312" s="44">
        <v>1910</v>
      </c>
      <c r="T312" s="44" t="s">
        <v>398</v>
      </c>
      <c r="U312" s="44">
        <v>1818</v>
      </c>
      <c r="V312" s="44" t="s">
        <v>398</v>
      </c>
      <c r="W312" s="44">
        <v>1842</v>
      </c>
      <c r="X312" s="44" t="s">
        <v>398</v>
      </c>
      <c r="Y312" s="44">
        <v>2470</v>
      </c>
      <c r="Z312" s="44" t="s">
        <v>398</v>
      </c>
      <c r="AA312" s="44">
        <v>2610</v>
      </c>
      <c r="AB312" s="44" t="s">
        <v>398</v>
      </c>
      <c r="AC312" s="44">
        <v>2985</v>
      </c>
      <c r="AD312" s="44" t="s">
        <v>398</v>
      </c>
      <c r="AE312" s="44">
        <v>3757</v>
      </c>
      <c r="AF312" s="44" t="s">
        <v>398</v>
      </c>
      <c r="AG312" s="44">
        <v>2159</v>
      </c>
      <c r="AH312" s="44" t="s">
        <v>398</v>
      </c>
      <c r="AI312" s="44">
        <v>2975</v>
      </c>
      <c r="AJ312" s="44" t="s">
        <v>398</v>
      </c>
      <c r="AK312" s="44">
        <v>1910</v>
      </c>
      <c r="AL312" s="44" t="s">
        <v>398</v>
      </c>
      <c r="AM312" s="44">
        <f>O312+Q312+S312+U312+W312+Y312+AA312+AC312+AE312+AG312+AI312+AK312</f>
        <v>29986</v>
      </c>
    </row>
    <row r="313" spans="1:39" s="115" customFormat="1" ht="30" customHeight="1" x14ac:dyDescent="0.25">
      <c r="A313" s="214">
        <v>152</v>
      </c>
      <c r="B313" s="75">
        <v>34262</v>
      </c>
      <c r="C313" s="111" t="s">
        <v>461</v>
      </c>
      <c r="D313" s="111" t="s">
        <v>469</v>
      </c>
      <c r="E313" s="149" t="s">
        <v>463</v>
      </c>
      <c r="F313" s="113" t="s">
        <v>464</v>
      </c>
      <c r="G313" s="110"/>
      <c r="H313" s="110">
        <v>0</v>
      </c>
      <c r="I313" s="110"/>
      <c r="J313" s="110">
        <v>4</v>
      </c>
      <c r="K313" s="31" t="s">
        <v>101</v>
      </c>
      <c r="L313" s="31" t="s">
        <v>101</v>
      </c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  <c r="AA313" s="110"/>
      <c r="AB313" s="110"/>
      <c r="AC313" s="110"/>
      <c r="AD313" s="110"/>
      <c r="AE313" s="110"/>
      <c r="AF313" s="110"/>
      <c r="AG313" s="110"/>
      <c r="AH313" s="110"/>
      <c r="AI313" s="110"/>
      <c r="AJ313" s="110"/>
      <c r="AK313" s="110"/>
      <c r="AL313" s="110"/>
      <c r="AM313" s="110"/>
    </row>
    <row r="314" spans="1:39" s="115" customFormat="1" ht="30" customHeight="1" x14ac:dyDescent="0.25">
      <c r="A314" s="215"/>
      <c r="B314" s="75">
        <v>34262</v>
      </c>
      <c r="C314" s="111" t="s">
        <v>461</v>
      </c>
      <c r="D314" s="111" t="s">
        <v>469</v>
      </c>
      <c r="E314" s="149" t="s">
        <v>466</v>
      </c>
      <c r="F314" s="113" t="s">
        <v>464</v>
      </c>
      <c r="G314" s="110" t="s">
        <v>470</v>
      </c>
      <c r="H314" s="110">
        <v>28</v>
      </c>
      <c r="I314" s="110" t="s">
        <v>470</v>
      </c>
      <c r="J314" s="110">
        <v>0</v>
      </c>
      <c r="K314" s="31" t="s">
        <v>101</v>
      </c>
      <c r="L314" s="31" t="s">
        <v>101</v>
      </c>
      <c r="M314" s="152">
        <v>6510</v>
      </c>
      <c r="N314" s="44">
        <v>8547</v>
      </c>
      <c r="O314" s="44">
        <v>844</v>
      </c>
      <c r="P314" s="44" t="s">
        <v>398</v>
      </c>
      <c r="Q314" s="44">
        <v>855</v>
      </c>
      <c r="R314" s="44" t="s">
        <v>398</v>
      </c>
      <c r="S314" s="44">
        <v>704</v>
      </c>
      <c r="T314" s="44" t="s">
        <v>398</v>
      </c>
      <c r="U314" s="44">
        <v>582</v>
      </c>
      <c r="V314" s="44" t="s">
        <v>398</v>
      </c>
      <c r="W314" s="44">
        <v>621</v>
      </c>
      <c r="X314" s="44" t="s">
        <v>398</v>
      </c>
      <c r="Y314" s="44">
        <v>491</v>
      </c>
      <c r="Z314" s="44" t="s">
        <v>398</v>
      </c>
      <c r="AA314" s="44">
        <v>595</v>
      </c>
      <c r="AB314" s="44" t="s">
        <v>398</v>
      </c>
      <c r="AC314" s="44">
        <v>656</v>
      </c>
      <c r="AD314" s="44" t="s">
        <v>398</v>
      </c>
      <c r="AE314" s="44">
        <v>593</v>
      </c>
      <c r="AF314" s="44" t="s">
        <v>398</v>
      </c>
      <c r="AG314" s="44">
        <v>451</v>
      </c>
      <c r="AH314" s="44" t="s">
        <v>398</v>
      </c>
      <c r="AI314" s="44">
        <v>714</v>
      </c>
      <c r="AJ314" s="44" t="s">
        <v>398</v>
      </c>
      <c r="AK314" s="44">
        <v>565</v>
      </c>
      <c r="AL314" s="44" t="s">
        <v>398</v>
      </c>
      <c r="AM314" s="44">
        <f>O314+Q314+S314+U314+W314+Y314+AA314+AC314+AE314+AG314+AI314+AK314</f>
        <v>7671</v>
      </c>
    </row>
    <row r="315" spans="1:39" s="115" customFormat="1" ht="30" customHeight="1" x14ac:dyDescent="0.25">
      <c r="A315" s="214">
        <v>153</v>
      </c>
      <c r="B315" s="75">
        <v>34263</v>
      </c>
      <c r="C315" s="111" t="s">
        <v>461</v>
      </c>
      <c r="D315" s="111" t="s">
        <v>469</v>
      </c>
      <c r="E315" s="149" t="s">
        <v>463</v>
      </c>
      <c r="F315" s="113" t="s">
        <v>464</v>
      </c>
      <c r="G315" s="110"/>
      <c r="H315" s="110">
        <v>0</v>
      </c>
      <c r="I315" s="110"/>
      <c r="J315" s="110">
        <v>7</v>
      </c>
      <c r="K315" s="31" t="s">
        <v>101</v>
      </c>
      <c r="L315" s="31" t="s">
        <v>101</v>
      </c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  <c r="AA315" s="110"/>
      <c r="AB315" s="110"/>
      <c r="AC315" s="110"/>
      <c r="AD315" s="110"/>
      <c r="AE315" s="110"/>
      <c r="AF315" s="110"/>
      <c r="AG315" s="110"/>
      <c r="AH315" s="110"/>
      <c r="AI315" s="110"/>
      <c r="AJ315" s="110"/>
      <c r="AK315" s="110"/>
      <c r="AL315" s="110"/>
      <c r="AM315" s="110"/>
    </row>
    <row r="316" spans="1:39" s="115" customFormat="1" ht="30" customHeight="1" x14ac:dyDescent="0.25">
      <c r="A316" s="215"/>
      <c r="B316" s="75">
        <v>34263</v>
      </c>
      <c r="C316" s="111" t="s">
        <v>461</v>
      </c>
      <c r="D316" s="111" t="s">
        <v>469</v>
      </c>
      <c r="E316" s="149" t="s">
        <v>466</v>
      </c>
      <c r="F316" s="113" t="s">
        <v>464</v>
      </c>
      <c r="G316" s="110" t="s">
        <v>470</v>
      </c>
      <c r="H316" s="110">
        <v>42</v>
      </c>
      <c r="I316" s="110" t="s">
        <v>470</v>
      </c>
      <c r="J316" s="110">
        <v>0</v>
      </c>
      <c r="K316" s="31" t="s">
        <v>101</v>
      </c>
      <c r="L316" s="31" t="s">
        <v>101</v>
      </c>
      <c r="M316" s="152">
        <v>11229</v>
      </c>
      <c r="N316" s="44">
        <v>12321</v>
      </c>
      <c r="O316" s="44">
        <v>1347</v>
      </c>
      <c r="P316" s="44" t="s">
        <v>398</v>
      </c>
      <c r="Q316" s="44">
        <v>1719</v>
      </c>
      <c r="R316" s="44" t="s">
        <v>398</v>
      </c>
      <c r="S316" s="44">
        <v>1108</v>
      </c>
      <c r="T316" s="44" t="s">
        <v>398</v>
      </c>
      <c r="U316" s="44">
        <v>937</v>
      </c>
      <c r="V316" s="44" t="s">
        <v>398</v>
      </c>
      <c r="W316" s="44">
        <v>1093</v>
      </c>
      <c r="X316" s="44" t="s">
        <v>398</v>
      </c>
      <c r="Y316" s="44">
        <v>932</v>
      </c>
      <c r="Z316" s="44" t="s">
        <v>398</v>
      </c>
      <c r="AA316" s="44">
        <v>838</v>
      </c>
      <c r="AB316" s="44" t="s">
        <v>398</v>
      </c>
      <c r="AC316" s="44">
        <v>610</v>
      </c>
      <c r="AD316" s="44" t="s">
        <v>398</v>
      </c>
      <c r="AE316" s="44">
        <v>1577</v>
      </c>
      <c r="AF316" s="44" t="s">
        <v>398</v>
      </c>
      <c r="AG316" s="44">
        <v>1035</v>
      </c>
      <c r="AH316" s="44" t="s">
        <v>398</v>
      </c>
      <c r="AI316" s="44">
        <v>2012</v>
      </c>
      <c r="AJ316" s="44" t="s">
        <v>398</v>
      </c>
      <c r="AK316" s="44">
        <v>1514</v>
      </c>
      <c r="AL316" s="44" t="s">
        <v>398</v>
      </c>
      <c r="AM316" s="44">
        <f>O316+Q316+S316+U316+W316+Y316+AA316+AC316+AE316+AG316+AI316+AK316</f>
        <v>14722</v>
      </c>
    </row>
    <row r="317" spans="1:39" s="115" customFormat="1" ht="30" customHeight="1" x14ac:dyDescent="0.25">
      <c r="A317" s="214">
        <v>154</v>
      </c>
      <c r="B317" s="75">
        <v>34264</v>
      </c>
      <c r="C317" s="111" t="s">
        <v>461</v>
      </c>
      <c r="D317" s="111" t="s">
        <v>469</v>
      </c>
      <c r="E317" s="149" t="s">
        <v>463</v>
      </c>
      <c r="F317" s="113" t="s">
        <v>464</v>
      </c>
      <c r="G317" s="110"/>
      <c r="H317" s="110">
        <v>0</v>
      </c>
      <c r="I317" s="110"/>
      <c r="J317" s="110">
        <v>4</v>
      </c>
      <c r="K317" s="31" t="s">
        <v>101</v>
      </c>
      <c r="L317" s="31" t="s">
        <v>101</v>
      </c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  <c r="AA317" s="110"/>
      <c r="AB317" s="110"/>
      <c r="AC317" s="110"/>
      <c r="AD317" s="110"/>
      <c r="AE317" s="110"/>
      <c r="AF317" s="110"/>
      <c r="AG317" s="110"/>
      <c r="AH317" s="110"/>
      <c r="AI317" s="110"/>
      <c r="AJ317" s="110"/>
      <c r="AK317" s="110"/>
      <c r="AL317" s="110"/>
      <c r="AM317" s="110"/>
    </row>
    <row r="318" spans="1:39" s="115" customFormat="1" ht="30" customHeight="1" x14ac:dyDescent="0.25">
      <c r="A318" s="215"/>
      <c r="B318" s="75">
        <v>34264</v>
      </c>
      <c r="C318" s="111" t="s">
        <v>461</v>
      </c>
      <c r="D318" s="111" t="s">
        <v>469</v>
      </c>
      <c r="E318" s="149" t="s">
        <v>466</v>
      </c>
      <c r="F318" s="113" t="s">
        <v>464</v>
      </c>
      <c r="G318" s="110" t="s">
        <v>470</v>
      </c>
      <c r="H318" s="110">
        <v>24</v>
      </c>
      <c r="I318" s="110" t="s">
        <v>470</v>
      </c>
      <c r="J318" s="110">
        <v>0</v>
      </c>
      <c r="K318" s="31" t="s">
        <v>101</v>
      </c>
      <c r="L318" s="31" t="s">
        <v>101</v>
      </c>
      <c r="M318" s="152">
        <v>7592</v>
      </c>
      <c r="N318" s="44">
        <v>7745</v>
      </c>
      <c r="O318" s="44">
        <v>646</v>
      </c>
      <c r="P318" s="44" t="s">
        <v>398</v>
      </c>
      <c r="Q318" s="44">
        <v>726</v>
      </c>
      <c r="R318" s="44" t="s">
        <v>398</v>
      </c>
      <c r="S318" s="44">
        <v>561</v>
      </c>
      <c r="T318" s="44" t="s">
        <v>398</v>
      </c>
      <c r="U318" s="44">
        <v>445</v>
      </c>
      <c r="V318" s="44" t="s">
        <v>398</v>
      </c>
      <c r="W318" s="44">
        <v>391</v>
      </c>
      <c r="X318" s="44" t="s">
        <v>398</v>
      </c>
      <c r="Y318" s="44">
        <v>297</v>
      </c>
      <c r="Z318" s="44" t="s">
        <v>398</v>
      </c>
      <c r="AA318" s="44">
        <v>452</v>
      </c>
      <c r="AB318" s="44" t="s">
        <v>398</v>
      </c>
      <c r="AC318" s="44">
        <v>367</v>
      </c>
      <c r="AD318" s="44" t="s">
        <v>398</v>
      </c>
      <c r="AE318" s="44">
        <v>701</v>
      </c>
      <c r="AF318" s="44" t="s">
        <v>398</v>
      </c>
      <c r="AG318" s="44">
        <v>680</v>
      </c>
      <c r="AH318" s="44" t="s">
        <v>398</v>
      </c>
      <c r="AI318" s="44">
        <v>536</v>
      </c>
      <c r="AJ318" s="44" t="s">
        <v>398</v>
      </c>
      <c r="AK318" s="44">
        <v>636</v>
      </c>
      <c r="AL318" s="44" t="s">
        <v>398</v>
      </c>
      <c r="AM318" s="44">
        <f>O318+Q318+S318+U318+W318+Y318+AA318+AC318+AE318+AG318+AI318+AK318</f>
        <v>6438</v>
      </c>
    </row>
    <row r="319" spans="1:39" s="115" customFormat="1" ht="30" customHeight="1" x14ac:dyDescent="0.25">
      <c r="A319" s="214">
        <v>155</v>
      </c>
      <c r="B319" s="75">
        <v>34265</v>
      </c>
      <c r="C319" s="111" t="s">
        <v>461</v>
      </c>
      <c r="D319" s="111" t="s">
        <v>469</v>
      </c>
      <c r="E319" s="149" t="s">
        <v>463</v>
      </c>
      <c r="F319" s="113" t="s">
        <v>464</v>
      </c>
      <c r="G319" s="110"/>
      <c r="H319" s="110">
        <v>0</v>
      </c>
      <c r="I319" s="110"/>
      <c r="J319" s="110">
        <v>5</v>
      </c>
      <c r="K319" s="31" t="s">
        <v>101</v>
      </c>
      <c r="L319" s="31" t="s">
        <v>101</v>
      </c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  <c r="AA319" s="110"/>
      <c r="AB319" s="110"/>
      <c r="AC319" s="110"/>
      <c r="AD319" s="110"/>
      <c r="AE319" s="110"/>
      <c r="AF319" s="110"/>
      <c r="AG319" s="110"/>
      <c r="AH319" s="110"/>
      <c r="AI319" s="110"/>
      <c r="AJ319" s="110"/>
      <c r="AK319" s="110"/>
      <c r="AL319" s="110"/>
      <c r="AM319" s="110"/>
    </row>
    <row r="320" spans="1:39" s="115" customFormat="1" ht="30" customHeight="1" x14ac:dyDescent="0.25">
      <c r="A320" s="215"/>
      <c r="B320" s="75">
        <v>34265</v>
      </c>
      <c r="C320" s="111" t="s">
        <v>461</v>
      </c>
      <c r="D320" s="111" t="s">
        <v>469</v>
      </c>
      <c r="E320" s="149" t="s">
        <v>466</v>
      </c>
      <c r="F320" s="113" t="s">
        <v>464</v>
      </c>
      <c r="G320" s="110" t="s">
        <v>470</v>
      </c>
      <c r="H320" s="110">
        <v>30</v>
      </c>
      <c r="I320" s="110" t="s">
        <v>470</v>
      </c>
      <c r="J320" s="110">
        <v>0</v>
      </c>
      <c r="K320" s="31" t="s">
        <v>101</v>
      </c>
      <c r="L320" s="31" t="s">
        <v>101</v>
      </c>
      <c r="M320" s="152">
        <v>5357</v>
      </c>
      <c r="N320" s="44">
        <v>6186</v>
      </c>
      <c r="O320" s="44">
        <v>579</v>
      </c>
      <c r="P320" s="44" t="s">
        <v>398</v>
      </c>
      <c r="Q320" s="44">
        <v>815</v>
      </c>
      <c r="R320" s="44" t="s">
        <v>398</v>
      </c>
      <c r="S320" s="44">
        <v>530</v>
      </c>
      <c r="T320" s="44" t="s">
        <v>398</v>
      </c>
      <c r="U320" s="44">
        <v>391</v>
      </c>
      <c r="V320" s="44" t="s">
        <v>398</v>
      </c>
      <c r="W320" s="44">
        <v>392</v>
      </c>
      <c r="X320" s="44" t="s">
        <v>398</v>
      </c>
      <c r="Y320" s="44">
        <v>367</v>
      </c>
      <c r="Z320" s="44" t="s">
        <v>398</v>
      </c>
      <c r="AA320" s="44">
        <v>672</v>
      </c>
      <c r="AB320" s="44" t="s">
        <v>398</v>
      </c>
      <c r="AC320" s="44">
        <v>472</v>
      </c>
      <c r="AD320" s="44" t="s">
        <v>398</v>
      </c>
      <c r="AE320" s="44">
        <v>753</v>
      </c>
      <c r="AF320" s="44" t="s">
        <v>398</v>
      </c>
      <c r="AG320" s="44">
        <v>419</v>
      </c>
      <c r="AH320" s="44" t="s">
        <v>398</v>
      </c>
      <c r="AI320" s="44">
        <v>561</v>
      </c>
      <c r="AJ320" s="44" t="s">
        <v>398</v>
      </c>
      <c r="AK320" s="44">
        <v>481</v>
      </c>
      <c r="AL320" s="44" t="s">
        <v>398</v>
      </c>
      <c r="AM320" s="44">
        <f>O320+Q320+S320+U320+W320+Y320+AA320+AC320+AE320+AG320+AI320+AK320</f>
        <v>6432</v>
      </c>
    </row>
    <row r="321" spans="1:39" s="115" customFormat="1" ht="30" customHeight="1" x14ac:dyDescent="0.25">
      <c r="A321" s="214">
        <v>156</v>
      </c>
      <c r="B321" s="75">
        <v>34266</v>
      </c>
      <c r="C321" s="111" t="s">
        <v>461</v>
      </c>
      <c r="D321" s="111" t="s">
        <v>469</v>
      </c>
      <c r="E321" s="149" t="s">
        <v>463</v>
      </c>
      <c r="F321" s="113" t="s">
        <v>464</v>
      </c>
      <c r="G321" s="110"/>
      <c r="H321" s="110">
        <v>0</v>
      </c>
      <c r="I321" s="110"/>
      <c r="J321" s="110">
        <v>4</v>
      </c>
      <c r="K321" s="31" t="s">
        <v>101</v>
      </c>
      <c r="L321" s="31" t="s">
        <v>101</v>
      </c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  <c r="AA321" s="110"/>
      <c r="AB321" s="110"/>
      <c r="AC321" s="110"/>
      <c r="AD321" s="110"/>
      <c r="AE321" s="110"/>
      <c r="AF321" s="110"/>
      <c r="AG321" s="110"/>
      <c r="AH321" s="110"/>
      <c r="AI321" s="110"/>
      <c r="AJ321" s="110"/>
      <c r="AK321" s="110"/>
      <c r="AL321" s="110"/>
      <c r="AM321" s="110"/>
    </row>
    <row r="322" spans="1:39" s="115" customFormat="1" ht="30" customHeight="1" x14ac:dyDescent="0.25">
      <c r="A322" s="215"/>
      <c r="B322" s="75">
        <v>34266</v>
      </c>
      <c r="C322" s="111" t="s">
        <v>461</v>
      </c>
      <c r="D322" s="111" t="s">
        <v>469</v>
      </c>
      <c r="E322" s="149" t="s">
        <v>466</v>
      </c>
      <c r="F322" s="113" t="s">
        <v>464</v>
      </c>
      <c r="G322" s="110" t="s">
        <v>470</v>
      </c>
      <c r="H322" s="110">
        <v>24</v>
      </c>
      <c r="I322" s="110" t="s">
        <v>470</v>
      </c>
      <c r="J322" s="110">
        <v>0</v>
      </c>
      <c r="K322" s="31" t="s">
        <v>101</v>
      </c>
      <c r="L322" s="31" t="s">
        <v>101</v>
      </c>
      <c r="M322" s="152">
        <v>7054</v>
      </c>
      <c r="N322" s="44">
        <v>7291</v>
      </c>
      <c r="O322" s="44">
        <v>589</v>
      </c>
      <c r="P322" s="44" t="s">
        <v>398</v>
      </c>
      <c r="Q322" s="44">
        <v>764</v>
      </c>
      <c r="R322" s="44" t="s">
        <v>398</v>
      </c>
      <c r="S322" s="44">
        <v>513</v>
      </c>
      <c r="T322" s="44" t="s">
        <v>398</v>
      </c>
      <c r="U322" s="44">
        <v>573</v>
      </c>
      <c r="V322" s="44" t="s">
        <v>398</v>
      </c>
      <c r="W322" s="44">
        <v>488</v>
      </c>
      <c r="X322" s="44" t="s">
        <v>398</v>
      </c>
      <c r="Y322" s="44">
        <v>451</v>
      </c>
      <c r="Z322" s="44" t="s">
        <v>398</v>
      </c>
      <c r="AA322" s="44">
        <v>390</v>
      </c>
      <c r="AB322" s="44" t="s">
        <v>398</v>
      </c>
      <c r="AC322" s="44">
        <v>271</v>
      </c>
      <c r="AD322" s="44" t="s">
        <v>398</v>
      </c>
      <c r="AE322" s="44">
        <v>843</v>
      </c>
      <c r="AF322" s="44" t="s">
        <v>398</v>
      </c>
      <c r="AG322" s="44">
        <v>457</v>
      </c>
      <c r="AH322" s="44" t="s">
        <v>398</v>
      </c>
      <c r="AI322" s="44">
        <v>755</v>
      </c>
      <c r="AJ322" s="44" t="s">
        <v>398</v>
      </c>
      <c r="AK322" s="44">
        <v>497</v>
      </c>
      <c r="AL322" s="44" t="s">
        <v>398</v>
      </c>
      <c r="AM322" s="44">
        <f>O322+Q322+S322+U322+W322+Y322+AA322+AC322+AE322+AG322+AI322+AK322</f>
        <v>6591</v>
      </c>
    </row>
    <row r="323" spans="1:39" s="115" customFormat="1" ht="30" customHeight="1" x14ac:dyDescent="0.25">
      <c r="A323" s="214">
        <v>157</v>
      </c>
      <c r="B323" s="75">
        <v>34267</v>
      </c>
      <c r="C323" s="111" t="s">
        <v>461</v>
      </c>
      <c r="D323" s="111" t="s">
        <v>469</v>
      </c>
      <c r="E323" s="149" t="s">
        <v>463</v>
      </c>
      <c r="F323" s="113" t="s">
        <v>464</v>
      </c>
      <c r="G323" s="110"/>
      <c r="H323" s="110">
        <v>0</v>
      </c>
      <c r="I323" s="110"/>
      <c r="J323" s="110">
        <v>2</v>
      </c>
      <c r="K323" s="31" t="s">
        <v>101</v>
      </c>
      <c r="L323" s="31" t="s">
        <v>101</v>
      </c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  <c r="AA323" s="110"/>
      <c r="AB323" s="110"/>
      <c r="AC323" s="110"/>
      <c r="AD323" s="110"/>
      <c r="AE323" s="110"/>
      <c r="AF323" s="110"/>
      <c r="AG323" s="110"/>
      <c r="AH323" s="110"/>
      <c r="AI323" s="110"/>
      <c r="AJ323" s="110"/>
      <c r="AK323" s="110"/>
      <c r="AL323" s="110"/>
      <c r="AM323" s="110"/>
    </row>
    <row r="324" spans="1:39" s="115" customFormat="1" ht="30" customHeight="1" x14ac:dyDescent="0.25">
      <c r="A324" s="215"/>
      <c r="B324" s="75">
        <v>34267</v>
      </c>
      <c r="C324" s="111" t="s">
        <v>461</v>
      </c>
      <c r="D324" s="111" t="s">
        <v>469</v>
      </c>
      <c r="E324" s="149" t="s">
        <v>466</v>
      </c>
      <c r="F324" s="113" t="s">
        <v>464</v>
      </c>
      <c r="G324" s="110" t="s">
        <v>470</v>
      </c>
      <c r="H324" s="110">
        <v>8</v>
      </c>
      <c r="I324" s="110" t="s">
        <v>470</v>
      </c>
      <c r="J324" s="110">
        <v>0</v>
      </c>
      <c r="K324" s="31" t="s">
        <v>101</v>
      </c>
      <c r="L324" s="31" t="s">
        <v>101</v>
      </c>
      <c r="M324" s="152">
        <v>1230</v>
      </c>
      <c r="N324" s="44">
        <v>992</v>
      </c>
      <c r="O324" s="44">
        <v>108</v>
      </c>
      <c r="P324" s="44" t="s">
        <v>398</v>
      </c>
      <c r="Q324" s="44">
        <v>101</v>
      </c>
      <c r="R324" s="44" t="s">
        <v>398</v>
      </c>
      <c r="S324" s="44">
        <v>72</v>
      </c>
      <c r="T324" s="44" t="s">
        <v>398</v>
      </c>
      <c r="U324" s="44">
        <v>43</v>
      </c>
      <c r="V324" s="44" t="s">
        <v>398</v>
      </c>
      <c r="W324" s="44">
        <v>45</v>
      </c>
      <c r="X324" s="44" t="s">
        <v>398</v>
      </c>
      <c r="Y324" s="44">
        <v>37</v>
      </c>
      <c r="Z324" s="44" t="s">
        <v>398</v>
      </c>
      <c r="AA324" s="44">
        <v>48</v>
      </c>
      <c r="AB324" s="44" t="s">
        <v>398</v>
      </c>
      <c r="AC324" s="44">
        <v>68</v>
      </c>
      <c r="AD324" s="44" t="s">
        <v>398</v>
      </c>
      <c r="AE324" s="44">
        <v>68</v>
      </c>
      <c r="AF324" s="44" t="s">
        <v>398</v>
      </c>
      <c r="AG324" s="44">
        <v>14</v>
      </c>
      <c r="AH324" s="44" t="s">
        <v>398</v>
      </c>
      <c r="AI324" s="44">
        <v>65</v>
      </c>
      <c r="AJ324" s="44" t="s">
        <v>398</v>
      </c>
      <c r="AK324" s="44">
        <v>123</v>
      </c>
      <c r="AL324" s="44" t="s">
        <v>398</v>
      </c>
      <c r="AM324" s="44">
        <f>O324+Q324+S324+U324+W324+Y324+AA324+AC324+AE324+AG324+AI324+AK324</f>
        <v>792</v>
      </c>
    </row>
    <row r="325" spans="1:39" s="115" customFormat="1" ht="30" customHeight="1" x14ac:dyDescent="0.25">
      <c r="A325" s="214">
        <v>158</v>
      </c>
      <c r="B325" s="75">
        <v>34268</v>
      </c>
      <c r="C325" s="111" t="s">
        <v>461</v>
      </c>
      <c r="D325" s="111" t="s">
        <v>469</v>
      </c>
      <c r="E325" s="149" t="s">
        <v>463</v>
      </c>
      <c r="F325" s="113" t="s">
        <v>464</v>
      </c>
      <c r="G325" s="110"/>
      <c r="H325" s="110">
        <v>0</v>
      </c>
      <c r="I325" s="110"/>
      <c r="J325" s="110">
        <v>3</v>
      </c>
      <c r="K325" s="31" t="s">
        <v>101</v>
      </c>
      <c r="L325" s="31" t="s">
        <v>101</v>
      </c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  <c r="AA325" s="110"/>
      <c r="AB325" s="110"/>
      <c r="AC325" s="110"/>
      <c r="AD325" s="110"/>
      <c r="AE325" s="110"/>
      <c r="AF325" s="110"/>
      <c r="AG325" s="110"/>
      <c r="AH325" s="110"/>
      <c r="AI325" s="110"/>
      <c r="AJ325" s="110"/>
      <c r="AK325" s="110"/>
      <c r="AL325" s="110"/>
      <c r="AM325" s="110"/>
    </row>
    <row r="326" spans="1:39" s="115" customFormat="1" ht="30" customHeight="1" x14ac:dyDescent="0.25">
      <c r="A326" s="215"/>
      <c r="B326" s="75">
        <v>34268</v>
      </c>
      <c r="C326" s="111" t="s">
        <v>461</v>
      </c>
      <c r="D326" s="111" t="s">
        <v>469</v>
      </c>
      <c r="E326" s="149" t="s">
        <v>466</v>
      </c>
      <c r="F326" s="113" t="s">
        <v>464</v>
      </c>
      <c r="G326" s="110" t="s">
        <v>470</v>
      </c>
      <c r="H326" s="110">
        <v>18</v>
      </c>
      <c r="I326" s="110" t="s">
        <v>470</v>
      </c>
      <c r="J326" s="110">
        <v>0</v>
      </c>
      <c r="K326" s="31" t="s">
        <v>101</v>
      </c>
      <c r="L326" s="31" t="s">
        <v>101</v>
      </c>
      <c r="M326" s="152">
        <v>1572</v>
      </c>
      <c r="N326" s="44">
        <v>2620</v>
      </c>
      <c r="O326" s="44">
        <v>289</v>
      </c>
      <c r="P326" s="44" t="s">
        <v>398</v>
      </c>
      <c r="Q326" s="44">
        <v>325</v>
      </c>
      <c r="R326" s="44" t="s">
        <v>398</v>
      </c>
      <c r="S326" s="44">
        <v>285</v>
      </c>
      <c r="T326" s="44" t="s">
        <v>398</v>
      </c>
      <c r="U326" s="44">
        <v>198</v>
      </c>
      <c r="V326" s="44" t="s">
        <v>398</v>
      </c>
      <c r="W326" s="44">
        <v>176</v>
      </c>
      <c r="X326" s="44" t="s">
        <v>398</v>
      </c>
      <c r="Y326" s="44">
        <v>156</v>
      </c>
      <c r="Z326" s="44" t="s">
        <v>398</v>
      </c>
      <c r="AA326" s="44">
        <v>196</v>
      </c>
      <c r="AB326" s="44" t="s">
        <v>398</v>
      </c>
      <c r="AC326" s="44">
        <v>154</v>
      </c>
      <c r="AD326" s="44" t="s">
        <v>398</v>
      </c>
      <c r="AE326" s="44">
        <v>356</v>
      </c>
      <c r="AF326" s="44" t="s">
        <v>398</v>
      </c>
      <c r="AG326" s="44">
        <v>238</v>
      </c>
      <c r="AH326" s="44" t="s">
        <v>398</v>
      </c>
      <c r="AI326" s="44">
        <v>326</v>
      </c>
      <c r="AJ326" s="44" t="s">
        <v>398</v>
      </c>
      <c r="AK326" s="44">
        <v>269</v>
      </c>
      <c r="AL326" s="44" t="s">
        <v>398</v>
      </c>
      <c r="AM326" s="44">
        <f>O326+Q326+S326+U326+W326+Y326+AA326+AC326+AE326+AG326+AI326+AK326</f>
        <v>2968</v>
      </c>
    </row>
    <row r="327" spans="1:39" s="115" customFormat="1" ht="30" customHeight="1" x14ac:dyDescent="0.25">
      <c r="A327" s="214">
        <v>159</v>
      </c>
      <c r="B327" s="75">
        <v>34269</v>
      </c>
      <c r="C327" s="111" t="s">
        <v>461</v>
      </c>
      <c r="D327" s="111" t="s">
        <v>469</v>
      </c>
      <c r="E327" s="149" t="s">
        <v>463</v>
      </c>
      <c r="F327" s="113" t="s">
        <v>464</v>
      </c>
      <c r="G327" s="110"/>
      <c r="H327" s="110">
        <v>0</v>
      </c>
      <c r="I327" s="110"/>
      <c r="J327" s="110">
        <v>4</v>
      </c>
      <c r="K327" s="31" t="s">
        <v>101</v>
      </c>
      <c r="L327" s="31" t="s">
        <v>101</v>
      </c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  <c r="AA327" s="110"/>
      <c r="AB327" s="110"/>
      <c r="AC327" s="110"/>
      <c r="AD327" s="110"/>
      <c r="AE327" s="110"/>
      <c r="AF327" s="110"/>
      <c r="AG327" s="110"/>
      <c r="AH327" s="110"/>
      <c r="AI327" s="110"/>
      <c r="AJ327" s="110"/>
      <c r="AK327" s="110"/>
      <c r="AL327" s="110"/>
      <c r="AM327" s="110"/>
    </row>
    <row r="328" spans="1:39" s="115" customFormat="1" ht="30" customHeight="1" x14ac:dyDescent="0.25">
      <c r="A328" s="215"/>
      <c r="B328" s="75">
        <v>34269</v>
      </c>
      <c r="C328" s="111" t="s">
        <v>461</v>
      </c>
      <c r="D328" s="111" t="s">
        <v>469</v>
      </c>
      <c r="E328" s="149" t="s">
        <v>466</v>
      </c>
      <c r="F328" s="113" t="s">
        <v>464</v>
      </c>
      <c r="G328" s="110" t="s">
        <v>470</v>
      </c>
      <c r="H328" s="110">
        <v>24</v>
      </c>
      <c r="I328" s="110" t="s">
        <v>470</v>
      </c>
      <c r="J328" s="110">
        <v>0</v>
      </c>
      <c r="K328" s="31" t="s">
        <v>101</v>
      </c>
      <c r="L328" s="31" t="s">
        <v>101</v>
      </c>
      <c r="M328" s="152">
        <v>3492</v>
      </c>
      <c r="N328" s="44">
        <v>2771</v>
      </c>
      <c r="O328" s="44">
        <v>291</v>
      </c>
      <c r="P328" s="44" t="s">
        <v>398</v>
      </c>
      <c r="Q328" s="44">
        <v>308</v>
      </c>
      <c r="R328" s="44" t="s">
        <v>398</v>
      </c>
      <c r="S328" s="44">
        <v>201</v>
      </c>
      <c r="T328" s="44" t="s">
        <v>398</v>
      </c>
      <c r="U328" s="44">
        <v>177</v>
      </c>
      <c r="V328" s="44" t="s">
        <v>398</v>
      </c>
      <c r="W328" s="44">
        <v>153</v>
      </c>
      <c r="X328" s="44" t="s">
        <v>398</v>
      </c>
      <c r="Y328" s="44">
        <v>125</v>
      </c>
      <c r="Z328" s="44" t="s">
        <v>398</v>
      </c>
      <c r="AA328" s="44">
        <v>181</v>
      </c>
      <c r="AB328" s="44" t="s">
        <v>398</v>
      </c>
      <c r="AC328" s="44">
        <v>138</v>
      </c>
      <c r="AD328" s="44" t="s">
        <v>398</v>
      </c>
      <c r="AE328" s="44">
        <v>405</v>
      </c>
      <c r="AF328" s="44" t="s">
        <v>398</v>
      </c>
      <c r="AG328" s="44">
        <v>203</v>
      </c>
      <c r="AH328" s="44" t="s">
        <v>398</v>
      </c>
      <c r="AI328" s="44">
        <v>316</v>
      </c>
      <c r="AJ328" s="44" t="s">
        <v>398</v>
      </c>
      <c r="AK328" s="44">
        <v>290</v>
      </c>
      <c r="AL328" s="44" t="s">
        <v>398</v>
      </c>
      <c r="AM328" s="44">
        <f>O328+Q328+S328+U328+W328+Y328+AA328+AC328+AE328+AG328+AI328+AK328</f>
        <v>2788</v>
      </c>
    </row>
    <row r="329" spans="1:39" s="115" customFormat="1" ht="30" customHeight="1" x14ac:dyDescent="0.25">
      <c r="A329" s="214">
        <v>160</v>
      </c>
      <c r="B329" s="75">
        <v>34270</v>
      </c>
      <c r="C329" s="111" t="s">
        <v>461</v>
      </c>
      <c r="D329" s="111" t="s">
        <v>469</v>
      </c>
      <c r="E329" s="149" t="s">
        <v>463</v>
      </c>
      <c r="F329" s="113" t="s">
        <v>464</v>
      </c>
      <c r="G329" s="110"/>
      <c r="H329" s="110">
        <v>0</v>
      </c>
      <c r="I329" s="110"/>
      <c r="J329" s="110">
        <v>3</v>
      </c>
      <c r="K329" s="31" t="s">
        <v>101</v>
      </c>
      <c r="L329" s="31" t="s">
        <v>101</v>
      </c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  <c r="AA329" s="110"/>
      <c r="AB329" s="110"/>
      <c r="AC329" s="110"/>
      <c r="AD329" s="110"/>
      <c r="AE329" s="110"/>
      <c r="AF329" s="110"/>
      <c r="AG329" s="110"/>
      <c r="AH329" s="110"/>
      <c r="AI329" s="110"/>
      <c r="AJ329" s="110"/>
      <c r="AK329" s="110"/>
      <c r="AL329" s="110"/>
      <c r="AM329" s="110"/>
    </row>
    <row r="330" spans="1:39" s="115" customFormat="1" ht="30" customHeight="1" x14ac:dyDescent="0.25">
      <c r="A330" s="215"/>
      <c r="B330" s="75">
        <v>34270</v>
      </c>
      <c r="C330" s="111" t="s">
        <v>461</v>
      </c>
      <c r="D330" s="111" t="s">
        <v>469</v>
      </c>
      <c r="E330" s="149" t="s">
        <v>466</v>
      </c>
      <c r="F330" s="113" t="s">
        <v>464</v>
      </c>
      <c r="G330" s="110" t="s">
        <v>470</v>
      </c>
      <c r="H330" s="110">
        <v>18</v>
      </c>
      <c r="I330" s="110" t="s">
        <v>470</v>
      </c>
      <c r="J330" s="110">
        <v>0</v>
      </c>
      <c r="K330" s="31" t="s">
        <v>101</v>
      </c>
      <c r="L330" s="31" t="s">
        <v>101</v>
      </c>
      <c r="M330" s="152">
        <v>695</v>
      </c>
      <c r="N330" s="44">
        <v>655</v>
      </c>
      <c r="O330" s="44">
        <v>70</v>
      </c>
      <c r="P330" s="44" t="s">
        <v>398</v>
      </c>
      <c r="Q330" s="44">
        <v>69</v>
      </c>
      <c r="R330" s="44" t="s">
        <v>398</v>
      </c>
      <c r="S330" s="44">
        <v>56</v>
      </c>
      <c r="T330" s="44" t="s">
        <v>398</v>
      </c>
      <c r="U330" s="44">
        <v>65</v>
      </c>
      <c r="V330" s="44" t="s">
        <v>398</v>
      </c>
      <c r="W330" s="44">
        <v>62</v>
      </c>
      <c r="X330" s="44" t="s">
        <v>398</v>
      </c>
      <c r="Y330" s="44">
        <v>75</v>
      </c>
      <c r="Z330" s="44" t="s">
        <v>398</v>
      </c>
      <c r="AA330" s="44">
        <v>61</v>
      </c>
      <c r="AB330" s="44" t="s">
        <v>398</v>
      </c>
      <c r="AC330" s="44">
        <v>72</v>
      </c>
      <c r="AD330" s="44" t="s">
        <v>398</v>
      </c>
      <c r="AE330" s="44">
        <v>98</v>
      </c>
      <c r="AF330" s="44" t="s">
        <v>398</v>
      </c>
      <c r="AG330" s="44">
        <v>50</v>
      </c>
      <c r="AH330" s="44" t="s">
        <v>398</v>
      </c>
      <c r="AI330" s="44">
        <v>66</v>
      </c>
      <c r="AJ330" s="44" t="s">
        <v>398</v>
      </c>
      <c r="AK330" s="44">
        <v>54</v>
      </c>
      <c r="AL330" s="44" t="s">
        <v>398</v>
      </c>
      <c r="AM330" s="44">
        <f>O330+Q330+S330+U330+W330+Y330+AA330+AC330+AE330+AG330+AI330+AK330</f>
        <v>798</v>
      </c>
    </row>
    <row r="331" spans="1:39" s="115" customFormat="1" ht="30" customHeight="1" x14ac:dyDescent="0.25">
      <c r="A331" s="214">
        <v>161</v>
      </c>
      <c r="B331" s="75">
        <v>34271</v>
      </c>
      <c r="C331" s="111" t="s">
        <v>461</v>
      </c>
      <c r="D331" s="111" t="s">
        <v>469</v>
      </c>
      <c r="E331" s="149" t="s">
        <v>463</v>
      </c>
      <c r="F331" s="113" t="s">
        <v>464</v>
      </c>
      <c r="G331" s="110"/>
      <c r="H331" s="110">
        <v>0</v>
      </c>
      <c r="I331" s="110"/>
      <c r="J331" s="110">
        <v>4</v>
      </c>
      <c r="K331" s="31" t="s">
        <v>101</v>
      </c>
      <c r="L331" s="31" t="s">
        <v>101</v>
      </c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  <c r="AA331" s="110"/>
      <c r="AB331" s="110"/>
      <c r="AC331" s="110"/>
      <c r="AD331" s="110"/>
      <c r="AE331" s="110"/>
      <c r="AF331" s="110"/>
      <c r="AG331" s="110"/>
      <c r="AH331" s="110"/>
      <c r="AI331" s="110"/>
      <c r="AJ331" s="110"/>
      <c r="AK331" s="110"/>
      <c r="AL331" s="110"/>
      <c r="AM331" s="110"/>
    </row>
    <row r="332" spans="1:39" s="115" customFormat="1" ht="30" customHeight="1" x14ac:dyDescent="0.25">
      <c r="A332" s="215"/>
      <c r="B332" s="75">
        <v>34271</v>
      </c>
      <c r="C332" s="111" t="s">
        <v>461</v>
      </c>
      <c r="D332" s="111" t="s">
        <v>469</v>
      </c>
      <c r="E332" s="149" t="s">
        <v>466</v>
      </c>
      <c r="F332" s="113" t="s">
        <v>464</v>
      </c>
      <c r="G332" s="110" t="s">
        <v>470</v>
      </c>
      <c r="H332" s="110">
        <v>24</v>
      </c>
      <c r="I332" s="110" t="s">
        <v>470</v>
      </c>
      <c r="J332" s="110">
        <v>0</v>
      </c>
      <c r="K332" s="31" t="s">
        <v>101</v>
      </c>
      <c r="L332" s="31" t="s">
        <v>101</v>
      </c>
      <c r="M332" s="152">
        <v>4721</v>
      </c>
      <c r="N332" s="44">
        <v>5041</v>
      </c>
      <c r="O332" s="44">
        <v>567</v>
      </c>
      <c r="P332" s="44" t="s">
        <v>398</v>
      </c>
      <c r="Q332" s="44">
        <v>652</v>
      </c>
      <c r="R332" s="44" t="s">
        <v>398</v>
      </c>
      <c r="S332" s="44">
        <v>585</v>
      </c>
      <c r="T332" s="44" t="s">
        <v>398</v>
      </c>
      <c r="U332" s="44">
        <v>361</v>
      </c>
      <c r="V332" s="44" t="s">
        <v>398</v>
      </c>
      <c r="W332" s="44">
        <v>271</v>
      </c>
      <c r="X332" s="44" t="s">
        <v>398</v>
      </c>
      <c r="Y332" s="44">
        <v>185</v>
      </c>
      <c r="Z332" s="44" t="s">
        <v>398</v>
      </c>
      <c r="AA332" s="44">
        <v>220</v>
      </c>
      <c r="AB332" s="44" t="s">
        <v>398</v>
      </c>
      <c r="AC332" s="44">
        <v>169</v>
      </c>
      <c r="AD332" s="44" t="s">
        <v>398</v>
      </c>
      <c r="AE332" s="44">
        <v>543</v>
      </c>
      <c r="AF332" s="44" t="s">
        <v>398</v>
      </c>
      <c r="AG332" s="44">
        <v>345</v>
      </c>
      <c r="AH332" s="44" t="s">
        <v>398</v>
      </c>
      <c r="AI332" s="44">
        <v>579</v>
      </c>
      <c r="AJ332" s="44" t="s">
        <v>398</v>
      </c>
      <c r="AK332" s="44">
        <v>458</v>
      </c>
      <c r="AL332" s="44" t="s">
        <v>398</v>
      </c>
      <c r="AM332" s="44">
        <f>O332+Q332+S332+U332+W332+Y332+AA332+AC332+AE332+AG332+AI332+AK332</f>
        <v>4935</v>
      </c>
    </row>
    <row r="333" spans="1:39" s="115" customFormat="1" ht="30" customHeight="1" x14ac:dyDescent="0.25">
      <c r="A333" s="214">
        <v>162</v>
      </c>
      <c r="B333" s="75">
        <v>34272</v>
      </c>
      <c r="C333" s="111" t="s">
        <v>461</v>
      </c>
      <c r="D333" s="111" t="s">
        <v>469</v>
      </c>
      <c r="E333" s="149" t="s">
        <v>463</v>
      </c>
      <c r="F333" s="113" t="s">
        <v>464</v>
      </c>
      <c r="G333" s="110"/>
      <c r="H333" s="110">
        <v>0</v>
      </c>
      <c r="I333" s="110"/>
      <c r="J333" s="110">
        <v>3</v>
      </c>
      <c r="K333" s="31" t="s">
        <v>101</v>
      </c>
      <c r="L333" s="31" t="s">
        <v>101</v>
      </c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  <c r="AA333" s="110"/>
      <c r="AB333" s="110"/>
      <c r="AC333" s="110"/>
      <c r="AD333" s="110"/>
      <c r="AE333" s="110"/>
      <c r="AF333" s="110"/>
      <c r="AG333" s="110"/>
      <c r="AH333" s="110"/>
      <c r="AI333" s="110"/>
      <c r="AJ333" s="110"/>
      <c r="AK333" s="110"/>
      <c r="AL333" s="110"/>
      <c r="AM333" s="110"/>
    </row>
    <row r="334" spans="1:39" s="115" customFormat="1" ht="30" customHeight="1" x14ac:dyDescent="0.25">
      <c r="A334" s="215"/>
      <c r="B334" s="75">
        <v>34272</v>
      </c>
      <c r="C334" s="111" t="s">
        <v>461</v>
      </c>
      <c r="D334" s="111" t="s">
        <v>469</v>
      </c>
      <c r="E334" s="149" t="s">
        <v>466</v>
      </c>
      <c r="F334" s="113" t="s">
        <v>464</v>
      </c>
      <c r="G334" s="110" t="s">
        <v>470</v>
      </c>
      <c r="H334" s="110">
        <v>18</v>
      </c>
      <c r="I334" s="110" t="s">
        <v>470</v>
      </c>
      <c r="J334" s="110">
        <v>0</v>
      </c>
      <c r="K334" s="31" t="s">
        <v>101</v>
      </c>
      <c r="L334" s="31" t="s">
        <v>101</v>
      </c>
      <c r="M334" s="152">
        <v>3858</v>
      </c>
      <c r="N334" s="44">
        <v>4141</v>
      </c>
      <c r="O334" s="44">
        <v>317</v>
      </c>
      <c r="P334" s="44" t="s">
        <v>398</v>
      </c>
      <c r="Q334" s="44">
        <v>466</v>
      </c>
      <c r="R334" s="44" t="s">
        <v>398</v>
      </c>
      <c r="S334" s="44">
        <v>335</v>
      </c>
      <c r="T334" s="44" t="s">
        <v>398</v>
      </c>
      <c r="U334" s="44">
        <v>281</v>
      </c>
      <c r="V334" s="44" t="s">
        <v>398</v>
      </c>
      <c r="W334" s="44">
        <v>266</v>
      </c>
      <c r="X334" s="44" t="s">
        <v>398</v>
      </c>
      <c r="Y334" s="44">
        <v>280</v>
      </c>
      <c r="Z334" s="44" t="s">
        <v>398</v>
      </c>
      <c r="AA334" s="44">
        <v>281</v>
      </c>
      <c r="AB334" s="44" t="s">
        <v>398</v>
      </c>
      <c r="AC334" s="44">
        <v>241</v>
      </c>
      <c r="AD334" s="44" t="s">
        <v>398</v>
      </c>
      <c r="AE334" s="44">
        <v>545</v>
      </c>
      <c r="AF334" s="44" t="s">
        <v>398</v>
      </c>
      <c r="AG334" s="44">
        <v>251</v>
      </c>
      <c r="AH334" s="44" t="s">
        <v>398</v>
      </c>
      <c r="AI334" s="44">
        <v>420</v>
      </c>
      <c r="AJ334" s="44" t="s">
        <v>398</v>
      </c>
      <c r="AK334" s="44">
        <v>406</v>
      </c>
      <c r="AL334" s="44" t="s">
        <v>398</v>
      </c>
      <c r="AM334" s="44">
        <f>O334+Q334+S334+U334+W334+Y334+AA334+AC334+AE334+AG334+AI334+AK334</f>
        <v>4089</v>
      </c>
    </row>
    <row r="335" spans="1:39" s="115" customFormat="1" ht="30" customHeight="1" x14ac:dyDescent="0.25">
      <c r="A335" s="214">
        <v>163</v>
      </c>
      <c r="B335" s="75">
        <v>34273</v>
      </c>
      <c r="C335" s="111" t="s">
        <v>461</v>
      </c>
      <c r="D335" s="111" t="s">
        <v>469</v>
      </c>
      <c r="E335" s="149" t="s">
        <v>463</v>
      </c>
      <c r="F335" s="113" t="s">
        <v>464</v>
      </c>
      <c r="G335" s="110"/>
      <c r="H335" s="110">
        <v>0</v>
      </c>
      <c r="I335" s="110"/>
      <c r="J335" s="110">
        <v>4</v>
      </c>
      <c r="K335" s="31" t="s">
        <v>101</v>
      </c>
      <c r="L335" s="31" t="s">
        <v>101</v>
      </c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  <c r="AA335" s="110"/>
      <c r="AB335" s="110"/>
      <c r="AC335" s="110"/>
      <c r="AD335" s="110"/>
      <c r="AE335" s="110"/>
      <c r="AF335" s="110"/>
      <c r="AG335" s="110"/>
      <c r="AH335" s="110"/>
      <c r="AI335" s="110"/>
      <c r="AJ335" s="110"/>
      <c r="AK335" s="110"/>
      <c r="AL335" s="110"/>
      <c r="AM335" s="110"/>
    </row>
    <row r="336" spans="1:39" s="115" customFormat="1" ht="30" customHeight="1" x14ac:dyDescent="0.25">
      <c r="A336" s="215"/>
      <c r="B336" s="75">
        <v>34273</v>
      </c>
      <c r="C336" s="111" t="s">
        <v>461</v>
      </c>
      <c r="D336" s="111" t="s">
        <v>469</v>
      </c>
      <c r="E336" s="149" t="s">
        <v>466</v>
      </c>
      <c r="F336" s="113" t="s">
        <v>464</v>
      </c>
      <c r="G336" s="110" t="s">
        <v>470</v>
      </c>
      <c r="H336" s="110">
        <v>24</v>
      </c>
      <c r="I336" s="110" t="s">
        <v>470</v>
      </c>
      <c r="J336" s="110">
        <v>0</v>
      </c>
      <c r="K336" s="31" t="s">
        <v>101</v>
      </c>
      <c r="L336" s="31" t="s">
        <v>101</v>
      </c>
      <c r="M336" s="152">
        <v>4335</v>
      </c>
      <c r="N336" s="44">
        <v>5019</v>
      </c>
      <c r="O336" s="44">
        <v>457</v>
      </c>
      <c r="P336" s="44" t="s">
        <v>398</v>
      </c>
      <c r="Q336" s="44">
        <v>618</v>
      </c>
      <c r="R336" s="44" t="s">
        <v>398</v>
      </c>
      <c r="S336" s="44">
        <v>357</v>
      </c>
      <c r="T336" s="44" t="s">
        <v>398</v>
      </c>
      <c r="U336" s="44">
        <v>420</v>
      </c>
      <c r="V336" s="44" t="s">
        <v>398</v>
      </c>
      <c r="W336" s="44">
        <v>361</v>
      </c>
      <c r="X336" s="44" t="s">
        <v>398</v>
      </c>
      <c r="Y336" s="44">
        <v>260</v>
      </c>
      <c r="Z336" s="44" t="s">
        <v>398</v>
      </c>
      <c r="AA336" s="44">
        <v>266</v>
      </c>
      <c r="AB336" s="44" t="s">
        <v>398</v>
      </c>
      <c r="AC336" s="44">
        <v>197</v>
      </c>
      <c r="AD336" s="44" t="s">
        <v>398</v>
      </c>
      <c r="AE336" s="44">
        <v>572</v>
      </c>
      <c r="AF336" s="44" t="s">
        <v>398</v>
      </c>
      <c r="AG336" s="44">
        <v>346</v>
      </c>
      <c r="AH336" s="44" t="s">
        <v>398</v>
      </c>
      <c r="AI336" s="44">
        <v>608</v>
      </c>
      <c r="AJ336" s="44" t="s">
        <v>398</v>
      </c>
      <c r="AK336" s="44">
        <v>521</v>
      </c>
      <c r="AL336" s="44" t="s">
        <v>398</v>
      </c>
      <c r="AM336" s="44">
        <f>O336+Q336+S336+U336+W336+Y336+AA336+AC336+AE336+AG336+AI336+AK336</f>
        <v>4983</v>
      </c>
    </row>
    <row r="337" spans="1:39" s="115" customFormat="1" ht="30" customHeight="1" x14ac:dyDescent="0.25">
      <c r="A337" s="214">
        <v>164</v>
      </c>
      <c r="B337" s="75">
        <v>34274</v>
      </c>
      <c r="C337" s="111" t="s">
        <v>461</v>
      </c>
      <c r="D337" s="111" t="s">
        <v>469</v>
      </c>
      <c r="E337" s="149" t="s">
        <v>463</v>
      </c>
      <c r="F337" s="113" t="s">
        <v>464</v>
      </c>
      <c r="G337" s="110"/>
      <c r="H337" s="110">
        <v>0</v>
      </c>
      <c r="I337" s="110"/>
      <c r="J337" s="110">
        <v>4</v>
      </c>
      <c r="K337" s="31" t="s">
        <v>101</v>
      </c>
      <c r="L337" s="31" t="s">
        <v>101</v>
      </c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  <c r="AA337" s="110"/>
      <c r="AB337" s="110"/>
      <c r="AC337" s="110"/>
      <c r="AD337" s="110"/>
      <c r="AE337" s="110"/>
      <c r="AF337" s="110"/>
      <c r="AG337" s="110"/>
      <c r="AH337" s="110"/>
      <c r="AI337" s="110"/>
      <c r="AJ337" s="110"/>
      <c r="AK337" s="110"/>
      <c r="AL337" s="110"/>
      <c r="AM337" s="110"/>
    </row>
    <row r="338" spans="1:39" s="115" customFormat="1" ht="30" customHeight="1" x14ac:dyDescent="0.25">
      <c r="A338" s="215"/>
      <c r="B338" s="75">
        <v>34274</v>
      </c>
      <c r="C338" s="111" t="s">
        <v>461</v>
      </c>
      <c r="D338" s="111" t="s">
        <v>469</v>
      </c>
      <c r="E338" s="149" t="s">
        <v>466</v>
      </c>
      <c r="F338" s="113" t="s">
        <v>464</v>
      </c>
      <c r="G338" s="110" t="s">
        <v>470</v>
      </c>
      <c r="H338" s="110">
        <v>24</v>
      </c>
      <c r="I338" s="110" t="s">
        <v>470</v>
      </c>
      <c r="J338" s="110">
        <v>0</v>
      </c>
      <c r="K338" s="31" t="s">
        <v>101</v>
      </c>
      <c r="L338" s="31" t="s">
        <v>101</v>
      </c>
      <c r="M338" s="152">
        <v>5570</v>
      </c>
      <c r="N338" s="44">
        <v>5616</v>
      </c>
      <c r="O338" s="44">
        <v>639</v>
      </c>
      <c r="P338" s="44" t="s">
        <v>398</v>
      </c>
      <c r="Q338" s="44">
        <v>625</v>
      </c>
      <c r="R338" s="44" t="s">
        <v>398</v>
      </c>
      <c r="S338" s="44">
        <v>489</v>
      </c>
      <c r="T338" s="44" t="s">
        <v>398</v>
      </c>
      <c r="U338" s="44">
        <v>345</v>
      </c>
      <c r="V338" s="44" t="s">
        <v>398</v>
      </c>
      <c r="W338" s="44">
        <v>399</v>
      </c>
      <c r="X338" s="44" t="s">
        <v>398</v>
      </c>
      <c r="Y338" s="44">
        <v>321</v>
      </c>
      <c r="Z338" s="44" t="s">
        <v>398</v>
      </c>
      <c r="AA338" s="44">
        <v>358</v>
      </c>
      <c r="AB338" s="44" t="s">
        <v>398</v>
      </c>
      <c r="AC338" s="44">
        <v>312</v>
      </c>
      <c r="AD338" s="44" t="s">
        <v>398</v>
      </c>
      <c r="AE338" s="44">
        <v>810</v>
      </c>
      <c r="AF338" s="44" t="s">
        <v>398</v>
      </c>
      <c r="AG338" s="44">
        <v>391</v>
      </c>
      <c r="AH338" s="44" t="s">
        <v>398</v>
      </c>
      <c r="AI338" s="44">
        <v>620</v>
      </c>
      <c r="AJ338" s="44" t="s">
        <v>398</v>
      </c>
      <c r="AK338" s="44">
        <v>523</v>
      </c>
      <c r="AL338" s="44" t="s">
        <v>398</v>
      </c>
      <c r="AM338" s="44">
        <f>O338+Q338+S338+U338+W338+Y338+AA338+AC338+AE338+AG338+AI338+AK338</f>
        <v>5832</v>
      </c>
    </row>
    <row r="339" spans="1:39" s="115" customFormat="1" ht="30" customHeight="1" x14ac:dyDescent="0.25">
      <c r="A339" s="214">
        <v>165</v>
      </c>
      <c r="B339" s="75">
        <v>34275</v>
      </c>
      <c r="C339" s="111" t="s">
        <v>461</v>
      </c>
      <c r="D339" s="111" t="s">
        <v>469</v>
      </c>
      <c r="E339" s="149" t="s">
        <v>463</v>
      </c>
      <c r="F339" s="113" t="s">
        <v>464</v>
      </c>
      <c r="G339" s="110"/>
      <c r="H339" s="110">
        <v>0</v>
      </c>
      <c r="I339" s="110"/>
      <c r="J339" s="110">
        <v>5</v>
      </c>
      <c r="K339" s="31" t="s">
        <v>101</v>
      </c>
      <c r="L339" s="31" t="s">
        <v>101</v>
      </c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  <c r="AA339" s="110"/>
      <c r="AB339" s="110"/>
      <c r="AC339" s="110"/>
      <c r="AD339" s="110"/>
      <c r="AE339" s="110"/>
      <c r="AF339" s="110"/>
      <c r="AG339" s="110"/>
      <c r="AH339" s="110"/>
      <c r="AI339" s="110"/>
      <c r="AJ339" s="110"/>
      <c r="AK339" s="110"/>
      <c r="AL339" s="110"/>
      <c r="AM339" s="110"/>
    </row>
    <row r="340" spans="1:39" s="115" customFormat="1" ht="30" customHeight="1" x14ac:dyDescent="0.25">
      <c r="A340" s="215"/>
      <c r="B340" s="75">
        <v>34275</v>
      </c>
      <c r="C340" s="111" t="s">
        <v>461</v>
      </c>
      <c r="D340" s="111" t="s">
        <v>469</v>
      </c>
      <c r="E340" s="149" t="s">
        <v>466</v>
      </c>
      <c r="F340" s="113" t="s">
        <v>464</v>
      </c>
      <c r="G340" s="110" t="s">
        <v>470</v>
      </c>
      <c r="H340" s="110">
        <v>30</v>
      </c>
      <c r="I340" s="110" t="s">
        <v>470</v>
      </c>
      <c r="J340" s="110">
        <v>0</v>
      </c>
      <c r="K340" s="31" t="s">
        <v>101</v>
      </c>
      <c r="L340" s="31" t="s">
        <v>101</v>
      </c>
      <c r="M340" s="152">
        <v>7529</v>
      </c>
      <c r="N340" s="44">
        <v>8083</v>
      </c>
      <c r="O340" s="44">
        <v>723</v>
      </c>
      <c r="P340" s="44" t="s">
        <v>398</v>
      </c>
      <c r="Q340" s="44">
        <v>851</v>
      </c>
      <c r="R340" s="44" t="s">
        <v>398</v>
      </c>
      <c r="S340" s="44">
        <v>659</v>
      </c>
      <c r="T340" s="44" t="s">
        <v>398</v>
      </c>
      <c r="U340" s="44">
        <v>542</v>
      </c>
      <c r="V340" s="44" t="s">
        <v>398</v>
      </c>
      <c r="W340" s="44">
        <v>525</v>
      </c>
      <c r="X340" s="44" t="s">
        <v>398</v>
      </c>
      <c r="Y340" s="44">
        <v>424</v>
      </c>
      <c r="Z340" s="44" t="s">
        <v>398</v>
      </c>
      <c r="AA340" s="44">
        <v>478</v>
      </c>
      <c r="AB340" s="44" t="s">
        <v>398</v>
      </c>
      <c r="AC340" s="44">
        <v>471</v>
      </c>
      <c r="AD340" s="44" t="s">
        <v>398</v>
      </c>
      <c r="AE340" s="44">
        <v>997</v>
      </c>
      <c r="AF340" s="44" t="s">
        <v>398</v>
      </c>
      <c r="AG340" s="44">
        <v>408</v>
      </c>
      <c r="AH340" s="44" t="s">
        <v>398</v>
      </c>
      <c r="AI340" s="44">
        <v>944</v>
      </c>
      <c r="AJ340" s="44" t="s">
        <v>398</v>
      </c>
      <c r="AK340" s="44">
        <v>763</v>
      </c>
      <c r="AL340" s="44" t="s">
        <v>398</v>
      </c>
      <c r="AM340" s="44">
        <f>O340+Q340+S340+U340+W340+Y340+AA340+AC340+AE340+AG340+AI340+AK340</f>
        <v>7785</v>
      </c>
    </row>
    <row r="341" spans="1:39" s="115" customFormat="1" ht="30" customHeight="1" x14ac:dyDescent="0.25">
      <c r="A341" s="214">
        <v>166</v>
      </c>
      <c r="B341" s="75">
        <v>34276</v>
      </c>
      <c r="C341" s="111" t="s">
        <v>461</v>
      </c>
      <c r="D341" s="111" t="s">
        <v>469</v>
      </c>
      <c r="E341" s="149" t="s">
        <v>463</v>
      </c>
      <c r="F341" s="113" t="s">
        <v>464</v>
      </c>
      <c r="G341" s="110"/>
      <c r="H341" s="110">
        <v>0</v>
      </c>
      <c r="I341" s="110"/>
      <c r="J341" s="110">
        <v>4</v>
      </c>
      <c r="K341" s="31" t="s">
        <v>101</v>
      </c>
      <c r="L341" s="31" t="s">
        <v>101</v>
      </c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  <c r="AA341" s="110"/>
      <c r="AB341" s="110"/>
      <c r="AC341" s="110"/>
      <c r="AD341" s="110"/>
      <c r="AE341" s="110"/>
      <c r="AF341" s="110"/>
      <c r="AG341" s="110"/>
      <c r="AH341" s="110"/>
      <c r="AI341" s="110"/>
      <c r="AJ341" s="110"/>
      <c r="AK341" s="110"/>
      <c r="AL341" s="110"/>
      <c r="AM341" s="110"/>
    </row>
    <row r="342" spans="1:39" s="115" customFormat="1" ht="30" customHeight="1" x14ac:dyDescent="0.25">
      <c r="A342" s="215"/>
      <c r="B342" s="75">
        <v>34276</v>
      </c>
      <c r="C342" s="111" t="s">
        <v>461</v>
      </c>
      <c r="D342" s="111" t="s">
        <v>469</v>
      </c>
      <c r="E342" s="149" t="s">
        <v>466</v>
      </c>
      <c r="F342" s="113" t="s">
        <v>464</v>
      </c>
      <c r="G342" s="110" t="s">
        <v>470</v>
      </c>
      <c r="H342" s="110">
        <v>24</v>
      </c>
      <c r="I342" s="110" t="s">
        <v>470</v>
      </c>
      <c r="J342" s="110">
        <v>0</v>
      </c>
      <c r="K342" s="31" t="s">
        <v>101</v>
      </c>
      <c r="L342" s="31" t="s">
        <v>101</v>
      </c>
      <c r="M342" s="152">
        <v>6096</v>
      </c>
      <c r="N342" s="44">
        <v>8162</v>
      </c>
      <c r="O342" s="44">
        <v>710</v>
      </c>
      <c r="P342" s="44" t="s">
        <v>398</v>
      </c>
      <c r="Q342" s="44">
        <v>710</v>
      </c>
      <c r="R342" s="44" t="s">
        <v>398</v>
      </c>
      <c r="S342" s="44">
        <v>0</v>
      </c>
      <c r="T342" s="44" t="s">
        <v>398</v>
      </c>
      <c r="U342" s="44">
        <v>0</v>
      </c>
      <c r="V342" s="44" t="s">
        <v>398</v>
      </c>
      <c r="W342" s="44">
        <v>0</v>
      </c>
      <c r="X342" s="44" t="s">
        <v>398</v>
      </c>
      <c r="Y342" s="44">
        <v>0</v>
      </c>
      <c r="Z342" s="44" t="s">
        <v>398</v>
      </c>
      <c r="AA342" s="44">
        <v>0</v>
      </c>
      <c r="AB342" s="44" t="s">
        <v>398</v>
      </c>
      <c r="AC342" s="44">
        <v>0</v>
      </c>
      <c r="AD342" s="44" t="s">
        <v>398</v>
      </c>
      <c r="AE342" s="44">
        <v>0</v>
      </c>
      <c r="AF342" s="44" t="s">
        <v>398</v>
      </c>
      <c r="AG342" s="44">
        <v>0</v>
      </c>
      <c r="AH342" s="44" t="s">
        <v>398</v>
      </c>
      <c r="AI342" s="44">
        <v>5209</v>
      </c>
      <c r="AJ342" s="44" t="s">
        <v>398</v>
      </c>
      <c r="AK342" s="44">
        <v>0</v>
      </c>
      <c r="AL342" s="44" t="s">
        <v>398</v>
      </c>
      <c r="AM342" s="44">
        <f>O342+Q342+S342+U342+W342+Y342+AA342+AC342+AE342+AG342+AI342+AK342</f>
        <v>6629</v>
      </c>
    </row>
    <row r="343" spans="1:39" s="115" customFormat="1" ht="30" customHeight="1" x14ac:dyDescent="0.25">
      <c r="A343" s="214">
        <v>167</v>
      </c>
      <c r="B343" s="75">
        <v>34277</v>
      </c>
      <c r="C343" s="111" t="s">
        <v>461</v>
      </c>
      <c r="D343" s="111" t="s">
        <v>469</v>
      </c>
      <c r="E343" s="149" t="s">
        <v>463</v>
      </c>
      <c r="F343" s="113" t="s">
        <v>464</v>
      </c>
      <c r="G343" s="110"/>
      <c r="H343" s="110">
        <v>0</v>
      </c>
      <c r="I343" s="110"/>
      <c r="J343" s="110">
        <v>3</v>
      </c>
      <c r="K343" s="31" t="s">
        <v>101</v>
      </c>
      <c r="L343" s="31" t="s">
        <v>101</v>
      </c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  <c r="AA343" s="110"/>
      <c r="AB343" s="110"/>
      <c r="AC343" s="110"/>
      <c r="AD343" s="110"/>
      <c r="AE343" s="110"/>
      <c r="AF343" s="110"/>
      <c r="AG343" s="110"/>
      <c r="AH343" s="110"/>
      <c r="AI343" s="110"/>
      <c r="AJ343" s="110"/>
      <c r="AK343" s="110"/>
      <c r="AL343" s="110"/>
      <c r="AM343" s="110"/>
    </row>
    <row r="344" spans="1:39" s="115" customFormat="1" ht="30" customHeight="1" x14ac:dyDescent="0.25">
      <c r="A344" s="215"/>
      <c r="B344" s="75">
        <v>34277</v>
      </c>
      <c r="C344" s="111" t="s">
        <v>461</v>
      </c>
      <c r="D344" s="111" t="s">
        <v>469</v>
      </c>
      <c r="E344" s="149" t="s">
        <v>466</v>
      </c>
      <c r="F344" s="113" t="s">
        <v>464</v>
      </c>
      <c r="G344" s="110" t="s">
        <v>470</v>
      </c>
      <c r="H344" s="110">
        <v>18</v>
      </c>
      <c r="I344" s="110" t="s">
        <v>470</v>
      </c>
      <c r="J344" s="110">
        <v>0</v>
      </c>
      <c r="K344" s="31" t="s">
        <v>101</v>
      </c>
      <c r="L344" s="31" t="s">
        <v>101</v>
      </c>
      <c r="M344" s="152">
        <v>6162</v>
      </c>
      <c r="N344" s="44">
        <v>5329</v>
      </c>
      <c r="O344" s="44">
        <v>315</v>
      </c>
      <c r="P344" s="44" t="s">
        <v>398</v>
      </c>
      <c r="Q344" s="44">
        <v>466</v>
      </c>
      <c r="R344" s="44" t="s">
        <v>398</v>
      </c>
      <c r="S344" s="44">
        <v>423</v>
      </c>
      <c r="T344" s="44" t="s">
        <v>398</v>
      </c>
      <c r="U344" s="44">
        <v>306</v>
      </c>
      <c r="V344" s="44" t="s">
        <v>398</v>
      </c>
      <c r="W344" s="44">
        <v>292</v>
      </c>
      <c r="X344" s="44" t="s">
        <v>398</v>
      </c>
      <c r="Y344" s="44">
        <v>331</v>
      </c>
      <c r="Z344" s="44" t="s">
        <v>398</v>
      </c>
      <c r="AA344" s="44">
        <v>343</v>
      </c>
      <c r="AB344" s="44" t="s">
        <v>398</v>
      </c>
      <c r="AC344" s="44">
        <v>298</v>
      </c>
      <c r="AD344" s="44" t="s">
        <v>398</v>
      </c>
      <c r="AE344" s="44">
        <v>799</v>
      </c>
      <c r="AF344" s="44" t="s">
        <v>398</v>
      </c>
      <c r="AG344" s="44">
        <v>365</v>
      </c>
      <c r="AH344" s="44" t="s">
        <v>398</v>
      </c>
      <c r="AI344" s="44">
        <v>620</v>
      </c>
      <c r="AJ344" s="44" t="s">
        <v>398</v>
      </c>
      <c r="AK344" s="44">
        <v>237</v>
      </c>
      <c r="AL344" s="44" t="s">
        <v>398</v>
      </c>
      <c r="AM344" s="44">
        <f>O344+Q344+S344+U344+W344+Y344+AA344+AC344+AE344+AG344+AI344+AK344</f>
        <v>4795</v>
      </c>
    </row>
    <row r="345" spans="1:39" s="115" customFormat="1" ht="30" customHeight="1" x14ac:dyDescent="0.25">
      <c r="A345" s="214">
        <v>168</v>
      </c>
      <c r="B345" s="75">
        <v>34278</v>
      </c>
      <c r="C345" s="111" t="s">
        <v>461</v>
      </c>
      <c r="D345" s="111" t="s">
        <v>469</v>
      </c>
      <c r="E345" s="149" t="s">
        <v>463</v>
      </c>
      <c r="F345" s="113" t="s">
        <v>464</v>
      </c>
      <c r="G345" s="110"/>
      <c r="H345" s="110">
        <v>0</v>
      </c>
      <c r="I345" s="110"/>
      <c r="J345" s="110">
        <v>3</v>
      </c>
      <c r="K345" s="31" t="s">
        <v>101</v>
      </c>
      <c r="L345" s="31" t="s">
        <v>101</v>
      </c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  <c r="AA345" s="110"/>
      <c r="AB345" s="110"/>
      <c r="AC345" s="110"/>
      <c r="AD345" s="110"/>
      <c r="AE345" s="110"/>
      <c r="AF345" s="110"/>
      <c r="AG345" s="110"/>
      <c r="AH345" s="110"/>
      <c r="AI345" s="110"/>
      <c r="AJ345" s="110"/>
      <c r="AK345" s="110"/>
      <c r="AL345" s="110"/>
      <c r="AM345" s="110"/>
    </row>
    <row r="346" spans="1:39" s="115" customFormat="1" ht="30" customHeight="1" x14ac:dyDescent="0.25">
      <c r="A346" s="215"/>
      <c r="B346" s="75">
        <v>34278</v>
      </c>
      <c r="C346" s="111" t="s">
        <v>461</v>
      </c>
      <c r="D346" s="111" t="s">
        <v>469</v>
      </c>
      <c r="E346" s="149" t="s">
        <v>466</v>
      </c>
      <c r="F346" s="113" t="s">
        <v>464</v>
      </c>
      <c r="G346" s="110" t="s">
        <v>470</v>
      </c>
      <c r="H346" s="110">
        <v>18</v>
      </c>
      <c r="I346" s="110" t="s">
        <v>470</v>
      </c>
      <c r="J346" s="110">
        <v>0</v>
      </c>
      <c r="K346" s="31" t="s">
        <v>101</v>
      </c>
      <c r="L346" s="31" t="s">
        <v>101</v>
      </c>
      <c r="M346" s="152">
        <v>4819</v>
      </c>
      <c r="N346" s="44">
        <v>4408</v>
      </c>
      <c r="O346" s="44">
        <v>393</v>
      </c>
      <c r="P346" s="44" t="s">
        <v>398</v>
      </c>
      <c r="Q346" s="44">
        <v>471</v>
      </c>
      <c r="R346" s="44" t="s">
        <v>398</v>
      </c>
      <c r="S346" s="44">
        <v>349</v>
      </c>
      <c r="T346" s="44" t="s">
        <v>398</v>
      </c>
      <c r="U346" s="44">
        <v>319</v>
      </c>
      <c r="V346" s="44" t="s">
        <v>398</v>
      </c>
      <c r="W346" s="44">
        <v>360</v>
      </c>
      <c r="X346" s="44" t="s">
        <v>398</v>
      </c>
      <c r="Y346" s="44">
        <v>299</v>
      </c>
      <c r="Z346" s="44" t="s">
        <v>398</v>
      </c>
      <c r="AA346" s="44">
        <v>303</v>
      </c>
      <c r="AB346" s="44" t="s">
        <v>398</v>
      </c>
      <c r="AC346" s="44">
        <v>316</v>
      </c>
      <c r="AD346" s="44" t="s">
        <v>398</v>
      </c>
      <c r="AE346" s="44">
        <v>629</v>
      </c>
      <c r="AF346" s="44" t="s">
        <v>398</v>
      </c>
      <c r="AG346" s="44">
        <v>307</v>
      </c>
      <c r="AH346" s="44" t="s">
        <v>398</v>
      </c>
      <c r="AI346" s="44">
        <v>450</v>
      </c>
      <c r="AJ346" s="44" t="s">
        <v>398</v>
      </c>
      <c r="AK346" s="44">
        <v>326</v>
      </c>
      <c r="AL346" s="44" t="s">
        <v>398</v>
      </c>
      <c r="AM346" s="44">
        <f>O346+Q346+S346+U346+W346+Y346+AA346+AC346+AE346+AG346+AI346+AK346</f>
        <v>4522</v>
      </c>
    </row>
    <row r="347" spans="1:39" s="115" customFormat="1" ht="30" customHeight="1" x14ac:dyDescent="0.25">
      <c r="A347" s="214">
        <v>169</v>
      </c>
      <c r="B347" s="75">
        <v>34279</v>
      </c>
      <c r="C347" s="111" t="s">
        <v>461</v>
      </c>
      <c r="D347" s="111" t="s">
        <v>469</v>
      </c>
      <c r="E347" s="149" t="s">
        <v>463</v>
      </c>
      <c r="F347" s="113" t="s">
        <v>464</v>
      </c>
      <c r="G347" s="110"/>
      <c r="H347" s="110">
        <v>0</v>
      </c>
      <c r="I347" s="110"/>
      <c r="J347" s="110">
        <v>4</v>
      </c>
      <c r="K347" s="31" t="s">
        <v>101</v>
      </c>
      <c r="L347" s="31" t="s">
        <v>101</v>
      </c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  <c r="AA347" s="110"/>
      <c r="AB347" s="110"/>
      <c r="AC347" s="110"/>
      <c r="AD347" s="110"/>
      <c r="AE347" s="110"/>
      <c r="AF347" s="110"/>
      <c r="AG347" s="110"/>
      <c r="AH347" s="110"/>
      <c r="AI347" s="110"/>
      <c r="AJ347" s="110"/>
      <c r="AK347" s="110"/>
      <c r="AL347" s="110"/>
      <c r="AM347" s="110"/>
    </row>
    <row r="348" spans="1:39" s="115" customFormat="1" ht="30" customHeight="1" x14ac:dyDescent="0.25">
      <c r="A348" s="215"/>
      <c r="B348" s="75">
        <v>34279</v>
      </c>
      <c r="C348" s="111" t="s">
        <v>461</v>
      </c>
      <c r="D348" s="111" t="s">
        <v>469</v>
      </c>
      <c r="E348" s="149" t="s">
        <v>466</v>
      </c>
      <c r="F348" s="113" t="s">
        <v>464</v>
      </c>
      <c r="G348" s="110" t="s">
        <v>470</v>
      </c>
      <c r="H348" s="110">
        <v>24</v>
      </c>
      <c r="I348" s="110" t="s">
        <v>470</v>
      </c>
      <c r="J348" s="110">
        <v>0</v>
      </c>
      <c r="K348" s="31" t="s">
        <v>101</v>
      </c>
      <c r="L348" s="31" t="s">
        <v>101</v>
      </c>
      <c r="M348" s="152">
        <v>7420</v>
      </c>
      <c r="N348" s="44">
        <v>6910</v>
      </c>
      <c r="O348" s="44">
        <v>734</v>
      </c>
      <c r="P348" s="44" t="s">
        <v>398</v>
      </c>
      <c r="Q348" s="44">
        <v>768</v>
      </c>
      <c r="R348" s="44" t="s">
        <v>398</v>
      </c>
      <c r="S348" s="44">
        <v>468</v>
      </c>
      <c r="T348" s="44" t="s">
        <v>398</v>
      </c>
      <c r="U348" s="44">
        <v>521</v>
      </c>
      <c r="V348" s="44" t="s">
        <v>398</v>
      </c>
      <c r="W348" s="44">
        <v>604</v>
      </c>
      <c r="X348" s="44" t="s">
        <v>398</v>
      </c>
      <c r="Y348" s="44">
        <v>323</v>
      </c>
      <c r="Z348" s="44" t="s">
        <v>398</v>
      </c>
      <c r="AA348" s="44">
        <v>464</v>
      </c>
      <c r="AB348" s="44" t="s">
        <v>398</v>
      </c>
      <c r="AC348" s="44">
        <v>298</v>
      </c>
      <c r="AD348" s="44" t="s">
        <v>398</v>
      </c>
      <c r="AE348" s="44">
        <v>854</v>
      </c>
      <c r="AF348" s="44" t="s">
        <v>398</v>
      </c>
      <c r="AG348" s="44">
        <v>505</v>
      </c>
      <c r="AH348" s="44" t="s">
        <v>398</v>
      </c>
      <c r="AI348" s="44">
        <v>811</v>
      </c>
      <c r="AJ348" s="44" t="s">
        <v>398</v>
      </c>
      <c r="AK348" s="44">
        <v>653</v>
      </c>
      <c r="AL348" s="44" t="s">
        <v>398</v>
      </c>
      <c r="AM348" s="44">
        <f>O348+Q348+S348+U348+W348+Y348+AA348+AC348+AE348+AG348+AI348+AK348</f>
        <v>7003</v>
      </c>
    </row>
    <row r="349" spans="1:39" s="115" customFormat="1" ht="30" customHeight="1" x14ac:dyDescent="0.25">
      <c r="A349" s="214">
        <v>170</v>
      </c>
      <c r="B349" s="75">
        <v>34280</v>
      </c>
      <c r="C349" s="111" t="s">
        <v>461</v>
      </c>
      <c r="D349" s="111" t="s">
        <v>469</v>
      </c>
      <c r="E349" s="149" t="s">
        <v>463</v>
      </c>
      <c r="F349" s="113" t="s">
        <v>464</v>
      </c>
      <c r="G349" s="110"/>
      <c r="H349" s="110">
        <v>0</v>
      </c>
      <c r="I349" s="110"/>
      <c r="J349" s="110">
        <v>4</v>
      </c>
      <c r="K349" s="31" t="s">
        <v>101</v>
      </c>
      <c r="L349" s="31" t="s">
        <v>101</v>
      </c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  <c r="AA349" s="110"/>
      <c r="AB349" s="110"/>
      <c r="AC349" s="110"/>
      <c r="AD349" s="110"/>
      <c r="AE349" s="110"/>
      <c r="AF349" s="110"/>
      <c r="AG349" s="110"/>
      <c r="AH349" s="110"/>
      <c r="AI349" s="110"/>
      <c r="AJ349" s="110"/>
      <c r="AK349" s="110"/>
      <c r="AL349" s="110"/>
      <c r="AM349" s="110"/>
    </row>
    <row r="350" spans="1:39" s="115" customFormat="1" ht="30" customHeight="1" x14ac:dyDescent="0.25">
      <c r="A350" s="215"/>
      <c r="B350" s="75">
        <v>34280</v>
      </c>
      <c r="C350" s="111" t="s">
        <v>461</v>
      </c>
      <c r="D350" s="111" t="s">
        <v>469</v>
      </c>
      <c r="E350" s="149" t="s">
        <v>466</v>
      </c>
      <c r="F350" s="113" t="s">
        <v>464</v>
      </c>
      <c r="G350" s="110" t="s">
        <v>470</v>
      </c>
      <c r="H350" s="110">
        <v>28</v>
      </c>
      <c r="I350" s="110" t="s">
        <v>470</v>
      </c>
      <c r="J350" s="110">
        <v>0</v>
      </c>
      <c r="K350" s="31" t="s">
        <v>101</v>
      </c>
      <c r="L350" s="31" t="s">
        <v>101</v>
      </c>
      <c r="M350" s="152">
        <v>1875</v>
      </c>
      <c r="N350" s="44">
        <v>5191</v>
      </c>
      <c r="O350" s="44">
        <v>277</v>
      </c>
      <c r="P350" s="44" t="s">
        <v>398</v>
      </c>
      <c r="Q350" s="44">
        <v>342</v>
      </c>
      <c r="R350" s="44" t="s">
        <v>398</v>
      </c>
      <c r="S350" s="44">
        <v>252</v>
      </c>
      <c r="T350" s="44" t="s">
        <v>398</v>
      </c>
      <c r="U350" s="44">
        <v>106</v>
      </c>
      <c r="V350" s="44" t="s">
        <v>398</v>
      </c>
      <c r="W350" s="44">
        <v>107</v>
      </c>
      <c r="X350" s="44" t="s">
        <v>398</v>
      </c>
      <c r="Y350" s="44">
        <v>98</v>
      </c>
      <c r="Z350" s="44" t="s">
        <v>398</v>
      </c>
      <c r="AA350" s="44">
        <v>123</v>
      </c>
      <c r="AB350" s="44" t="s">
        <v>398</v>
      </c>
      <c r="AC350" s="44">
        <v>80</v>
      </c>
      <c r="AD350" s="44" t="s">
        <v>398</v>
      </c>
      <c r="AE350" s="44">
        <v>253</v>
      </c>
      <c r="AF350" s="44" t="s">
        <v>398</v>
      </c>
      <c r="AG350" s="44">
        <v>183</v>
      </c>
      <c r="AH350" s="44" t="s">
        <v>398</v>
      </c>
      <c r="AI350" s="44">
        <v>419</v>
      </c>
      <c r="AJ350" s="44" t="s">
        <v>398</v>
      </c>
      <c r="AK350" s="44">
        <v>252</v>
      </c>
      <c r="AL350" s="44" t="s">
        <v>398</v>
      </c>
      <c r="AM350" s="44">
        <f>O350+Q350+S350+U350+W350+Y350+AA350+AC350+AE350+AG350+AI350+AK350</f>
        <v>2492</v>
      </c>
    </row>
    <row r="351" spans="1:39" s="115" customFormat="1" ht="30" customHeight="1" x14ac:dyDescent="0.25">
      <c r="A351" s="214">
        <v>171</v>
      </c>
      <c r="B351" s="75">
        <v>34281</v>
      </c>
      <c r="C351" s="111" t="s">
        <v>461</v>
      </c>
      <c r="D351" s="111" t="s">
        <v>469</v>
      </c>
      <c r="E351" s="149" t="s">
        <v>463</v>
      </c>
      <c r="F351" s="113" t="s">
        <v>464</v>
      </c>
      <c r="G351" s="110"/>
      <c r="H351" s="110">
        <v>0</v>
      </c>
      <c r="I351" s="110"/>
      <c r="J351" s="110">
        <v>4</v>
      </c>
      <c r="K351" s="31" t="s">
        <v>101</v>
      </c>
      <c r="L351" s="31" t="s">
        <v>101</v>
      </c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  <c r="AA351" s="110"/>
      <c r="AB351" s="110"/>
      <c r="AC351" s="110"/>
      <c r="AD351" s="110"/>
      <c r="AE351" s="110"/>
      <c r="AF351" s="110"/>
      <c r="AG351" s="110"/>
      <c r="AH351" s="110"/>
      <c r="AI351" s="110"/>
      <c r="AJ351" s="110"/>
      <c r="AK351" s="110"/>
      <c r="AL351" s="110"/>
      <c r="AM351" s="110"/>
    </row>
    <row r="352" spans="1:39" s="115" customFormat="1" ht="30" customHeight="1" x14ac:dyDescent="0.25">
      <c r="A352" s="215"/>
      <c r="B352" s="75">
        <v>34281</v>
      </c>
      <c r="C352" s="111" t="s">
        <v>461</v>
      </c>
      <c r="D352" s="111" t="s">
        <v>469</v>
      </c>
      <c r="E352" s="149" t="s">
        <v>466</v>
      </c>
      <c r="F352" s="113" t="s">
        <v>464</v>
      </c>
      <c r="G352" s="110" t="s">
        <v>470</v>
      </c>
      <c r="H352" s="110">
        <v>24</v>
      </c>
      <c r="I352" s="110" t="s">
        <v>470</v>
      </c>
      <c r="J352" s="110">
        <v>0</v>
      </c>
      <c r="K352" s="31" t="s">
        <v>101</v>
      </c>
      <c r="L352" s="31" t="s">
        <v>101</v>
      </c>
      <c r="M352" s="152">
        <v>4627</v>
      </c>
      <c r="N352" s="44">
        <v>6968</v>
      </c>
      <c r="O352" s="44">
        <v>835</v>
      </c>
      <c r="P352" s="44" t="s">
        <v>398</v>
      </c>
      <c r="Q352" s="44">
        <v>836</v>
      </c>
      <c r="R352" s="44" t="s">
        <v>398</v>
      </c>
      <c r="S352" s="44">
        <v>482</v>
      </c>
      <c r="T352" s="44" t="s">
        <v>398</v>
      </c>
      <c r="U352" s="44">
        <v>588</v>
      </c>
      <c r="V352" s="44" t="s">
        <v>398</v>
      </c>
      <c r="W352" s="44">
        <v>679</v>
      </c>
      <c r="X352" s="44" t="s">
        <v>398</v>
      </c>
      <c r="Y352" s="44">
        <v>565</v>
      </c>
      <c r="Z352" s="44" t="s">
        <v>398</v>
      </c>
      <c r="AA352" s="44">
        <v>580</v>
      </c>
      <c r="AB352" s="44" t="s">
        <v>398</v>
      </c>
      <c r="AC352" s="44">
        <v>366</v>
      </c>
      <c r="AD352" s="44" t="s">
        <v>398</v>
      </c>
      <c r="AE352" s="44">
        <v>898</v>
      </c>
      <c r="AF352" s="44" t="s">
        <v>398</v>
      </c>
      <c r="AG352" s="44">
        <v>410</v>
      </c>
      <c r="AH352" s="44" t="s">
        <v>398</v>
      </c>
      <c r="AI352" s="44">
        <v>747</v>
      </c>
      <c r="AJ352" s="44" t="s">
        <v>398</v>
      </c>
      <c r="AK352" s="44">
        <v>578</v>
      </c>
      <c r="AL352" s="44" t="s">
        <v>398</v>
      </c>
      <c r="AM352" s="44">
        <f>O352+Q352+S352+U352+W352+Y352+AA352+AC352+AE352+AG352+AI352+AK352</f>
        <v>7564</v>
      </c>
    </row>
    <row r="353" spans="1:39" s="115" customFormat="1" ht="30" customHeight="1" x14ac:dyDescent="0.25">
      <c r="A353" s="214">
        <v>172</v>
      </c>
      <c r="B353" s="75">
        <v>34282</v>
      </c>
      <c r="C353" s="111" t="s">
        <v>461</v>
      </c>
      <c r="D353" s="111" t="s">
        <v>469</v>
      </c>
      <c r="E353" s="149" t="s">
        <v>463</v>
      </c>
      <c r="F353" s="113" t="s">
        <v>464</v>
      </c>
      <c r="G353" s="110"/>
      <c r="H353" s="110">
        <v>0</v>
      </c>
      <c r="I353" s="110"/>
      <c r="J353" s="110">
        <v>3</v>
      </c>
      <c r="K353" s="31" t="s">
        <v>101</v>
      </c>
      <c r="L353" s="31" t="s">
        <v>101</v>
      </c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  <c r="AA353" s="110"/>
      <c r="AB353" s="110"/>
      <c r="AC353" s="110"/>
      <c r="AD353" s="110"/>
      <c r="AE353" s="110"/>
      <c r="AF353" s="110"/>
      <c r="AG353" s="110"/>
      <c r="AH353" s="110"/>
      <c r="AI353" s="110"/>
      <c r="AJ353" s="110"/>
      <c r="AK353" s="110"/>
      <c r="AL353" s="110"/>
      <c r="AM353" s="110"/>
    </row>
    <row r="354" spans="1:39" s="115" customFormat="1" ht="30" customHeight="1" x14ac:dyDescent="0.25">
      <c r="A354" s="215"/>
      <c r="B354" s="75">
        <v>34282</v>
      </c>
      <c r="C354" s="111" t="s">
        <v>461</v>
      </c>
      <c r="D354" s="111" t="s">
        <v>469</v>
      </c>
      <c r="E354" s="149" t="s">
        <v>466</v>
      </c>
      <c r="F354" s="113" t="s">
        <v>464</v>
      </c>
      <c r="G354" s="110" t="s">
        <v>470</v>
      </c>
      <c r="H354" s="110">
        <v>18</v>
      </c>
      <c r="I354" s="110" t="s">
        <v>470</v>
      </c>
      <c r="J354" s="110">
        <v>0</v>
      </c>
      <c r="K354" s="31" t="s">
        <v>101</v>
      </c>
      <c r="L354" s="31" t="s">
        <v>101</v>
      </c>
      <c r="M354" s="152">
        <v>3604</v>
      </c>
      <c r="N354" s="44">
        <v>3762</v>
      </c>
      <c r="O354" s="44">
        <v>279</v>
      </c>
      <c r="P354" s="44" t="s">
        <v>398</v>
      </c>
      <c r="Q354" s="44">
        <v>357</v>
      </c>
      <c r="R354" s="44" t="s">
        <v>398</v>
      </c>
      <c r="S354" s="44">
        <v>222</v>
      </c>
      <c r="T354" s="44" t="s">
        <v>398</v>
      </c>
      <c r="U354" s="44">
        <v>199</v>
      </c>
      <c r="V354" s="44" t="s">
        <v>398</v>
      </c>
      <c r="W354" s="44">
        <v>185</v>
      </c>
      <c r="X354" s="44" t="s">
        <v>398</v>
      </c>
      <c r="Y354" s="44">
        <v>181</v>
      </c>
      <c r="Z354" s="44" t="s">
        <v>398</v>
      </c>
      <c r="AA354" s="44">
        <v>276</v>
      </c>
      <c r="AB354" s="44" t="s">
        <v>398</v>
      </c>
      <c r="AC354" s="44">
        <v>221</v>
      </c>
      <c r="AD354" s="44" t="s">
        <v>398</v>
      </c>
      <c r="AE354" s="44">
        <v>401</v>
      </c>
      <c r="AF354" s="44" t="s">
        <v>398</v>
      </c>
      <c r="AG354" s="44">
        <v>239</v>
      </c>
      <c r="AH354" s="44" t="s">
        <v>398</v>
      </c>
      <c r="AI354" s="44">
        <v>368</v>
      </c>
      <c r="AJ354" s="44" t="s">
        <v>398</v>
      </c>
      <c r="AK354" s="44">
        <v>365</v>
      </c>
      <c r="AL354" s="44" t="s">
        <v>398</v>
      </c>
      <c r="AM354" s="44">
        <f>O354+Q354+S354+U354+W354+Y354+AA354+AC354+AE354+AG354+AI354+AK354</f>
        <v>3293</v>
      </c>
    </row>
    <row r="355" spans="1:39" s="115" customFormat="1" ht="30" customHeight="1" x14ac:dyDescent="0.25">
      <c r="A355" s="214">
        <v>173</v>
      </c>
      <c r="B355" s="75">
        <v>34283</v>
      </c>
      <c r="C355" s="111" t="s">
        <v>461</v>
      </c>
      <c r="D355" s="111" t="s">
        <v>469</v>
      </c>
      <c r="E355" s="149" t="s">
        <v>463</v>
      </c>
      <c r="F355" s="113" t="s">
        <v>464</v>
      </c>
      <c r="G355" s="110"/>
      <c r="H355" s="110">
        <v>0</v>
      </c>
      <c r="I355" s="110"/>
      <c r="J355" s="110">
        <v>4</v>
      </c>
      <c r="K355" s="31" t="s">
        <v>101</v>
      </c>
      <c r="L355" s="31" t="s">
        <v>101</v>
      </c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  <c r="AA355" s="110"/>
      <c r="AB355" s="110"/>
      <c r="AC355" s="110"/>
      <c r="AD355" s="110"/>
      <c r="AE355" s="110"/>
      <c r="AF355" s="110"/>
      <c r="AG355" s="110"/>
      <c r="AH355" s="110"/>
      <c r="AI355" s="110"/>
      <c r="AJ355" s="110"/>
      <c r="AK355" s="110"/>
      <c r="AL355" s="110"/>
      <c r="AM355" s="110"/>
    </row>
    <row r="356" spans="1:39" s="115" customFormat="1" ht="30" customHeight="1" x14ac:dyDescent="0.25">
      <c r="A356" s="215"/>
      <c r="B356" s="75">
        <v>34283</v>
      </c>
      <c r="C356" s="111" t="s">
        <v>461</v>
      </c>
      <c r="D356" s="111" t="s">
        <v>469</v>
      </c>
      <c r="E356" s="149" t="s">
        <v>466</v>
      </c>
      <c r="F356" s="113" t="s">
        <v>464</v>
      </c>
      <c r="G356" s="110" t="s">
        <v>470</v>
      </c>
      <c r="H356" s="110">
        <v>24</v>
      </c>
      <c r="I356" s="110" t="s">
        <v>470</v>
      </c>
      <c r="J356" s="110">
        <v>0</v>
      </c>
      <c r="K356" s="31" t="s">
        <v>101</v>
      </c>
      <c r="L356" s="31" t="s">
        <v>101</v>
      </c>
      <c r="M356" s="152">
        <v>4255</v>
      </c>
      <c r="N356" s="44">
        <v>4105</v>
      </c>
      <c r="O356" s="44">
        <v>456</v>
      </c>
      <c r="P356" s="44" t="s">
        <v>398</v>
      </c>
      <c r="Q356" s="44">
        <v>488</v>
      </c>
      <c r="R356" s="44" t="s">
        <v>398</v>
      </c>
      <c r="S356" s="44">
        <v>359</v>
      </c>
      <c r="T356" s="44" t="s">
        <v>398</v>
      </c>
      <c r="U356" s="44">
        <v>289</v>
      </c>
      <c r="V356" s="44" t="s">
        <v>398</v>
      </c>
      <c r="W356" s="44">
        <v>213</v>
      </c>
      <c r="X356" s="44" t="s">
        <v>398</v>
      </c>
      <c r="Y356" s="44">
        <v>156</v>
      </c>
      <c r="Z356" s="44" t="s">
        <v>398</v>
      </c>
      <c r="AA356" s="44">
        <v>128</v>
      </c>
      <c r="AB356" s="44" t="s">
        <v>398</v>
      </c>
      <c r="AC356" s="44">
        <v>122</v>
      </c>
      <c r="AD356" s="44" t="s">
        <v>398</v>
      </c>
      <c r="AE356" s="44">
        <v>405</v>
      </c>
      <c r="AF356" s="44" t="s">
        <v>398</v>
      </c>
      <c r="AG356" s="44">
        <v>248</v>
      </c>
      <c r="AH356" s="44" t="s">
        <v>398</v>
      </c>
      <c r="AI356" s="44">
        <v>487</v>
      </c>
      <c r="AJ356" s="44" t="s">
        <v>398</v>
      </c>
      <c r="AK356" s="44">
        <v>398</v>
      </c>
      <c r="AL356" s="44" t="s">
        <v>398</v>
      </c>
      <c r="AM356" s="44">
        <f>O356+Q356+S356+U356+W356+Y356+AA356+AC356+AE356+AG356+AI356+AK356</f>
        <v>3749</v>
      </c>
    </row>
    <row r="357" spans="1:39" s="115" customFormat="1" ht="30" customHeight="1" x14ac:dyDescent="0.25">
      <c r="A357" s="214">
        <v>174</v>
      </c>
      <c r="B357" s="75">
        <v>34284</v>
      </c>
      <c r="C357" s="111" t="s">
        <v>461</v>
      </c>
      <c r="D357" s="111" t="s">
        <v>469</v>
      </c>
      <c r="E357" s="149" t="s">
        <v>463</v>
      </c>
      <c r="F357" s="113" t="s">
        <v>464</v>
      </c>
      <c r="G357" s="110"/>
      <c r="H357" s="110">
        <v>0</v>
      </c>
      <c r="I357" s="110"/>
      <c r="J357" s="110">
        <v>4</v>
      </c>
      <c r="K357" s="31" t="s">
        <v>101</v>
      </c>
      <c r="L357" s="31" t="s">
        <v>101</v>
      </c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  <c r="AA357" s="110"/>
      <c r="AB357" s="110"/>
      <c r="AC357" s="110"/>
      <c r="AD357" s="110"/>
      <c r="AE357" s="110"/>
      <c r="AF357" s="110"/>
      <c r="AG357" s="110"/>
      <c r="AH357" s="110"/>
      <c r="AI357" s="110"/>
      <c r="AJ357" s="110"/>
      <c r="AK357" s="110"/>
      <c r="AL357" s="110"/>
      <c r="AM357" s="110"/>
    </row>
    <row r="358" spans="1:39" s="115" customFormat="1" ht="30" customHeight="1" x14ac:dyDescent="0.25">
      <c r="A358" s="215"/>
      <c r="B358" s="75">
        <v>34284</v>
      </c>
      <c r="C358" s="111" t="s">
        <v>461</v>
      </c>
      <c r="D358" s="111" t="s">
        <v>469</v>
      </c>
      <c r="E358" s="149" t="s">
        <v>466</v>
      </c>
      <c r="F358" s="113" t="s">
        <v>464</v>
      </c>
      <c r="G358" s="110" t="s">
        <v>470</v>
      </c>
      <c r="H358" s="110">
        <v>24</v>
      </c>
      <c r="I358" s="110" t="s">
        <v>470</v>
      </c>
      <c r="J358" s="110">
        <v>0</v>
      </c>
      <c r="K358" s="31" t="s">
        <v>101</v>
      </c>
      <c r="L358" s="31" t="s">
        <v>101</v>
      </c>
      <c r="M358" s="152">
        <v>4963</v>
      </c>
      <c r="N358" s="44">
        <v>5642</v>
      </c>
      <c r="O358" s="44">
        <v>561</v>
      </c>
      <c r="P358" s="44" t="s">
        <v>398</v>
      </c>
      <c r="Q358" s="44">
        <v>679</v>
      </c>
      <c r="R358" s="44" t="s">
        <v>398</v>
      </c>
      <c r="S358" s="44">
        <v>423</v>
      </c>
      <c r="T358" s="44" t="s">
        <v>398</v>
      </c>
      <c r="U358" s="44">
        <v>380</v>
      </c>
      <c r="V358" s="44" t="s">
        <v>398</v>
      </c>
      <c r="W358" s="44">
        <v>325</v>
      </c>
      <c r="X358" s="44" t="s">
        <v>398</v>
      </c>
      <c r="Y358" s="44">
        <v>266</v>
      </c>
      <c r="Z358" s="44" t="s">
        <v>398</v>
      </c>
      <c r="AA358" s="44">
        <v>288</v>
      </c>
      <c r="AB358" s="44" t="s">
        <v>398</v>
      </c>
      <c r="AC358" s="44">
        <v>290</v>
      </c>
      <c r="AD358" s="44" t="s">
        <v>398</v>
      </c>
      <c r="AE358" s="44">
        <v>777</v>
      </c>
      <c r="AF358" s="44" t="s">
        <v>398</v>
      </c>
      <c r="AG358" s="44">
        <v>421</v>
      </c>
      <c r="AH358" s="44" t="s">
        <v>398</v>
      </c>
      <c r="AI358" s="44">
        <v>677</v>
      </c>
      <c r="AJ358" s="44" t="s">
        <v>398</v>
      </c>
      <c r="AK358" s="44">
        <v>447</v>
      </c>
      <c r="AL358" s="44" t="s">
        <v>398</v>
      </c>
      <c r="AM358" s="44">
        <f>O358+Q358+S358+U358+W358+Y358+AA358+AC358+AE358+AG358+AI358+AK358</f>
        <v>5534</v>
      </c>
    </row>
    <row r="359" spans="1:39" s="115" customFormat="1" ht="30" customHeight="1" x14ac:dyDescent="0.25">
      <c r="A359" s="214">
        <v>175</v>
      </c>
      <c r="B359" s="75">
        <v>34285</v>
      </c>
      <c r="C359" s="111" t="s">
        <v>461</v>
      </c>
      <c r="D359" s="111" t="s">
        <v>469</v>
      </c>
      <c r="E359" s="149" t="s">
        <v>463</v>
      </c>
      <c r="F359" s="113" t="s">
        <v>464</v>
      </c>
      <c r="G359" s="110"/>
      <c r="H359" s="110">
        <v>0</v>
      </c>
      <c r="I359" s="110"/>
      <c r="J359" s="110">
        <v>3</v>
      </c>
      <c r="K359" s="31" t="s">
        <v>101</v>
      </c>
      <c r="L359" s="31" t="s">
        <v>101</v>
      </c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  <c r="AA359" s="110"/>
      <c r="AB359" s="110"/>
      <c r="AC359" s="110"/>
      <c r="AD359" s="110"/>
      <c r="AE359" s="110"/>
      <c r="AF359" s="110"/>
      <c r="AG359" s="110"/>
      <c r="AH359" s="110"/>
      <c r="AI359" s="110"/>
      <c r="AJ359" s="110"/>
      <c r="AK359" s="110"/>
      <c r="AL359" s="110"/>
      <c r="AM359" s="110"/>
    </row>
    <row r="360" spans="1:39" s="115" customFormat="1" ht="30" customHeight="1" x14ac:dyDescent="0.25">
      <c r="A360" s="215"/>
      <c r="B360" s="75">
        <v>34285</v>
      </c>
      <c r="C360" s="111" t="s">
        <v>461</v>
      </c>
      <c r="D360" s="111" t="s">
        <v>469</v>
      </c>
      <c r="E360" s="149" t="s">
        <v>466</v>
      </c>
      <c r="F360" s="113" t="s">
        <v>464</v>
      </c>
      <c r="G360" s="110" t="s">
        <v>470</v>
      </c>
      <c r="H360" s="110">
        <v>18</v>
      </c>
      <c r="I360" s="110" t="s">
        <v>470</v>
      </c>
      <c r="J360" s="110">
        <v>0</v>
      </c>
      <c r="K360" s="31" t="s">
        <v>101</v>
      </c>
      <c r="L360" s="31" t="s">
        <v>101</v>
      </c>
      <c r="M360" s="152">
        <v>4968</v>
      </c>
      <c r="N360" s="44">
        <v>5476</v>
      </c>
      <c r="O360" s="44">
        <v>643</v>
      </c>
      <c r="P360" s="44" t="s">
        <v>398</v>
      </c>
      <c r="Q360" s="44">
        <v>665</v>
      </c>
      <c r="R360" s="44" t="s">
        <v>398</v>
      </c>
      <c r="S360" s="44">
        <v>470</v>
      </c>
      <c r="T360" s="44" t="s">
        <v>398</v>
      </c>
      <c r="U360" s="44">
        <v>317</v>
      </c>
      <c r="V360" s="44" t="s">
        <v>398</v>
      </c>
      <c r="W360" s="44">
        <v>316</v>
      </c>
      <c r="X360" s="44" t="s">
        <v>398</v>
      </c>
      <c r="Y360" s="44">
        <v>216</v>
      </c>
      <c r="Z360" s="44" t="s">
        <v>398</v>
      </c>
      <c r="AA360" s="44">
        <v>225</v>
      </c>
      <c r="AB360" s="44" t="s">
        <v>398</v>
      </c>
      <c r="AC360" s="44">
        <v>345</v>
      </c>
      <c r="AD360" s="44" t="s">
        <v>398</v>
      </c>
      <c r="AE360" s="44">
        <v>402</v>
      </c>
      <c r="AF360" s="44" t="s">
        <v>398</v>
      </c>
      <c r="AG360" s="44">
        <v>347</v>
      </c>
      <c r="AH360" s="44" t="s">
        <v>398</v>
      </c>
      <c r="AI360" s="44">
        <v>590</v>
      </c>
      <c r="AJ360" s="44" t="s">
        <v>398</v>
      </c>
      <c r="AK360" s="44">
        <v>455</v>
      </c>
      <c r="AL360" s="44" t="s">
        <v>398</v>
      </c>
      <c r="AM360" s="44">
        <f>O360+Q360+S360+U360+W360+Y360+AA360+AC360+AE360+AG360+AI360+AK360</f>
        <v>4991</v>
      </c>
    </row>
    <row r="361" spans="1:39" s="115" customFormat="1" ht="30" customHeight="1" x14ac:dyDescent="0.25">
      <c r="A361" s="214">
        <v>176</v>
      </c>
      <c r="B361" s="75">
        <v>34286</v>
      </c>
      <c r="C361" s="111" t="s">
        <v>461</v>
      </c>
      <c r="D361" s="111" t="s">
        <v>469</v>
      </c>
      <c r="E361" s="149" t="s">
        <v>463</v>
      </c>
      <c r="F361" s="113" t="s">
        <v>464</v>
      </c>
      <c r="G361" s="110"/>
      <c r="H361" s="110">
        <v>0</v>
      </c>
      <c r="I361" s="110"/>
      <c r="J361" s="110">
        <v>4</v>
      </c>
      <c r="K361" s="31" t="s">
        <v>101</v>
      </c>
      <c r="L361" s="31" t="s">
        <v>101</v>
      </c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  <c r="AA361" s="110"/>
      <c r="AB361" s="110"/>
      <c r="AC361" s="110"/>
      <c r="AD361" s="110"/>
      <c r="AE361" s="110"/>
      <c r="AF361" s="110"/>
      <c r="AG361" s="110"/>
      <c r="AH361" s="110"/>
      <c r="AI361" s="110"/>
      <c r="AJ361" s="110"/>
      <c r="AK361" s="110"/>
      <c r="AL361" s="110"/>
      <c r="AM361" s="110"/>
    </row>
    <row r="362" spans="1:39" s="115" customFormat="1" ht="30" customHeight="1" x14ac:dyDescent="0.25">
      <c r="A362" s="215"/>
      <c r="B362" s="75">
        <v>34286</v>
      </c>
      <c r="C362" s="111" t="s">
        <v>461</v>
      </c>
      <c r="D362" s="111" t="s">
        <v>469</v>
      </c>
      <c r="E362" s="149" t="s">
        <v>466</v>
      </c>
      <c r="F362" s="113" t="s">
        <v>464</v>
      </c>
      <c r="G362" s="110" t="s">
        <v>470</v>
      </c>
      <c r="H362" s="110">
        <v>28</v>
      </c>
      <c r="I362" s="110" t="s">
        <v>470</v>
      </c>
      <c r="J362" s="110">
        <v>0</v>
      </c>
      <c r="K362" s="31" t="s">
        <v>101</v>
      </c>
      <c r="L362" s="31" t="s">
        <v>101</v>
      </c>
      <c r="M362" s="152">
        <v>6492</v>
      </c>
      <c r="N362" s="44">
        <v>6232</v>
      </c>
      <c r="O362" s="44">
        <v>650</v>
      </c>
      <c r="P362" s="44" t="s">
        <v>398</v>
      </c>
      <c r="Q362" s="44">
        <v>754</v>
      </c>
      <c r="R362" s="44" t="s">
        <v>398</v>
      </c>
      <c r="S362" s="44">
        <v>469</v>
      </c>
      <c r="T362" s="44" t="s">
        <v>398</v>
      </c>
      <c r="U362" s="44">
        <v>484</v>
      </c>
      <c r="V362" s="44" t="s">
        <v>398</v>
      </c>
      <c r="W362" s="44">
        <v>446</v>
      </c>
      <c r="X362" s="44" t="s">
        <v>398</v>
      </c>
      <c r="Y362" s="44">
        <v>346</v>
      </c>
      <c r="Z362" s="44" t="s">
        <v>398</v>
      </c>
      <c r="AA362" s="44">
        <v>337</v>
      </c>
      <c r="AB362" s="44" t="s">
        <v>398</v>
      </c>
      <c r="AC362" s="44">
        <v>264</v>
      </c>
      <c r="AD362" s="44" t="s">
        <v>398</v>
      </c>
      <c r="AE362" s="44">
        <v>578</v>
      </c>
      <c r="AF362" s="44" t="s">
        <v>398</v>
      </c>
      <c r="AG362" s="44">
        <v>508</v>
      </c>
      <c r="AH362" s="44" t="s">
        <v>398</v>
      </c>
      <c r="AI362" s="44">
        <v>779</v>
      </c>
      <c r="AJ362" s="44" t="s">
        <v>398</v>
      </c>
      <c r="AK362" s="44">
        <v>536</v>
      </c>
      <c r="AL362" s="44" t="s">
        <v>398</v>
      </c>
      <c r="AM362" s="44">
        <f>O362+Q362+S362+U362+W362+Y362+AA362+AC362+AE362+AG362+AI362+AK362</f>
        <v>6151</v>
      </c>
    </row>
    <row r="363" spans="1:39" s="115" customFormat="1" ht="30" customHeight="1" x14ac:dyDescent="0.25">
      <c r="A363" s="214">
        <v>177</v>
      </c>
      <c r="B363" s="75">
        <v>34287</v>
      </c>
      <c r="C363" s="111" t="s">
        <v>461</v>
      </c>
      <c r="D363" s="111" t="s">
        <v>469</v>
      </c>
      <c r="E363" s="149" t="s">
        <v>463</v>
      </c>
      <c r="F363" s="113" t="s">
        <v>464</v>
      </c>
      <c r="G363" s="110"/>
      <c r="H363" s="110">
        <v>0</v>
      </c>
      <c r="I363" s="110"/>
      <c r="J363" s="110">
        <v>4</v>
      </c>
      <c r="K363" s="31" t="s">
        <v>101</v>
      </c>
      <c r="L363" s="31" t="s">
        <v>101</v>
      </c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  <c r="AA363" s="110"/>
      <c r="AB363" s="110"/>
      <c r="AC363" s="110"/>
      <c r="AD363" s="110"/>
      <c r="AE363" s="110"/>
      <c r="AF363" s="110"/>
      <c r="AG363" s="110"/>
      <c r="AH363" s="110"/>
      <c r="AI363" s="110"/>
      <c r="AJ363" s="110"/>
      <c r="AK363" s="110"/>
      <c r="AL363" s="110"/>
      <c r="AM363" s="110"/>
    </row>
    <row r="364" spans="1:39" s="115" customFormat="1" ht="30" customHeight="1" x14ac:dyDescent="0.25">
      <c r="A364" s="215"/>
      <c r="B364" s="75">
        <v>34287</v>
      </c>
      <c r="C364" s="111" t="s">
        <v>461</v>
      </c>
      <c r="D364" s="111" t="s">
        <v>469</v>
      </c>
      <c r="E364" s="149" t="s">
        <v>466</v>
      </c>
      <c r="F364" s="113" t="s">
        <v>464</v>
      </c>
      <c r="G364" s="110" t="s">
        <v>470</v>
      </c>
      <c r="H364" s="110">
        <v>24</v>
      </c>
      <c r="I364" s="110" t="s">
        <v>470</v>
      </c>
      <c r="J364" s="110">
        <v>0</v>
      </c>
      <c r="K364" s="31" t="s">
        <v>101</v>
      </c>
      <c r="L364" s="31" t="s">
        <v>101</v>
      </c>
      <c r="M364" s="152">
        <v>8341</v>
      </c>
      <c r="N364" s="44">
        <v>7110</v>
      </c>
      <c r="O364" s="44">
        <v>576</v>
      </c>
      <c r="P364" s="44" t="s">
        <v>398</v>
      </c>
      <c r="Q364" s="44">
        <v>766</v>
      </c>
      <c r="R364" s="44" t="s">
        <v>398</v>
      </c>
      <c r="S364" s="44">
        <v>615</v>
      </c>
      <c r="T364" s="44" t="s">
        <v>398</v>
      </c>
      <c r="U364" s="44">
        <v>649</v>
      </c>
      <c r="V364" s="44" t="s">
        <v>398</v>
      </c>
      <c r="W364" s="44">
        <v>437</v>
      </c>
      <c r="X364" s="44" t="s">
        <v>398</v>
      </c>
      <c r="Y364" s="44">
        <v>322</v>
      </c>
      <c r="Z364" s="44" t="s">
        <v>398</v>
      </c>
      <c r="AA364" s="44">
        <v>433</v>
      </c>
      <c r="AB364" s="44" t="s">
        <v>398</v>
      </c>
      <c r="AC364" s="44">
        <v>305</v>
      </c>
      <c r="AD364" s="44" t="s">
        <v>398</v>
      </c>
      <c r="AE364" s="44">
        <v>698</v>
      </c>
      <c r="AF364" s="44" t="s">
        <v>398</v>
      </c>
      <c r="AG364" s="44">
        <v>410</v>
      </c>
      <c r="AH364" s="44" t="s">
        <v>398</v>
      </c>
      <c r="AI364" s="44">
        <v>808</v>
      </c>
      <c r="AJ364" s="44" t="s">
        <v>398</v>
      </c>
      <c r="AK364" s="44">
        <v>541</v>
      </c>
      <c r="AL364" s="44" t="s">
        <v>398</v>
      </c>
      <c r="AM364" s="44">
        <f>O364+Q364+S364+U364+W364+Y364+AA364+AC364+AE364+AG364+AI364+AK364</f>
        <v>6560</v>
      </c>
    </row>
    <row r="365" spans="1:39" s="115" customFormat="1" ht="30" customHeight="1" x14ac:dyDescent="0.25">
      <c r="A365" s="214">
        <v>178</v>
      </c>
      <c r="B365" s="75">
        <v>34288</v>
      </c>
      <c r="C365" s="111" t="s">
        <v>461</v>
      </c>
      <c r="D365" s="111" t="s">
        <v>469</v>
      </c>
      <c r="E365" s="149" t="s">
        <v>463</v>
      </c>
      <c r="F365" s="113" t="s">
        <v>464</v>
      </c>
      <c r="G365" s="110"/>
      <c r="H365" s="110">
        <v>0</v>
      </c>
      <c r="I365" s="110"/>
      <c r="J365" s="110">
        <v>4</v>
      </c>
      <c r="K365" s="31" t="s">
        <v>101</v>
      </c>
      <c r="L365" s="31" t="s">
        <v>101</v>
      </c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  <c r="AA365" s="110"/>
      <c r="AB365" s="110"/>
      <c r="AC365" s="110"/>
      <c r="AD365" s="110"/>
      <c r="AE365" s="110"/>
      <c r="AF365" s="110"/>
      <c r="AG365" s="110"/>
      <c r="AH365" s="110"/>
      <c r="AI365" s="110"/>
      <c r="AJ365" s="110"/>
      <c r="AK365" s="110"/>
      <c r="AL365" s="110"/>
      <c r="AM365" s="110"/>
    </row>
    <row r="366" spans="1:39" s="115" customFormat="1" ht="30" customHeight="1" x14ac:dyDescent="0.25">
      <c r="A366" s="215"/>
      <c r="B366" s="75">
        <v>34288</v>
      </c>
      <c r="C366" s="111" t="s">
        <v>461</v>
      </c>
      <c r="D366" s="111" t="s">
        <v>469</v>
      </c>
      <c r="E366" s="149" t="s">
        <v>466</v>
      </c>
      <c r="F366" s="113" t="s">
        <v>464</v>
      </c>
      <c r="G366" s="110" t="s">
        <v>470</v>
      </c>
      <c r="H366" s="110">
        <v>24</v>
      </c>
      <c r="I366" s="110" t="s">
        <v>470</v>
      </c>
      <c r="J366" s="110">
        <v>0</v>
      </c>
      <c r="K366" s="31" t="s">
        <v>101</v>
      </c>
      <c r="L366" s="31" t="s">
        <v>101</v>
      </c>
      <c r="M366" s="152">
        <v>7008</v>
      </c>
      <c r="N366" s="44">
        <v>6898</v>
      </c>
      <c r="O366" s="44">
        <v>664</v>
      </c>
      <c r="P366" s="44" t="s">
        <v>398</v>
      </c>
      <c r="Q366" s="44">
        <v>792</v>
      </c>
      <c r="R366" s="44" t="s">
        <v>398</v>
      </c>
      <c r="S366" s="44">
        <v>566</v>
      </c>
      <c r="T366" s="44" t="s">
        <v>398</v>
      </c>
      <c r="U366" s="44">
        <v>430</v>
      </c>
      <c r="V366" s="44" t="s">
        <v>398</v>
      </c>
      <c r="W366" s="44">
        <v>553</v>
      </c>
      <c r="X366" s="44" t="s">
        <v>398</v>
      </c>
      <c r="Y366" s="44">
        <v>225</v>
      </c>
      <c r="Z366" s="44" t="s">
        <v>398</v>
      </c>
      <c r="AA366" s="44">
        <v>459</v>
      </c>
      <c r="AB366" s="44" t="s">
        <v>398</v>
      </c>
      <c r="AC366" s="44">
        <v>362</v>
      </c>
      <c r="AD366" s="44" t="s">
        <v>398</v>
      </c>
      <c r="AE366" s="44">
        <v>761</v>
      </c>
      <c r="AF366" s="44" t="s">
        <v>398</v>
      </c>
      <c r="AG366" s="44">
        <v>443</v>
      </c>
      <c r="AH366" s="44" t="s">
        <v>398</v>
      </c>
      <c r="AI366" s="44">
        <v>770</v>
      </c>
      <c r="AJ366" s="44" t="s">
        <v>398</v>
      </c>
      <c r="AK366" s="44">
        <v>495</v>
      </c>
      <c r="AL366" s="44" t="s">
        <v>398</v>
      </c>
      <c r="AM366" s="44">
        <f>O366+Q366+S366+U366+W366+Y366+AA366+AC366+AE366+AG366+AI366+AK366</f>
        <v>6520</v>
      </c>
    </row>
    <row r="367" spans="1:39" s="115" customFormat="1" ht="30" customHeight="1" x14ac:dyDescent="0.25">
      <c r="A367" s="214">
        <v>179</v>
      </c>
      <c r="B367" s="75">
        <v>34289</v>
      </c>
      <c r="C367" s="111" t="s">
        <v>461</v>
      </c>
      <c r="D367" s="111" t="s">
        <v>469</v>
      </c>
      <c r="E367" s="149" t="s">
        <v>463</v>
      </c>
      <c r="F367" s="113" t="s">
        <v>464</v>
      </c>
      <c r="G367" s="110"/>
      <c r="H367" s="110">
        <v>0</v>
      </c>
      <c r="I367" s="110"/>
      <c r="J367" s="110">
        <v>4</v>
      </c>
      <c r="K367" s="31" t="s">
        <v>101</v>
      </c>
      <c r="L367" s="31" t="s">
        <v>101</v>
      </c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  <c r="AA367" s="110"/>
      <c r="AB367" s="110"/>
      <c r="AC367" s="110"/>
      <c r="AD367" s="110"/>
      <c r="AE367" s="110"/>
      <c r="AF367" s="110"/>
      <c r="AG367" s="110"/>
      <c r="AH367" s="110"/>
      <c r="AI367" s="110"/>
      <c r="AJ367" s="110"/>
      <c r="AK367" s="110"/>
      <c r="AL367" s="110"/>
      <c r="AM367" s="110"/>
    </row>
    <row r="368" spans="1:39" s="115" customFormat="1" ht="30" customHeight="1" x14ac:dyDescent="0.25">
      <c r="A368" s="215"/>
      <c r="B368" s="75">
        <v>34289</v>
      </c>
      <c r="C368" s="111" t="s">
        <v>461</v>
      </c>
      <c r="D368" s="111" t="s">
        <v>469</v>
      </c>
      <c r="E368" s="149" t="s">
        <v>466</v>
      </c>
      <c r="F368" s="113" t="s">
        <v>464</v>
      </c>
      <c r="G368" s="110" t="s">
        <v>470</v>
      </c>
      <c r="H368" s="110">
        <v>24</v>
      </c>
      <c r="I368" s="110" t="s">
        <v>470</v>
      </c>
      <c r="J368" s="110">
        <v>0</v>
      </c>
      <c r="K368" s="31" t="s">
        <v>101</v>
      </c>
      <c r="L368" s="31" t="s">
        <v>101</v>
      </c>
      <c r="M368" s="152">
        <v>5176</v>
      </c>
      <c r="N368" s="44">
        <v>5261</v>
      </c>
      <c r="O368" s="44">
        <v>479</v>
      </c>
      <c r="P368" s="44" t="s">
        <v>398</v>
      </c>
      <c r="Q368" s="44">
        <v>463</v>
      </c>
      <c r="R368" s="44" t="s">
        <v>398</v>
      </c>
      <c r="S368" s="44">
        <v>375</v>
      </c>
      <c r="T368" s="44" t="s">
        <v>398</v>
      </c>
      <c r="U368" s="44">
        <v>453</v>
      </c>
      <c r="V368" s="44" t="s">
        <v>398</v>
      </c>
      <c r="W368" s="44">
        <v>438</v>
      </c>
      <c r="X368" s="44" t="s">
        <v>398</v>
      </c>
      <c r="Y368" s="44">
        <v>365</v>
      </c>
      <c r="Z368" s="44" t="s">
        <v>398</v>
      </c>
      <c r="AA368" s="44">
        <v>278</v>
      </c>
      <c r="AB368" s="44" t="s">
        <v>398</v>
      </c>
      <c r="AC368" s="44">
        <v>246</v>
      </c>
      <c r="AD368" s="44" t="s">
        <v>398</v>
      </c>
      <c r="AE368" s="44">
        <v>557</v>
      </c>
      <c r="AF368" s="44" t="s">
        <v>398</v>
      </c>
      <c r="AG368" s="44">
        <v>431</v>
      </c>
      <c r="AH368" s="44" t="s">
        <v>398</v>
      </c>
      <c r="AI368" s="44">
        <v>681</v>
      </c>
      <c r="AJ368" s="44" t="s">
        <v>398</v>
      </c>
      <c r="AK368" s="44">
        <v>576</v>
      </c>
      <c r="AL368" s="44" t="s">
        <v>398</v>
      </c>
      <c r="AM368" s="44">
        <f>O368+Q368+S368+U368+W368+Y368+AA368+AC368+AE368+AG368+AI368+AK368</f>
        <v>5342</v>
      </c>
    </row>
    <row r="369" spans="1:39" s="115" customFormat="1" ht="30" customHeight="1" x14ac:dyDescent="0.25">
      <c r="A369" s="214">
        <v>180</v>
      </c>
      <c r="B369" s="75">
        <v>34290</v>
      </c>
      <c r="C369" s="111" t="s">
        <v>461</v>
      </c>
      <c r="D369" s="111" t="s">
        <v>469</v>
      </c>
      <c r="E369" s="149" t="s">
        <v>463</v>
      </c>
      <c r="F369" s="113" t="s">
        <v>464</v>
      </c>
      <c r="G369" s="110"/>
      <c r="H369" s="110">
        <v>0</v>
      </c>
      <c r="I369" s="110"/>
      <c r="J369" s="110">
        <v>11</v>
      </c>
      <c r="K369" s="31" t="s">
        <v>101</v>
      </c>
      <c r="L369" s="31" t="s">
        <v>101</v>
      </c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  <c r="AA369" s="110"/>
      <c r="AB369" s="110"/>
      <c r="AC369" s="110"/>
      <c r="AD369" s="110"/>
      <c r="AE369" s="110"/>
      <c r="AF369" s="110"/>
      <c r="AG369" s="110"/>
      <c r="AH369" s="110"/>
      <c r="AI369" s="110"/>
      <c r="AJ369" s="110"/>
      <c r="AK369" s="110"/>
      <c r="AL369" s="110"/>
      <c r="AM369" s="110"/>
    </row>
    <row r="370" spans="1:39" s="115" customFormat="1" ht="30" customHeight="1" x14ac:dyDescent="0.25">
      <c r="A370" s="215"/>
      <c r="B370" s="75">
        <v>34290</v>
      </c>
      <c r="C370" s="111" t="s">
        <v>461</v>
      </c>
      <c r="D370" s="111" t="s">
        <v>469</v>
      </c>
      <c r="E370" s="149" t="s">
        <v>466</v>
      </c>
      <c r="F370" s="113" t="s">
        <v>464</v>
      </c>
      <c r="G370" s="110" t="s">
        <v>470</v>
      </c>
      <c r="H370" s="110">
        <v>66</v>
      </c>
      <c r="I370" s="110" t="s">
        <v>470</v>
      </c>
      <c r="J370" s="110">
        <v>0</v>
      </c>
      <c r="K370" s="31" t="s">
        <v>101</v>
      </c>
      <c r="L370" s="31" t="s">
        <v>101</v>
      </c>
      <c r="M370" s="152">
        <v>12214.4</v>
      </c>
      <c r="N370" s="44">
        <v>17136</v>
      </c>
      <c r="O370" s="44">
        <v>1516</v>
      </c>
      <c r="P370" s="44" t="s">
        <v>398</v>
      </c>
      <c r="Q370" s="44">
        <v>2007</v>
      </c>
      <c r="R370" s="44" t="s">
        <v>398</v>
      </c>
      <c r="S370" s="44">
        <v>1635</v>
      </c>
      <c r="T370" s="44" t="s">
        <v>398</v>
      </c>
      <c r="U370" s="44">
        <v>1269</v>
      </c>
      <c r="V370" s="44" t="s">
        <v>398</v>
      </c>
      <c r="W370" s="44">
        <v>985</v>
      </c>
      <c r="X370" s="44" t="s">
        <v>398</v>
      </c>
      <c r="Y370" s="44">
        <v>1031</v>
      </c>
      <c r="Z370" s="44" t="s">
        <v>398</v>
      </c>
      <c r="AA370" s="44">
        <v>863</v>
      </c>
      <c r="AB370" s="44" t="s">
        <v>398</v>
      </c>
      <c r="AC370" s="44">
        <v>672</v>
      </c>
      <c r="AD370" s="44" t="s">
        <v>398</v>
      </c>
      <c r="AE370" s="44">
        <v>1347</v>
      </c>
      <c r="AF370" s="44" t="s">
        <v>398</v>
      </c>
      <c r="AG370" s="44">
        <v>1193</v>
      </c>
      <c r="AH370" s="44" t="s">
        <v>398</v>
      </c>
      <c r="AI370" s="44">
        <v>1361</v>
      </c>
      <c r="AJ370" s="44" t="s">
        <v>398</v>
      </c>
      <c r="AK370" s="44">
        <v>843</v>
      </c>
      <c r="AL370" s="44" t="s">
        <v>398</v>
      </c>
      <c r="AM370" s="44">
        <f>O370+Q370+S370+U370+W370+Y370+AA370+AC370+AE370+AG370+AI370+AK370</f>
        <v>14722</v>
      </c>
    </row>
    <row r="371" spans="1:39" s="115" customFormat="1" ht="30" customHeight="1" x14ac:dyDescent="0.25">
      <c r="A371" s="214">
        <v>181</v>
      </c>
      <c r="B371" s="75">
        <v>34291</v>
      </c>
      <c r="C371" s="111" t="s">
        <v>461</v>
      </c>
      <c r="D371" s="111" t="s">
        <v>469</v>
      </c>
      <c r="E371" s="149" t="s">
        <v>463</v>
      </c>
      <c r="F371" s="113" t="s">
        <v>464</v>
      </c>
      <c r="G371" s="110"/>
      <c r="H371" s="110">
        <v>0</v>
      </c>
      <c r="I371" s="110"/>
      <c r="J371" s="110">
        <v>4</v>
      </c>
      <c r="K371" s="31" t="s">
        <v>101</v>
      </c>
      <c r="L371" s="31" t="s">
        <v>101</v>
      </c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  <c r="AA371" s="110"/>
      <c r="AB371" s="110"/>
      <c r="AC371" s="110"/>
      <c r="AD371" s="110"/>
      <c r="AE371" s="110"/>
      <c r="AF371" s="110"/>
      <c r="AG371" s="110"/>
      <c r="AH371" s="110"/>
      <c r="AI371" s="110"/>
      <c r="AJ371" s="110"/>
      <c r="AK371" s="110"/>
      <c r="AL371" s="110"/>
      <c r="AM371" s="110"/>
    </row>
    <row r="372" spans="1:39" s="115" customFormat="1" ht="30" customHeight="1" x14ac:dyDescent="0.25">
      <c r="A372" s="215"/>
      <c r="B372" s="75">
        <v>34291</v>
      </c>
      <c r="C372" s="111" t="s">
        <v>461</v>
      </c>
      <c r="D372" s="111" t="s">
        <v>469</v>
      </c>
      <c r="E372" s="149" t="s">
        <v>466</v>
      </c>
      <c r="F372" s="113" t="s">
        <v>464</v>
      </c>
      <c r="G372" s="110" t="s">
        <v>470</v>
      </c>
      <c r="H372" s="110">
        <v>24</v>
      </c>
      <c r="I372" s="110" t="s">
        <v>470</v>
      </c>
      <c r="J372" s="110">
        <v>0</v>
      </c>
      <c r="K372" s="31" t="s">
        <v>101</v>
      </c>
      <c r="L372" s="31" t="s">
        <v>101</v>
      </c>
      <c r="M372" s="152">
        <v>8395</v>
      </c>
      <c r="N372" s="44">
        <v>8145</v>
      </c>
      <c r="O372" s="44">
        <v>678</v>
      </c>
      <c r="P372" s="44" t="s">
        <v>398</v>
      </c>
      <c r="Q372" s="44">
        <v>1042</v>
      </c>
      <c r="R372" s="44" t="s">
        <v>398</v>
      </c>
      <c r="S372" s="44">
        <v>783</v>
      </c>
      <c r="T372" s="44" t="s">
        <v>398</v>
      </c>
      <c r="U372" s="44">
        <v>723</v>
      </c>
      <c r="V372" s="44" t="s">
        <v>398</v>
      </c>
      <c r="W372" s="44">
        <v>580</v>
      </c>
      <c r="X372" s="44" t="s">
        <v>398</v>
      </c>
      <c r="Y372" s="44">
        <v>543</v>
      </c>
      <c r="Z372" s="44" t="s">
        <v>398</v>
      </c>
      <c r="AA372" s="44">
        <v>642</v>
      </c>
      <c r="AB372" s="44" t="s">
        <v>398</v>
      </c>
      <c r="AC372" s="44">
        <v>366</v>
      </c>
      <c r="AD372" s="44" t="s">
        <v>398</v>
      </c>
      <c r="AE372" s="44">
        <v>911</v>
      </c>
      <c r="AF372" s="44" t="s">
        <v>398</v>
      </c>
      <c r="AG372" s="44">
        <v>708</v>
      </c>
      <c r="AH372" s="44" t="s">
        <v>398</v>
      </c>
      <c r="AI372" s="44">
        <v>871</v>
      </c>
      <c r="AJ372" s="44" t="s">
        <v>398</v>
      </c>
      <c r="AK372" s="44">
        <v>627</v>
      </c>
      <c r="AL372" s="44" t="s">
        <v>398</v>
      </c>
      <c r="AM372" s="44">
        <f>O372+Q372+S372+U372+W372+Y372+AA372+AC372+AE372+AG372+AI372+AK372</f>
        <v>8474</v>
      </c>
    </row>
    <row r="373" spans="1:39" s="115" customFormat="1" ht="30" customHeight="1" x14ac:dyDescent="0.25">
      <c r="A373" s="214">
        <v>182</v>
      </c>
      <c r="B373" s="75">
        <v>34292</v>
      </c>
      <c r="C373" s="111" t="s">
        <v>461</v>
      </c>
      <c r="D373" s="111" t="s">
        <v>469</v>
      </c>
      <c r="E373" s="149" t="s">
        <v>463</v>
      </c>
      <c r="F373" s="113" t="s">
        <v>464</v>
      </c>
      <c r="G373" s="110"/>
      <c r="H373" s="110">
        <v>0</v>
      </c>
      <c r="I373" s="110"/>
      <c r="J373" s="110">
        <v>7</v>
      </c>
      <c r="K373" s="31" t="s">
        <v>101</v>
      </c>
      <c r="L373" s="31" t="s">
        <v>101</v>
      </c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  <c r="AA373" s="110"/>
      <c r="AB373" s="110"/>
      <c r="AC373" s="110"/>
      <c r="AD373" s="110"/>
      <c r="AE373" s="110"/>
      <c r="AF373" s="110"/>
      <c r="AG373" s="110"/>
      <c r="AH373" s="110"/>
      <c r="AI373" s="110"/>
      <c r="AJ373" s="110"/>
      <c r="AK373" s="110"/>
      <c r="AL373" s="110"/>
      <c r="AM373" s="110"/>
    </row>
    <row r="374" spans="1:39" s="115" customFormat="1" ht="30" customHeight="1" x14ac:dyDescent="0.25">
      <c r="A374" s="215"/>
      <c r="B374" s="75">
        <v>34292</v>
      </c>
      <c r="C374" s="111" t="s">
        <v>461</v>
      </c>
      <c r="D374" s="111" t="s">
        <v>469</v>
      </c>
      <c r="E374" s="149" t="s">
        <v>466</v>
      </c>
      <c r="F374" s="113" t="s">
        <v>464</v>
      </c>
      <c r="G374" s="110" t="s">
        <v>470</v>
      </c>
      <c r="H374" s="110">
        <v>42</v>
      </c>
      <c r="I374" s="110" t="s">
        <v>470</v>
      </c>
      <c r="J374" s="110">
        <v>0</v>
      </c>
      <c r="K374" s="31" t="s">
        <v>101</v>
      </c>
      <c r="L374" s="31" t="s">
        <v>101</v>
      </c>
      <c r="M374" s="152">
        <v>8679</v>
      </c>
      <c r="N374" s="44">
        <v>8306</v>
      </c>
      <c r="O374" s="44">
        <v>762</v>
      </c>
      <c r="P374" s="44" t="s">
        <v>398</v>
      </c>
      <c r="Q374" s="44">
        <v>1030</v>
      </c>
      <c r="R374" s="44" t="s">
        <v>398</v>
      </c>
      <c r="S374" s="44">
        <v>679</v>
      </c>
      <c r="T374" s="44" t="s">
        <v>398</v>
      </c>
      <c r="U374" s="44">
        <v>545</v>
      </c>
      <c r="V374" s="44" t="s">
        <v>398</v>
      </c>
      <c r="W374" s="44">
        <v>405</v>
      </c>
      <c r="X374" s="44" t="s">
        <v>398</v>
      </c>
      <c r="Y374" s="44">
        <v>355</v>
      </c>
      <c r="Z374" s="44" t="s">
        <v>398</v>
      </c>
      <c r="AA374" s="44">
        <v>287</v>
      </c>
      <c r="AB374" s="44" t="s">
        <v>398</v>
      </c>
      <c r="AC374" s="44">
        <v>287</v>
      </c>
      <c r="AD374" s="44" t="s">
        <v>398</v>
      </c>
      <c r="AE374" s="44">
        <v>796</v>
      </c>
      <c r="AF374" s="44" t="s">
        <v>398</v>
      </c>
      <c r="AG374" s="44">
        <v>724</v>
      </c>
      <c r="AH374" s="44" t="s">
        <v>398</v>
      </c>
      <c r="AI374" s="44">
        <v>993</v>
      </c>
      <c r="AJ374" s="44" t="s">
        <v>398</v>
      </c>
      <c r="AK374" s="44">
        <v>784</v>
      </c>
      <c r="AL374" s="44" t="s">
        <v>398</v>
      </c>
      <c r="AM374" s="44">
        <f>O374+Q374+S374+U374+W374+Y374+AA374+AC374+AE374+AG374+AI374+AK374</f>
        <v>7647</v>
      </c>
    </row>
    <row r="375" spans="1:39" s="115" customFormat="1" ht="30" customHeight="1" x14ac:dyDescent="0.25">
      <c r="A375" s="214">
        <v>183</v>
      </c>
      <c r="B375" s="75">
        <v>34293</v>
      </c>
      <c r="C375" s="111" t="s">
        <v>461</v>
      </c>
      <c r="D375" s="111" t="s">
        <v>469</v>
      </c>
      <c r="E375" s="149" t="s">
        <v>463</v>
      </c>
      <c r="F375" s="113" t="s">
        <v>464</v>
      </c>
      <c r="G375" s="110"/>
      <c r="H375" s="110">
        <v>0</v>
      </c>
      <c r="I375" s="110"/>
      <c r="J375" s="110">
        <v>7</v>
      </c>
      <c r="K375" s="31" t="s">
        <v>101</v>
      </c>
      <c r="L375" s="31" t="s">
        <v>101</v>
      </c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  <c r="AA375" s="110"/>
      <c r="AB375" s="110"/>
      <c r="AC375" s="110"/>
      <c r="AD375" s="110"/>
      <c r="AE375" s="110"/>
      <c r="AF375" s="110"/>
      <c r="AG375" s="110"/>
      <c r="AH375" s="110"/>
      <c r="AI375" s="110"/>
      <c r="AJ375" s="110"/>
      <c r="AK375" s="110"/>
      <c r="AL375" s="110"/>
      <c r="AM375" s="110"/>
    </row>
    <row r="376" spans="1:39" s="115" customFormat="1" ht="30" customHeight="1" x14ac:dyDescent="0.25">
      <c r="A376" s="215"/>
      <c r="B376" s="75">
        <v>34293</v>
      </c>
      <c r="C376" s="111" t="s">
        <v>461</v>
      </c>
      <c r="D376" s="111" t="s">
        <v>469</v>
      </c>
      <c r="E376" s="149" t="s">
        <v>466</v>
      </c>
      <c r="F376" s="113" t="s">
        <v>464</v>
      </c>
      <c r="G376" s="110" t="s">
        <v>470</v>
      </c>
      <c r="H376" s="110">
        <v>42</v>
      </c>
      <c r="I376" s="110" t="s">
        <v>470</v>
      </c>
      <c r="J376" s="110">
        <v>0</v>
      </c>
      <c r="K376" s="31" t="s">
        <v>101</v>
      </c>
      <c r="L376" s="31" t="s">
        <v>101</v>
      </c>
      <c r="M376" s="152">
        <v>11425</v>
      </c>
      <c r="N376" s="44">
        <v>9470</v>
      </c>
      <c r="O376" s="44">
        <v>953</v>
      </c>
      <c r="P376" s="44" t="s">
        <v>398</v>
      </c>
      <c r="Q376" s="44">
        <v>968</v>
      </c>
      <c r="R376" s="44" t="s">
        <v>398</v>
      </c>
      <c r="S376" s="44">
        <v>832</v>
      </c>
      <c r="T376" s="44" t="s">
        <v>398</v>
      </c>
      <c r="U376" s="44">
        <v>529</v>
      </c>
      <c r="V376" s="44" t="s">
        <v>398</v>
      </c>
      <c r="W376" s="44">
        <v>509</v>
      </c>
      <c r="X376" s="44" t="s">
        <v>398</v>
      </c>
      <c r="Y376" s="44">
        <v>386</v>
      </c>
      <c r="Z376" s="44" t="s">
        <v>398</v>
      </c>
      <c r="AA376" s="44">
        <v>405</v>
      </c>
      <c r="AB376" s="44" t="s">
        <v>398</v>
      </c>
      <c r="AC376" s="44">
        <v>401</v>
      </c>
      <c r="AD376" s="44" t="s">
        <v>398</v>
      </c>
      <c r="AE376" s="44">
        <v>903</v>
      </c>
      <c r="AF376" s="44" t="s">
        <v>398</v>
      </c>
      <c r="AG376" s="44">
        <v>724</v>
      </c>
      <c r="AH376" s="44" t="s">
        <v>398</v>
      </c>
      <c r="AI376" s="44">
        <v>1003</v>
      </c>
      <c r="AJ376" s="44" t="s">
        <v>398</v>
      </c>
      <c r="AK376" s="44">
        <v>789</v>
      </c>
      <c r="AL376" s="44" t="s">
        <v>398</v>
      </c>
      <c r="AM376" s="44">
        <f>O376+Q376+S376+U376+W376+Y376+AA376+AC376+AE376+AG376+AI376+AK376</f>
        <v>8402</v>
      </c>
    </row>
    <row r="377" spans="1:39" s="115" customFormat="1" ht="30" customHeight="1" x14ac:dyDescent="0.25">
      <c r="A377" s="214">
        <v>184</v>
      </c>
      <c r="B377" s="75">
        <v>34294</v>
      </c>
      <c r="C377" s="111" t="s">
        <v>461</v>
      </c>
      <c r="D377" s="111" t="s">
        <v>469</v>
      </c>
      <c r="E377" s="149" t="s">
        <v>463</v>
      </c>
      <c r="F377" s="113" t="s">
        <v>464</v>
      </c>
      <c r="G377" s="110"/>
      <c r="H377" s="110">
        <v>0</v>
      </c>
      <c r="I377" s="110"/>
      <c r="J377" s="110">
        <v>2</v>
      </c>
      <c r="K377" s="31" t="s">
        <v>101</v>
      </c>
      <c r="L377" s="31" t="s">
        <v>101</v>
      </c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  <c r="AA377" s="110"/>
      <c r="AB377" s="110"/>
      <c r="AC377" s="110"/>
      <c r="AD377" s="110"/>
      <c r="AE377" s="110"/>
      <c r="AF377" s="110"/>
      <c r="AG377" s="110"/>
      <c r="AH377" s="110"/>
      <c r="AI377" s="110"/>
      <c r="AJ377" s="110"/>
      <c r="AK377" s="110"/>
      <c r="AL377" s="110"/>
      <c r="AM377" s="110"/>
    </row>
    <row r="378" spans="1:39" s="115" customFormat="1" ht="30" customHeight="1" x14ac:dyDescent="0.25">
      <c r="A378" s="215"/>
      <c r="B378" s="75">
        <v>34294</v>
      </c>
      <c r="C378" s="111" t="s">
        <v>461</v>
      </c>
      <c r="D378" s="111" t="s">
        <v>469</v>
      </c>
      <c r="E378" s="149" t="s">
        <v>466</v>
      </c>
      <c r="F378" s="113" t="s">
        <v>464</v>
      </c>
      <c r="G378" s="110" t="s">
        <v>470</v>
      </c>
      <c r="H378" s="110">
        <v>12</v>
      </c>
      <c r="I378" s="110" t="s">
        <v>470</v>
      </c>
      <c r="J378" s="110">
        <v>0</v>
      </c>
      <c r="K378" s="31" t="s">
        <v>101</v>
      </c>
      <c r="L378" s="31" t="s">
        <v>101</v>
      </c>
      <c r="M378" s="152">
        <v>2943</v>
      </c>
      <c r="N378" s="44">
        <v>3394</v>
      </c>
      <c r="O378" s="44">
        <v>344</v>
      </c>
      <c r="P378" s="44" t="s">
        <v>398</v>
      </c>
      <c r="Q378" s="44">
        <v>429</v>
      </c>
      <c r="R378" s="44" t="s">
        <v>398</v>
      </c>
      <c r="S378" s="44">
        <v>280</v>
      </c>
      <c r="T378" s="44" t="s">
        <v>398</v>
      </c>
      <c r="U378" s="44">
        <v>158</v>
      </c>
      <c r="V378" s="44" t="s">
        <v>398</v>
      </c>
      <c r="W378" s="44">
        <v>168</v>
      </c>
      <c r="X378" s="44" t="s">
        <v>398</v>
      </c>
      <c r="Y378" s="44">
        <v>249</v>
      </c>
      <c r="Z378" s="44" t="s">
        <v>398</v>
      </c>
      <c r="AA378" s="44">
        <v>212</v>
      </c>
      <c r="AB378" s="44" t="s">
        <v>398</v>
      </c>
      <c r="AC378" s="44">
        <v>266</v>
      </c>
      <c r="AD378" s="44" t="s">
        <v>398</v>
      </c>
      <c r="AE378" s="44">
        <v>555</v>
      </c>
      <c r="AF378" s="44" t="s">
        <v>398</v>
      </c>
      <c r="AG378" s="44">
        <v>224</v>
      </c>
      <c r="AH378" s="44" t="s">
        <v>398</v>
      </c>
      <c r="AI378" s="44">
        <v>338</v>
      </c>
      <c r="AJ378" s="44" t="s">
        <v>398</v>
      </c>
      <c r="AK378" s="44">
        <v>229</v>
      </c>
      <c r="AL378" s="44" t="s">
        <v>398</v>
      </c>
      <c r="AM378" s="44">
        <f>O378+Q378+S378+U378+W378+Y378+AA378+AC378+AE378+AG378+AI378+AK378</f>
        <v>3452</v>
      </c>
    </row>
    <row r="379" spans="1:39" s="115" customFormat="1" ht="30" customHeight="1" x14ac:dyDescent="0.25">
      <c r="A379" s="214">
        <v>185</v>
      </c>
      <c r="B379" s="75">
        <v>34295</v>
      </c>
      <c r="C379" s="111" t="s">
        <v>461</v>
      </c>
      <c r="D379" s="111" t="s">
        <v>469</v>
      </c>
      <c r="E379" s="149" t="s">
        <v>463</v>
      </c>
      <c r="F379" s="113" t="s">
        <v>464</v>
      </c>
      <c r="G379" s="110"/>
      <c r="H379" s="110">
        <v>0</v>
      </c>
      <c r="I379" s="110"/>
      <c r="J379" s="110">
        <v>4</v>
      </c>
      <c r="K379" s="31" t="s">
        <v>101</v>
      </c>
      <c r="L379" s="31" t="s">
        <v>101</v>
      </c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  <c r="AA379" s="110"/>
      <c r="AB379" s="110"/>
      <c r="AC379" s="110"/>
      <c r="AD379" s="110"/>
      <c r="AE379" s="110"/>
      <c r="AF379" s="110"/>
      <c r="AG379" s="110"/>
      <c r="AH379" s="110"/>
      <c r="AI379" s="110"/>
      <c r="AJ379" s="110"/>
      <c r="AK379" s="110"/>
      <c r="AL379" s="110"/>
      <c r="AM379" s="110"/>
    </row>
    <row r="380" spans="1:39" s="115" customFormat="1" ht="30" customHeight="1" x14ac:dyDescent="0.25">
      <c r="A380" s="215"/>
      <c r="B380" s="75">
        <v>34295</v>
      </c>
      <c r="C380" s="111" t="s">
        <v>461</v>
      </c>
      <c r="D380" s="111" t="s">
        <v>469</v>
      </c>
      <c r="E380" s="149" t="s">
        <v>466</v>
      </c>
      <c r="F380" s="113" t="s">
        <v>464</v>
      </c>
      <c r="G380" s="110" t="s">
        <v>470</v>
      </c>
      <c r="H380" s="110">
        <v>24</v>
      </c>
      <c r="I380" s="110" t="s">
        <v>470</v>
      </c>
      <c r="J380" s="110">
        <v>0</v>
      </c>
      <c r="K380" s="31" t="s">
        <v>101</v>
      </c>
      <c r="L380" s="31" t="s">
        <v>101</v>
      </c>
      <c r="M380" s="152">
        <v>6993</v>
      </c>
      <c r="N380" s="44">
        <v>5864</v>
      </c>
      <c r="O380" s="44">
        <v>522</v>
      </c>
      <c r="P380" s="44" t="s">
        <v>398</v>
      </c>
      <c r="Q380" s="44">
        <v>618</v>
      </c>
      <c r="R380" s="44" t="s">
        <v>398</v>
      </c>
      <c r="S380" s="44">
        <v>437</v>
      </c>
      <c r="T380" s="44" t="s">
        <v>398</v>
      </c>
      <c r="U380" s="44">
        <v>367</v>
      </c>
      <c r="V380" s="44" t="s">
        <v>398</v>
      </c>
      <c r="W380" s="44">
        <v>343</v>
      </c>
      <c r="X380" s="44" t="s">
        <v>398</v>
      </c>
      <c r="Y380" s="44">
        <v>319</v>
      </c>
      <c r="Z380" s="44" t="s">
        <v>398</v>
      </c>
      <c r="AA380" s="44">
        <v>338</v>
      </c>
      <c r="AB380" s="44" t="s">
        <v>398</v>
      </c>
      <c r="AC380" s="44">
        <v>300</v>
      </c>
      <c r="AD380" s="44" t="s">
        <v>398</v>
      </c>
      <c r="AE380" s="44">
        <v>710</v>
      </c>
      <c r="AF380" s="44" t="s">
        <v>398</v>
      </c>
      <c r="AG380" s="44">
        <v>463</v>
      </c>
      <c r="AH380" s="44" t="s">
        <v>398</v>
      </c>
      <c r="AI380" s="44">
        <v>761</v>
      </c>
      <c r="AJ380" s="44" t="s">
        <v>398</v>
      </c>
      <c r="AK380" s="44">
        <v>534</v>
      </c>
      <c r="AL380" s="44" t="s">
        <v>398</v>
      </c>
      <c r="AM380" s="44">
        <f>O380+Q380+S380+U380+W380+Y380+AA380+AC380+AE380+AG380+AI380+AK380</f>
        <v>5712</v>
      </c>
    </row>
    <row r="381" spans="1:39" s="115" customFormat="1" ht="30" customHeight="1" x14ac:dyDescent="0.25">
      <c r="A381" s="214">
        <v>186</v>
      </c>
      <c r="B381" s="75">
        <v>34296</v>
      </c>
      <c r="C381" s="111" t="s">
        <v>461</v>
      </c>
      <c r="D381" s="111" t="s">
        <v>469</v>
      </c>
      <c r="E381" s="149" t="s">
        <v>463</v>
      </c>
      <c r="F381" s="113" t="s">
        <v>464</v>
      </c>
      <c r="G381" s="110"/>
      <c r="H381" s="110">
        <v>0</v>
      </c>
      <c r="I381" s="110"/>
      <c r="J381" s="110">
        <v>4</v>
      </c>
      <c r="K381" s="31" t="s">
        <v>101</v>
      </c>
      <c r="L381" s="31" t="s">
        <v>101</v>
      </c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  <c r="AA381" s="110"/>
      <c r="AB381" s="110"/>
      <c r="AC381" s="110"/>
      <c r="AD381" s="110"/>
      <c r="AE381" s="110"/>
      <c r="AF381" s="110"/>
      <c r="AG381" s="110"/>
      <c r="AH381" s="110"/>
      <c r="AI381" s="110"/>
      <c r="AJ381" s="110"/>
      <c r="AK381" s="110"/>
      <c r="AL381" s="110"/>
      <c r="AM381" s="110"/>
    </row>
    <row r="382" spans="1:39" s="115" customFormat="1" ht="30" customHeight="1" x14ac:dyDescent="0.25">
      <c r="A382" s="215"/>
      <c r="B382" s="75">
        <v>34296</v>
      </c>
      <c r="C382" s="111" t="s">
        <v>461</v>
      </c>
      <c r="D382" s="111" t="s">
        <v>469</v>
      </c>
      <c r="E382" s="149" t="s">
        <v>466</v>
      </c>
      <c r="F382" s="113" t="s">
        <v>464</v>
      </c>
      <c r="G382" s="110" t="s">
        <v>470</v>
      </c>
      <c r="H382" s="110">
        <v>24</v>
      </c>
      <c r="I382" s="110" t="s">
        <v>470</v>
      </c>
      <c r="J382" s="110">
        <v>0</v>
      </c>
      <c r="K382" s="31" t="s">
        <v>101</v>
      </c>
      <c r="L382" s="31" t="s">
        <v>101</v>
      </c>
      <c r="M382" s="152">
        <v>2605</v>
      </c>
      <c r="N382" s="44">
        <v>2110</v>
      </c>
      <c r="O382" s="44">
        <v>240</v>
      </c>
      <c r="P382" s="44" t="s">
        <v>398</v>
      </c>
      <c r="Q382" s="44">
        <v>270</v>
      </c>
      <c r="R382" s="44" t="s">
        <v>398</v>
      </c>
      <c r="S382" s="44">
        <v>145</v>
      </c>
      <c r="T382" s="44" t="s">
        <v>398</v>
      </c>
      <c r="U382" s="44">
        <v>155</v>
      </c>
      <c r="V382" s="44" t="s">
        <v>398</v>
      </c>
      <c r="W382" s="44">
        <v>165</v>
      </c>
      <c r="X382" s="44" t="s">
        <v>398</v>
      </c>
      <c r="Y382" s="44">
        <v>85</v>
      </c>
      <c r="Z382" s="44" t="s">
        <v>398</v>
      </c>
      <c r="AA382" s="44">
        <v>125</v>
      </c>
      <c r="AB382" s="44" t="s">
        <v>398</v>
      </c>
      <c r="AC382" s="44">
        <v>145</v>
      </c>
      <c r="AD382" s="44" t="s">
        <v>398</v>
      </c>
      <c r="AE382" s="44">
        <v>215</v>
      </c>
      <c r="AF382" s="44" t="s">
        <v>398</v>
      </c>
      <c r="AG382" s="44">
        <v>225</v>
      </c>
      <c r="AH382" s="44" t="s">
        <v>398</v>
      </c>
      <c r="AI382" s="44">
        <v>250</v>
      </c>
      <c r="AJ382" s="44" t="s">
        <v>398</v>
      </c>
      <c r="AK382" s="44">
        <v>190</v>
      </c>
      <c r="AL382" s="44" t="s">
        <v>398</v>
      </c>
      <c r="AM382" s="44">
        <f>O382+Q382+S382+U382+W382+Y382+AA382+AC382+AE382+AG382+AI382+AK382</f>
        <v>2210</v>
      </c>
    </row>
    <row r="383" spans="1:39" s="115" customFormat="1" ht="30" customHeight="1" x14ac:dyDescent="0.25">
      <c r="A383" s="214">
        <v>187</v>
      </c>
      <c r="B383" s="75">
        <v>34297</v>
      </c>
      <c r="C383" s="111" t="s">
        <v>461</v>
      </c>
      <c r="D383" s="111" t="s">
        <v>469</v>
      </c>
      <c r="E383" s="149" t="s">
        <v>463</v>
      </c>
      <c r="F383" s="113" t="s">
        <v>464</v>
      </c>
      <c r="G383" s="110"/>
      <c r="H383" s="110">
        <v>0</v>
      </c>
      <c r="I383" s="110"/>
      <c r="J383" s="110">
        <v>4</v>
      </c>
      <c r="K383" s="31" t="s">
        <v>101</v>
      </c>
      <c r="L383" s="31" t="s">
        <v>101</v>
      </c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  <c r="AA383" s="110"/>
      <c r="AB383" s="110"/>
      <c r="AC383" s="110"/>
      <c r="AD383" s="110"/>
      <c r="AE383" s="110"/>
      <c r="AF383" s="110"/>
      <c r="AG383" s="110"/>
      <c r="AH383" s="110"/>
      <c r="AI383" s="110"/>
      <c r="AJ383" s="110"/>
      <c r="AK383" s="110"/>
      <c r="AL383" s="110"/>
      <c r="AM383" s="110"/>
    </row>
    <row r="384" spans="1:39" s="115" customFormat="1" ht="30" customHeight="1" x14ac:dyDescent="0.25">
      <c r="A384" s="215"/>
      <c r="B384" s="75">
        <v>34297</v>
      </c>
      <c r="C384" s="111" t="s">
        <v>461</v>
      </c>
      <c r="D384" s="111" t="s">
        <v>469</v>
      </c>
      <c r="E384" s="149" t="s">
        <v>466</v>
      </c>
      <c r="F384" s="113" t="s">
        <v>464</v>
      </c>
      <c r="G384" s="110" t="s">
        <v>470</v>
      </c>
      <c r="H384" s="110">
        <v>24</v>
      </c>
      <c r="I384" s="110" t="s">
        <v>470</v>
      </c>
      <c r="J384" s="110">
        <v>0</v>
      </c>
      <c r="K384" s="31" t="s">
        <v>101</v>
      </c>
      <c r="L384" s="31" t="s">
        <v>101</v>
      </c>
      <c r="M384" s="152">
        <v>10539</v>
      </c>
      <c r="N384" s="44">
        <v>9757</v>
      </c>
      <c r="O384" s="44">
        <v>804</v>
      </c>
      <c r="P384" s="44" t="s">
        <v>398</v>
      </c>
      <c r="Q384" s="44">
        <v>923</v>
      </c>
      <c r="R384" s="44" t="s">
        <v>398</v>
      </c>
      <c r="S384" s="44">
        <v>679</v>
      </c>
      <c r="T384" s="44" t="s">
        <v>398</v>
      </c>
      <c r="U384" s="44">
        <v>713</v>
      </c>
      <c r="V384" s="44" t="s">
        <v>398</v>
      </c>
      <c r="W384" s="44">
        <v>911</v>
      </c>
      <c r="X384" s="44" t="s">
        <v>398</v>
      </c>
      <c r="Y384" s="44">
        <v>531</v>
      </c>
      <c r="Z384" s="44" t="s">
        <v>398</v>
      </c>
      <c r="AA384" s="44">
        <v>636</v>
      </c>
      <c r="AB384" s="44" t="s">
        <v>398</v>
      </c>
      <c r="AC384" s="44">
        <v>854</v>
      </c>
      <c r="AD384" s="44" t="s">
        <v>398</v>
      </c>
      <c r="AE384" s="44">
        <v>958</v>
      </c>
      <c r="AF384" s="44" t="s">
        <v>398</v>
      </c>
      <c r="AG384" s="44">
        <v>1554</v>
      </c>
      <c r="AH384" s="44" t="s">
        <v>398</v>
      </c>
      <c r="AI384" s="44">
        <v>1450</v>
      </c>
      <c r="AJ384" s="44" t="s">
        <v>398</v>
      </c>
      <c r="AK384" s="44">
        <v>2072</v>
      </c>
      <c r="AL384" s="44" t="s">
        <v>398</v>
      </c>
      <c r="AM384" s="44">
        <f>O384+Q384+S384+U384+W384+Y384+AA384+AC384+AE384+AG384+AI384+AK384</f>
        <v>12085</v>
      </c>
    </row>
    <row r="385" spans="1:39" s="115" customFormat="1" ht="30" customHeight="1" x14ac:dyDescent="0.25">
      <c r="A385" s="214">
        <v>188</v>
      </c>
      <c r="B385" s="75">
        <v>34298</v>
      </c>
      <c r="C385" s="111" t="s">
        <v>461</v>
      </c>
      <c r="D385" s="111" t="s">
        <v>469</v>
      </c>
      <c r="E385" s="149" t="s">
        <v>463</v>
      </c>
      <c r="F385" s="113" t="s">
        <v>464</v>
      </c>
      <c r="G385" s="110"/>
      <c r="H385" s="110">
        <v>0</v>
      </c>
      <c r="I385" s="110"/>
      <c r="J385" s="110">
        <v>4</v>
      </c>
      <c r="K385" s="31" t="s">
        <v>101</v>
      </c>
      <c r="L385" s="31" t="s">
        <v>101</v>
      </c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  <c r="AA385" s="110"/>
      <c r="AB385" s="110"/>
      <c r="AC385" s="110"/>
      <c r="AD385" s="110"/>
      <c r="AE385" s="110"/>
      <c r="AF385" s="110"/>
      <c r="AG385" s="110"/>
      <c r="AH385" s="110"/>
      <c r="AI385" s="110"/>
      <c r="AJ385" s="110"/>
      <c r="AK385" s="110"/>
      <c r="AL385" s="110"/>
      <c r="AM385" s="110"/>
    </row>
    <row r="386" spans="1:39" s="115" customFormat="1" ht="30" customHeight="1" x14ac:dyDescent="0.25">
      <c r="A386" s="215"/>
      <c r="B386" s="75">
        <v>34298</v>
      </c>
      <c r="C386" s="111" t="s">
        <v>461</v>
      </c>
      <c r="D386" s="111" t="s">
        <v>469</v>
      </c>
      <c r="E386" s="149" t="s">
        <v>466</v>
      </c>
      <c r="F386" s="113" t="s">
        <v>464</v>
      </c>
      <c r="G386" s="110" t="s">
        <v>470</v>
      </c>
      <c r="H386" s="110">
        <v>28</v>
      </c>
      <c r="I386" s="110" t="s">
        <v>470</v>
      </c>
      <c r="J386" s="110">
        <v>0</v>
      </c>
      <c r="K386" s="31" t="s">
        <v>101</v>
      </c>
      <c r="L386" s="31" t="s">
        <v>101</v>
      </c>
      <c r="M386" s="152">
        <v>13588</v>
      </c>
      <c r="N386" s="44">
        <v>17011</v>
      </c>
      <c r="O386" s="44">
        <v>1254</v>
      </c>
      <c r="P386" s="44" t="s">
        <v>398</v>
      </c>
      <c r="Q386" s="44">
        <v>1607</v>
      </c>
      <c r="R386" s="44" t="s">
        <v>398</v>
      </c>
      <c r="S386" s="44">
        <v>836</v>
      </c>
      <c r="T386" s="44" t="s">
        <v>398</v>
      </c>
      <c r="U386" s="44">
        <v>1690</v>
      </c>
      <c r="V386" s="44" t="s">
        <v>398</v>
      </c>
      <c r="W386" s="44">
        <v>1305</v>
      </c>
      <c r="X386" s="44" t="s">
        <v>398</v>
      </c>
      <c r="Y386" s="44">
        <v>836</v>
      </c>
      <c r="Z386" s="44" t="s">
        <v>398</v>
      </c>
      <c r="AA386" s="44">
        <v>886</v>
      </c>
      <c r="AB386" s="44" t="s">
        <v>398</v>
      </c>
      <c r="AC386" s="44">
        <v>1276</v>
      </c>
      <c r="AD386" s="44" t="s">
        <v>398</v>
      </c>
      <c r="AE386" s="44">
        <v>1044</v>
      </c>
      <c r="AF386" s="44" t="s">
        <v>398</v>
      </c>
      <c r="AG386" s="44">
        <v>904</v>
      </c>
      <c r="AH386" s="44" t="s">
        <v>398</v>
      </c>
      <c r="AI386" s="44">
        <v>1236</v>
      </c>
      <c r="AJ386" s="44" t="s">
        <v>398</v>
      </c>
      <c r="AK386" s="44">
        <v>942</v>
      </c>
      <c r="AL386" s="44" t="s">
        <v>398</v>
      </c>
      <c r="AM386" s="44">
        <f>O386+Q386+S386+U386+W386+Y386+AA386+AC386+AE386+AG386+AI386+AK386</f>
        <v>13816</v>
      </c>
    </row>
    <row r="387" spans="1:39" s="115" customFormat="1" ht="30" customHeight="1" x14ac:dyDescent="0.25">
      <c r="A387" s="214">
        <v>189</v>
      </c>
      <c r="B387" s="75">
        <v>34299</v>
      </c>
      <c r="C387" s="111" t="s">
        <v>461</v>
      </c>
      <c r="D387" s="111" t="s">
        <v>469</v>
      </c>
      <c r="E387" s="149" t="s">
        <v>463</v>
      </c>
      <c r="F387" s="113" t="s">
        <v>464</v>
      </c>
      <c r="G387" s="110"/>
      <c r="H387" s="110">
        <v>0</v>
      </c>
      <c r="I387" s="110"/>
      <c r="J387" s="110">
        <v>7</v>
      </c>
      <c r="K387" s="31" t="s">
        <v>101</v>
      </c>
      <c r="L387" s="31" t="s">
        <v>101</v>
      </c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  <c r="AA387" s="110"/>
      <c r="AB387" s="110"/>
      <c r="AC387" s="110"/>
      <c r="AD387" s="110"/>
      <c r="AE387" s="110"/>
      <c r="AF387" s="110"/>
      <c r="AG387" s="110"/>
      <c r="AH387" s="110"/>
      <c r="AI387" s="110"/>
      <c r="AJ387" s="110"/>
      <c r="AK387" s="110"/>
      <c r="AL387" s="110"/>
      <c r="AM387" s="110"/>
    </row>
    <row r="388" spans="1:39" s="115" customFormat="1" ht="30" customHeight="1" x14ac:dyDescent="0.25">
      <c r="A388" s="215"/>
      <c r="B388" s="75">
        <v>34299</v>
      </c>
      <c r="C388" s="111" t="s">
        <v>461</v>
      </c>
      <c r="D388" s="111" t="s">
        <v>469</v>
      </c>
      <c r="E388" s="149" t="s">
        <v>466</v>
      </c>
      <c r="F388" s="113" t="s">
        <v>464</v>
      </c>
      <c r="G388" s="110" t="s">
        <v>470</v>
      </c>
      <c r="H388" s="110">
        <v>42</v>
      </c>
      <c r="I388" s="110" t="s">
        <v>470</v>
      </c>
      <c r="J388" s="110">
        <v>0</v>
      </c>
      <c r="K388" s="31" t="s">
        <v>101</v>
      </c>
      <c r="L388" s="31" t="s">
        <v>101</v>
      </c>
      <c r="M388" s="152">
        <v>11626</v>
      </c>
      <c r="N388" s="44">
        <v>11633</v>
      </c>
      <c r="O388" s="44">
        <v>858</v>
      </c>
      <c r="P388" s="44" t="s">
        <v>398</v>
      </c>
      <c r="Q388" s="44">
        <v>1120</v>
      </c>
      <c r="R388" s="44" t="s">
        <v>398</v>
      </c>
      <c r="S388" s="44">
        <v>894</v>
      </c>
      <c r="T388" s="44" t="s">
        <v>398</v>
      </c>
      <c r="U388" s="44">
        <v>718</v>
      </c>
      <c r="V388" s="44" t="s">
        <v>398</v>
      </c>
      <c r="W388" s="44">
        <v>576</v>
      </c>
      <c r="X388" s="44" t="s">
        <v>398</v>
      </c>
      <c r="Y388" s="44">
        <v>525</v>
      </c>
      <c r="Z388" s="44" t="s">
        <v>398</v>
      </c>
      <c r="AA388" s="44">
        <v>506</v>
      </c>
      <c r="AB388" s="44" t="s">
        <v>398</v>
      </c>
      <c r="AC388" s="44">
        <v>278</v>
      </c>
      <c r="AD388" s="44" t="s">
        <v>398</v>
      </c>
      <c r="AE388" s="44">
        <v>1200</v>
      </c>
      <c r="AF388" s="44" t="s">
        <v>398</v>
      </c>
      <c r="AG388" s="44">
        <v>926</v>
      </c>
      <c r="AH388" s="44" t="s">
        <v>398</v>
      </c>
      <c r="AI388" s="44">
        <v>834</v>
      </c>
      <c r="AJ388" s="44" t="s">
        <v>398</v>
      </c>
      <c r="AK388" s="44">
        <v>750</v>
      </c>
      <c r="AL388" s="44" t="s">
        <v>398</v>
      </c>
      <c r="AM388" s="44">
        <f>O388+Q388+S388+U388+W388+Y388+AA388+AC388+AE388+AG388+AI388+AK388</f>
        <v>9185</v>
      </c>
    </row>
    <row r="389" spans="1:39" s="115" customFormat="1" ht="30" customHeight="1" x14ac:dyDescent="0.25">
      <c r="A389" s="214">
        <v>190</v>
      </c>
      <c r="B389" s="75">
        <v>342100</v>
      </c>
      <c r="C389" s="111" t="s">
        <v>461</v>
      </c>
      <c r="D389" s="111" t="s">
        <v>469</v>
      </c>
      <c r="E389" s="149" t="s">
        <v>463</v>
      </c>
      <c r="F389" s="113" t="s">
        <v>464</v>
      </c>
      <c r="G389" s="110"/>
      <c r="H389" s="110">
        <v>0</v>
      </c>
      <c r="I389" s="110"/>
      <c r="J389" s="110">
        <v>8</v>
      </c>
      <c r="K389" s="31" t="s">
        <v>101</v>
      </c>
      <c r="L389" s="31" t="s">
        <v>101</v>
      </c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  <c r="AA389" s="110"/>
      <c r="AB389" s="110"/>
      <c r="AC389" s="110"/>
      <c r="AD389" s="110"/>
      <c r="AE389" s="110"/>
      <c r="AF389" s="110"/>
      <c r="AG389" s="110"/>
      <c r="AH389" s="110"/>
      <c r="AI389" s="110"/>
      <c r="AJ389" s="110"/>
      <c r="AK389" s="110"/>
      <c r="AL389" s="110"/>
      <c r="AM389" s="110"/>
    </row>
    <row r="390" spans="1:39" s="115" customFormat="1" ht="30" customHeight="1" x14ac:dyDescent="0.25">
      <c r="A390" s="215"/>
      <c r="B390" s="75">
        <v>342100</v>
      </c>
      <c r="C390" s="111" t="s">
        <v>461</v>
      </c>
      <c r="D390" s="111" t="s">
        <v>469</v>
      </c>
      <c r="E390" s="149" t="s">
        <v>466</v>
      </c>
      <c r="F390" s="113" t="s">
        <v>464</v>
      </c>
      <c r="G390" s="110" t="s">
        <v>470</v>
      </c>
      <c r="H390" s="110">
        <v>56</v>
      </c>
      <c r="I390" s="110" t="s">
        <v>470</v>
      </c>
      <c r="J390" s="110">
        <v>0</v>
      </c>
      <c r="K390" s="31" t="s">
        <v>101</v>
      </c>
      <c r="L390" s="31" t="s">
        <v>101</v>
      </c>
      <c r="M390" s="152">
        <v>12280</v>
      </c>
      <c r="N390" s="44">
        <v>11854</v>
      </c>
      <c r="O390" s="44">
        <v>752</v>
      </c>
      <c r="P390" s="44" t="s">
        <v>398</v>
      </c>
      <c r="Q390" s="44">
        <v>824</v>
      </c>
      <c r="R390" s="44" t="s">
        <v>398</v>
      </c>
      <c r="S390" s="44">
        <v>697</v>
      </c>
      <c r="T390" s="44" t="s">
        <v>398</v>
      </c>
      <c r="U390" s="44">
        <v>624</v>
      </c>
      <c r="V390" s="44" t="s">
        <v>398</v>
      </c>
      <c r="W390" s="44">
        <v>622</v>
      </c>
      <c r="X390" s="44" t="s">
        <v>398</v>
      </c>
      <c r="Y390" s="44">
        <v>381</v>
      </c>
      <c r="Z390" s="44" t="s">
        <v>398</v>
      </c>
      <c r="AA390" s="44">
        <v>461</v>
      </c>
      <c r="AB390" s="44" t="s">
        <v>398</v>
      </c>
      <c r="AC390" s="44">
        <v>397</v>
      </c>
      <c r="AD390" s="44" t="s">
        <v>398</v>
      </c>
      <c r="AE390" s="44">
        <v>1006</v>
      </c>
      <c r="AF390" s="44" t="s">
        <v>398</v>
      </c>
      <c r="AG390" s="44">
        <v>498</v>
      </c>
      <c r="AH390" s="44" t="s">
        <v>398</v>
      </c>
      <c r="AI390" s="44">
        <v>624</v>
      </c>
      <c r="AJ390" s="44" t="s">
        <v>398</v>
      </c>
      <c r="AK390" s="44">
        <v>962</v>
      </c>
      <c r="AL390" s="44" t="s">
        <v>398</v>
      </c>
      <c r="AM390" s="44">
        <f>O390+Q390+S390+U390+W390+Y390+AA390+AC390+AE390+AG390+AI390+AK390</f>
        <v>7848</v>
      </c>
    </row>
    <row r="391" spans="1:39" s="115" customFormat="1" ht="30" customHeight="1" x14ac:dyDescent="0.25">
      <c r="A391" s="214">
        <v>191</v>
      </c>
      <c r="B391" s="75">
        <v>342101</v>
      </c>
      <c r="C391" s="111" t="s">
        <v>461</v>
      </c>
      <c r="D391" s="111" t="s">
        <v>469</v>
      </c>
      <c r="E391" s="149" t="s">
        <v>463</v>
      </c>
      <c r="F391" s="113" t="s">
        <v>464</v>
      </c>
      <c r="G391" s="110"/>
      <c r="H391" s="110">
        <v>0</v>
      </c>
      <c r="I391" s="110"/>
      <c r="J391" s="110">
        <v>5</v>
      </c>
      <c r="K391" s="31" t="s">
        <v>101</v>
      </c>
      <c r="L391" s="31" t="s">
        <v>101</v>
      </c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  <c r="AA391" s="110"/>
      <c r="AB391" s="110"/>
      <c r="AC391" s="110"/>
      <c r="AD391" s="110"/>
      <c r="AE391" s="110"/>
      <c r="AF391" s="110"/>
      <c r="AG391" s="110"/>
      <c r="AH391" s="110"/>
      <c r="AI391" s="110"/>
      <c r="AJ391" s="110"/>
      <c r="AK391" s="110"/>
      <c r="AL391" s="110"/>
      <c r="AM391" s="110"/>
    </row>
    <row r="392" spans="1:39" s="115" customFormat="1" ht="30" customHeight="1" x14ac:dyDescent="0.25">
      <c r="A392" s="215"/>
      <c r="B392" s="75">
        <v>342101</v>
      </c>
      <c r="C392" s="111" t="s">
        <v>461</v>
      </c>
      <c r="D392" s="111" t="s">
        <v>469</v>
      </c>
      <c r="E392" s="149" t="s">
        <v>466</v>
      </c>
      <c r="F392" s="113" t="s">
        <v>464</v>
      </c>
      <c r="G392" s="110" t="s">
        <v>470</v>
      </c>
      <c r="H392" s="110">
        <v>30</v>
      </c>
      <c r="I392" s="110" t="s">
        <v>470</v>
      </c>
      <c r="J392" s="110">
        <v>0</v>
      </c>
      <c r="K392" s="31" t="s">
        <v>101</v>
      </c>
      <c r="L392" s="31" t="s">
        <v>101</v>
      </c>
      <c r="M392" s="152">
        <v>4997</v>
      </c>
      <c r="N392" s="44">
        <v>5882</v>
      </c>
      <c r="O392" s="44">
        <v>793</v>
      </c>
      <c r="P392" s="44" t="s">
        <v>398</v>
      </c>
      <c r="Q392" s="44">
        <v>895</v>
      </c>
      <c r="R392" s="44" t="s">
        <v>398</v>
      </c>
      <c r="S392" s="44">
        <v>614</v>
      </c>
      <c r="T392" s="44" t="s">
        <v>398</v>
      </c>
      <c r="U392" s="44">
        <v>944</v>
      </c>
      <c r="V392" s="44" t="s">
        <v>398</v>
      </c>
      <c r="W392" s="44">
        <v>639</v>
      </c>
      <c r="X392" s="44" t="s">
        <v>398</v>
      </c>
      <c r="Y392" s="44">
        <v>469</v>
      </c>
      <c r="Z392" s="44" t="s">
        <v>398</v>
      </c>
      <c r="AA392" s="44">
        <v>463</v>
      </c>
      <c r="AB392" s="44" t="s">
        <v>398</v>
      </c>
      <c r="AC392" s="44">
        <v>352</v>
      </c>
      <c r="AD392" s="44" t="s">
        <v>398</v>
      </c>
      <c r="AE392" s="44">
        <v>1147</v>
      </c>
      <c r="AF392" s="44" t="s">
        <v>398</v>
      </c>
      <c r="AG392" s="44">
        <v>920</v>
      </c>
      <c r="AH392" s="44" t="s">
        <v>398</v>
      </c>
      <c r="AI392" s="44">
        <v>1172</v>
      </c>
      <c r="AJ392" s="44" t="s">
        <v>398</v>
      </c>
      <c r="AK392" s="44">
        <v>1110</v>
      </c>
      <c r="AL392" s="44" t="s">
        <v>398</v>
      </c>
      <c r="AM392" s="44">
        <f>O392+Q392+S392+U392+W392+Y392+AA392+AC392+AE392+AG392+AI392+AK392</f>
        <v>9518</v>
      </c>
    </row>
    <row r="393" spans="1:39" s="115" customFormat="1" ht="30" customHeight="1" x14ac:dyDescent="0.25">
      <c r="A393" s="214">
        <v>192</v>
      </c>
      <c r="B393" s="75">
        <v>342102</v>
      </c>
      <c r="C393" s="111" t="s">
        <v>461</v>
      </c>
      <c r="D393" s="111" t="s">
        <v>469</v>
      </c>
      <c r="E393" s="149" t="s">
        <v>463</v>
      </c>
      <c r="F393" s="113" t="s">
        <v>464</v>
      </c>
      <c r="G393" s="110"/>
      <c r="H393" s="110">
        <v>0</v>
      </c>
      <c r="I393" s="110"/>
      <c r="J393" s="110">
        <v>5</v>
      </c>
      <c r="K393" s="31" t="s">
        <v>101</v>
      </c>
      <c r="L393" s="31" t="s">
        <v>101</v>
      </c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  <c r="AA393" s="110"/>
      <c r="AB393" s="110"/>
      <c r="AC393" s="110"/>
      <c r="AD393" s="110"/>
      <c r="AE393" s="110"/>
      <c r="AF393" s="110"/>
      <c r="AG393" s="110"/>
      <c r="AH393" s="110"/>
      <c r="AI393" s="110"/>
      <c r="AJ393" s="110"/>
      <c r="AK393" s="110"/>
      <c r="AL393" s="110"/>
      <c r="AM393" s="110"/>
    </row>
    <row r="394" spans="1:39" s="115" customFormat="1" ht="30" customHeight="1" x14ac:dyDescent="0.25">
      <c r="A394" s="215"/>
      <c r="B394" s="75">
        <v>342102</v>
      </c>
      <c r="C394" s="111" t="s">
        <v>461</v>
      </c>
      <c r="D394" s="111" t="s">
        <v>469</v>
      </c>
      <c r="E394" s="149" t="s">
        <v>466</v>
      </c>
      <c r="F394" s="113" t="s">
        <v>464</v>
      </c>
      <c r="G394" s="110" t="s">
        <v>470</v>
      </c>
      <c r="H394" s="110">
        <v>30</v>
      </c>
      <c r="I394" s="110" t="s">
        <v>470</v>
      </c>
      <c r="J394" s="110">
        <v>0</v>
      </c>
      <c r="K394" s="31" t="s">
        <v>101</v>
      </c>
      <c r="L394" s="31" t="s">
        <v>101</v>
      </c>
      <c r="M394" s="152">
        <v>1200</v>
      </c>
      <c r="N394" s="44">
        <v>1200</v>
      </c>
      <c r="O394" s="44">
        <v>100</v>
      </c>
      <c r="P394" s="44" t="s">
        <v>398</v>
      </c>
      <c r="Q394" s="44">
        <v>100</v>
      </c>
      <c r="R394" s="44" t="s">
        <v>398</v>
      </c>
      <c r="S394" s="44">
        <v>100</v>
      </c>
      <c r="T394" s="44" t="s">
        <v>398</v>
      </c>
      <c r="U394" s="44">
        <v>100</v>
      </c>
      <c r="V394" s="44" t="s">
        <v>398</v>
      </c>
      <c r="W394" s="44">
        <v>100</v>
      </c>
      <c r="X394" s="44" t="s">
        <v>398</v>
      </c>
      <c r="Y394" s="44">
        <v>100</v>
      </c>
      <c r="Z394" s="44" t="s">
        <v>398</v>
      </c>
      <c r="AA394" s="44">
        <v>100</v>
      </c>
      <c r="AB394" s="44" t="s">
        <v>398</v>
      </c>
      <c r="AC394" s="44">
        <v>100</v>
      </c>
      <c r="AD394" s="44" t="s">
        <v>398</v>
      </c>
      <c r="AE394" s="44">
        <v>0</v>
      </c>
      <c r="AF394" s="44" t="s">
        <v>398</v>
      </c>
      <c r="AG394" s="44">
        <v>0</v>
      </c>
      <c r="AH394" s="44" t="s">
        <v>398</v>
      </c>
      <c r="AI394" s="44">
        <v>0</v>
      </c>
      <c r="AJ394" s="44" t="s">
        <v>398</v>
      </c>
      <c r="AK394" s="44">
        <v>1055</v>
      </c>
      <c r="AL394" s="44" t="s">
        <v>398</v>
      </c>
      <c r="AM394" s="44">
        <f>O394+Q394+S394+U394+W394+Y394+AA394+AC394+AE394+AG394+AI394+AK394</f>
        <v>1855</v>
      </c>
    </row>
    <row r="395" spans="1:39" s="115" customFormat="1" ht="30" customHeight="1" x14ac:dyDescent="0.25">
      <c r="A395" s="214">
        <v>193</v>
      </c>
      <c r="B395" s="75">
        <v>342103</v>
      </c>
      <c r="C395" s="111" t="s">
        <v>461</v>
      </c>
      <c r="D395" s="111" t="s">
        <v>469</v>
      </c>
      <c r="E395" s="149" t="s">
        <v>463</v>
      </c>
      <c r="F395" s="113" t="s">
        <v>464</v>
      </c>
      <c r="G395" s="110"/>
      <c r="H395" s="110">
        <v>0</v>
      </c>
      <c r="I395" s="110"/>
      <c r="J395" s="110">
        <v>5</v>
      </c>
      <c r="K395" s="31" t="s">
        <v>101</v>
      </c>
      <c r="L395" s="31" t="s">
        <v>101</v>
      </c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  <c r="AA395" s="110"/>
      <c r="AB395" s="110"/>
      <c r="AC395" s="110"/>
      <c r="AD395" s="110"/>
      <c r="AE395" s="110"/>
      <c r="AF395" s="110"/>
      <c r="AG395" s="110"/>
      <c r="AH395" s="110"/>
      <c r="AI395" s="110"/>
      <c r="AJ395" s="110"/>
      <c r="AK395" s="110"/>
      <c r="AL395" s="110"/>
      <c r="AM395" s="110"/>
    </row>
    <row r="396" spans="1:39" s="115" customFormat="1" ht="30" customHeight="1" x14ac:dyDescent="0.25">
      <c r="A396" s="215"/>
      <c r="B396" s="75">
        <v>342103</v>
      </c>
      <c r="C396" s="111" t="s">
        <v>461</v>
      </c>
      <c r="D396" s="111" t="s">
        <v>469</v>
      </c>
      <c r="E396" s="149" t="s">
        <v>466</v>
      </c>
      <c r="F396" s="113" t="s">
        <v>464</v>
      </c>
      <c r="G396" s="110" t="s">
        <v>470</v>
      </c>
      <c r="H396" s="110">
        <v>30</v>
      </c>
      <c r="I396" s="110" t="s">
        <v>470</v>
      </c>
      <c r="J396" s="110">
        <v>0</v>
      </c>
      <c r="K396" s="31" t="s">
        <v>101</v>
      </c>
      <c r="L396" s="31" t="s">
        <v>101</v>
      </c>
      <c r="M396" s="152">
        <v>7893</v>
      </c>
      <c r="N396" s="44">
        <v>8288</v>
      </c>
      <c r="O396" s="44">
        <v>761</v>
      </c>
      <c r="P396" s="44" t="s">
        <v>398</v>
      </c>
      <c r="Q396" s="44">
        <v>843</v>
      </c>
      <c r="R396" s="44" t="s">
        <v>398</v>
      </c>
      <c r="S396" s="44">
        <v>714</v>
      </c>
      <c r="T396" s="44" t="s">
        <v>398</v>
      </c>
      <c r="U396" s="44">
        <v>768</v>
      </c>
      <c r="V396" s="44" t="s">
        <v>398</v>
      </c>
      <c r="W396" s="44">
        <v>431</v>
      </c>
      <c r="X396" s="44" t="s">
        <v>398</v>
      </c>
      <c r="Y396" s="44">
        <v>406</v>
      </c>
      <c r="Z396" s="44" t="s">
        <v>398</v>
      </c>
      <c r="AA396" s="44">
        <v>400</v>
      </c>
      <c r="AB396" s="44" t="s">
        <v>398</v>
      </c>
      <c r="AC396" s="44">
        <v>299</v>
      </c>
      <c r="AD396" s="44" t="s">
        <v>398</v>
      </c>
      <c r="AE396" s="44">
        <v>1023</v>
      </c>
      <c r="AF396" s="44" t="s">
        <v>398</v>
      </c>
      <c r="AG396" s="44">
        <v>853</v>
      </c>
      <c r="AH396" s="44" t="s">
        <v>398</v>
      </c>
      <c r="AI396" s="44">
        <v>1084</v>
      </c>
      <c r="AJ396" s="44" t="s">
        <v>398</v>
      </c>
      <c r="AK396" s="44">
        <v>719</v>
      </c>
      <c r="AL396" s="44" t="s">
        <v>398</v>
      </c>
      <c r="AM396" s="44">
        <f>O396+Q396+S396+U396+W396+Y396+AA396+AC396+AE396+AG396+AI396+AK396</f>
        <v>8301</v>
      </c>
    </row>
    <row r="397" spans="1:39" s="115" customFormat="1" ht="30" customHeight="1" x14ac:dyDescent="0.25">
      <c r="A397" s="214">
        <v>194</v>
      </c>
      <c r="B397" s="75">
        <v>342104</v>
      </c>
      <c r="C397" s="111" t="s">
        <v>461</v>
      </c>
      <c r="D397" s="111" t="s">
        <v>469</v>
      </c>
      <c r="E397" s="149" t="s">
        <v>463</v>
      </c>
      <c r="F397" s="113" t="s">
        <v>464</v>
      </c>
      <c r="G397" s="110"/>
      <c r="H397" s="110">
        <v>0</v>
      </c>
      <c r="I397" s="110"/>
      <c r="J397" s="110">
        <v>2</v>
      </c>
      <c r="K397" s="31" t="s">
        <v>101</v>
      </c>
      <c r="L397" s="31" t="s">
        <v>101</v>
      </c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  <c r="AA397" s="110"/>
      <c r="AB397" s="110"/>
      <c r="AC397" s="110"/>
      <c r="AD397" s="110"/>
      <c r="AE397" s="110"/>
      <c r="AF397" s="110"/>
      <c r="AG397" s="110"/>
      <c r="AH397" s="110"/>
      <c r="AI397" s="110"/>
      <c r="AJ397" s="110"/>
      <c r="AK397" s="110"/>
      <c r="AL397" s="110"/>
      <c r="AM397" s="110"/>
    </row>
    <row r="398" spans="1:39" s="115" customFormat="1" ht="30" customHeight="1" x14ac:dyDescent="0.25">
      <c r="A398" s="215"/>
      <c r="B398" s="75">
        <v>342104</v>
      </c>
      <c r="C398" s="111" t="s">
        <v>461</v>
      </c>
      <c r="D398" s="111" t="s">
        <v>469</v>
      </c>
      <c r="E398" s="149" t="s">
        <v>466</v>
      </c>
      <c r="F398" s="113" t="s">
        <v>464</v>
      </c>
      <c r="G398" s="110" t="s">
        <v>470</v>
      </c>
      <c r="H398" s="110">
        <v>14</v>
      </c>
      <c r="I398" s="110" t="s">
        <v>470</v>
      </c>
      <c r="J398" s="110">
        <v>0</v>
      </c>
      <c r="K398" s="31" t="s">
        <v>101</v>
      </c>
      <c r="L398" s="31" t="s">
        <v>101</v>
      </c>
      <c r="M398" s="152">
        <v>12829</v>
      </c>
      <c r="N398" s="44">
        <v>1626</v>
      </c>
      <c r="O398" s="44">
        <v>117</v>
      </c>
      <c r="P398" s="44" t="s">
        <v>398</v>
      </c>
      <c r="Q398" s="44">
        <v>148</v>
      </c>
      <c r="R398" s="44" t="s">
        <v>398</v>
      </c>
      <c r="S398" s="44">
        <v>130</v>
      </c>
      <c r="T398" s="44" t="s">
        <v>398</v>
      </c>
      <c r="U398" s="44">
        <v>160</v>
      </c>
      <c r="V398" s="44" t="s">
        <v>398</v>
      </c>
      <c r="W398" s="44">
        <v>128</v>
      </c>
      <c r="X398" s="44" t="s">
        <v>398</v>
      </c>
      <c r="Y398" s="44">
        <v>115</v>
      </c>
      <c r="Z398" s="44" t="s">
        <v>398</v>
      </c>
      <c r="AA398" s="44">
        <v>132</v>
      </c>
      <c r="AB398" s="44" t="s">
        <v>398</v>
      </c>
      <c r="AC398" s="44">
        <v>72</v>
      </c>
      <c r="AD398" s="44" t="s">
        <v>398</v>
      </c>
      <c r="AE398" s="44">
        <v>194</v>
      </c>
      <c r="AF398" s="44" t="s">
        <v>398</v>
      </c>
      <c r="AG398" s="44">
        <v>119</v>
      </c>
      <c r="AH398" s="44" t="s">
        <v>398</v>
      </c>
      <c r="AI398" s="44">
        <v>127</v>
      </c>
      <c r="AJ398" s="44" t="s">
        <v>398</v>
      </c>
      <c r="AK398" s="44">
        <v>86</v>
      </c>
      <c r="AL398" s="44" t="s">
        <v>398</v>
      </c>
      <c r="AM398" s="44">
        <f>O398+Q398+S398+U398+W398+Y398+AA398+AC398+AE398+AG398+AI398+AK398</f>
        <v>1528</v>
      </c>
    </row>
    <row r="399" spans="1:39" s="115" customFormat="1" ht="30" customHeight="1" x14ac:dyDescent="0.25">
      <c r="A399" s="214">
        <v>195</v>
      </c>
      <c r="B399" s="75">
        <v>342105</v>
      </c>
      <c r="C399" s="111" t="s">
        <v>461</v>
      </c>
      <c r="D399" s="111" t="s">
        <v>469</v>
      </c>
      <c r="E399" s="149" t="s">
        <v>463</v>
      </c>
      <c r="F399" s="113" t="s">
        <v>464</v>
      </c>
      <c r="G399" s="110"/>
      <c r="H399" s="110">
        <v>0</v>
      </c>
      <c r="I399" s="110"/>
      <c r="J399" s="110">
        <v>5</v>
      </c>
      <c r="K399" s="31" t="s">
        <v>101</v>
      </c>
      <c r="L399" s="31" t="s">
        <v>101</v>
      </c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  <c r="AA399" s="110"/>
      <c r="AB399" s="110"/>
      <c r="AC399" s="110"/>
      <c r="AD399" s="110"/>
      <c r="AE399" s="110"/>
      <c r="AF399" s="110"/>
      <c r="AG399" s="110"/>
      <c r="AH399" s="110"/>
      <c r="AI399" s="110"/>
      <c r="AJ399" s="110"/>
      <c r="AK399" s="110"/>
      <c r="AL399" s="110"/>
      <c r="AM399" s="110"/>
    </row>
    <row r="400" spans="1:39" s="115" customFormat="1" ht="30" customHeight="1" x14ac:dyDescent="0.25">
      <c r="A400" s="215"/>
      <c r="B400" s="75">
        <v>342105</v>
      </c>
      <c r="C400" s="111" t="s">
        <v>461</v>
      </c>
      <c r="D400" s="111" t="s">
        <v>469</v>
      </c>
      <c r="E400" s="149" t="s">
        <v>466</v>
      </c>
      <c r="F400" s="113" t="s">
        <v>464</v>
      </c>
      <c r="G400" s="110" t="s">
        <v>470</v>
      </c>
      <c r="H400" s="110">
        <v>30</v>
      </c>
      <c r="I400" s="110" t="s">
        <v>470</v>
      </c>
      <c r="J400" s="110">
        <v>0</v>
      </c>
      <c r="K400" s="31" t="s">
        <v>101</v>
      </c>
      <c r="L400" s="31" t="s">
        <v>101</v>
      </c>
      <c r="M400" s="152">
        <v>15340</v>
      </c>
      <c r="N400" s="44">
        <v>14925</v>
      </c>
      <c r="O400" s="44">
        <v>1350</v>
      </c>
      <c r="P400" s="44" t="s">
        <v>398</v>
      </c>
      <c r="Q400" s="44">
        <v>1350</v>
      </c>
      <c r="R400" s="44" t="s">
        <v>398</v>
      </c>
      <c r="S400" s="44">
        <v>1130</v>
      </c>
      <c r="T400" s="44" t="s">
        <v>398</v>
      </c>
      <c r="U400" s="44">
        <v>1370</v>
      </c>
      <c r="V400" s="44" t="s">
        <v>398</v>
      </c>
      <c r="W400" s="44">
        <v>851</v>
      </c>
      <c r="X400" s="44" t="s">
        <v>398</v>
      </c>
      <c r="Y400" s="44">
        <v>726</v>
      </c>
      <c r="Z400" s="44" t="s">
        <v>398</v>
      </c>
      <c r="AA400" s="44">
        <v>876</v>
      </c>
      <c r="AB400" s="44" t="s">
        <v>398</v>
      </c>
      <c r="AC400" s="44">
        <v>558</v>
      </c>
      <c r="AD400" s="44" t="s">
        <v>398</v>
      </c>
      <c r="AE400" s="44">
        <v>1862</v>
      </c>
      <c r="AF400" s="44" t="s">
        <v>398</v>
      </c>
      <c r="AG400" s="44">
        <v>1433</v>
      </c>
      <c r="AH400" s="44" t="s">
        <v>398</v>
      </c>
      <c r="AI400" s="44">
        <v>1213</v>
      </c>
      <c r="AJ400" s="44" t="s">
        <v>398</v>
      </c>
      <c r="AK400" s="44">
        <v>1264</v>
      </c>
      <c r="AL400" s="44" t="s">
        <v>398</v>
      </c>
      <c r="AM400" s="44">
        <f>O400+Q400+S400+U400+W400+Y400+AA400+AC400+AE400+AG400+AI400+AK400</f>
        <v>13983</v>
      </c>
    </row>
    <row r="401" spans="1:39" s="115" customFormat="1" ht="30" customHeight="1" x14ac:dyDescent="0.25">
      <c r="A401" s="214">
        <v>196</v>
      </c>
      <c r="B401" s="75">
        <v>342106</v>
      </c>
      <c r="C401" s="111" t="s">
        <v>461</v>
      </c>
      <c r="D401" s="111" t="s">
        <v>469</v>
      </c>
      <c r="E401" s="149" t="s">
        <v>463</v>
      </c>
      <c r="F401" s="113" t="s">
        <v>464</v>
      </c>
      <c r="G401" s="110"/>
      <c r="H401" s="110">
        <v>0</v>
      </c>
      <c r="I401" s="110"/>
      <c r="J401" s="110">
        <v>3</v>
      </c>
      <c r="K401" s="31" t="s">
        <v>101</v>
      </c>
      <c r="L401" s="31" t="s">
        <v>101</v>
      </c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  <c r="AA401" s="110"/>
      <c r="AB401" s="110"/>
      <c r="AC401" s="110"/>
      <c r="AD401" s="110"/>
      <c r="AE401" s="110"/>
      <c r="AF401" s="110"/>
      <c r="AG401" s="110"/>
      <c r="AH401" s="110"/>
      <c r="AI401" s="110"/>
      <c r="AJ401" s="110"/>
      <c r="AK401" s="110"/>
      <c r="AL401" s="110"/>
      <c r="AM401" s="110"/>
    </row>
    <row r="402" spans="1:39" s="115" customFormat="1" ht="30" customHeight="1" x14ac:dyDescent="0.25">
      <c r="A402" s="215"/>
      <c r="B402" s="75">
        <v>342106</v>
      </c>
      <c r="C402" s="111" t="s">
        <v>461</v>
      </c>
      <c r="D402" s="111" t="s">
        <v>469</v>
      </c>
      <c r="E402" s="149" t="s">
        <v>466</v>
      </c>
      <c r="F402" s="113" t="s">
        <v>464</v>
      </c>
      <c r="G402" s="110" t="s">
        <v>470</v>
      </c>
      <c r="H402" s="110">
        <v>18</v>
      </c>
      <c r="I402" s="110" t="s">
        <v>470</v>
      </c>
      <c r="J402" s="110">
        <v>0</v>
      </c>
      <c r="K402" s="31" t="s">
        <v>101</v>
      </c>
      <c r="L402" s="31" t="s">
        <v>101</v>
      </c>
      <c r="M402" s="152">
        <v>9733</v>
      </c>
      <c r="N402" s="44">
        <v>8270</v>
      </c>
      <c r="O402" s="44">
        <v>816</v>
      </c>
      <c r="P402" s="44" t="s">
        <v>398</v>
      </c>
      <c r="Q402" s="44">
        <v>889</v>
      </c>
      <c r="R402" s="44" t="s">
        <v>398</v>
      </c>
      <c r="S402" s="44">
        <v>686</v>
      </c>
      <c r="T402" s="44" t="s">
        <v>398</v>
      </c>
      <c r="U402" s="44">
        <v>626</v>
      </c>
      <c r="V402" s="44" t="s">
        <v>398</v>
      </c>
      <c r="W402" s="44">
        <v>849</v>
      </c>
      <c r="X402" s="44" t="s">
        <v>398</v>
      </c>
      <c r="Y402" s="44">
        <v>655</v>
      </c>
      <c r="Z402" s="44" t="s">
        <v>398</v>
      </c>
      <c r="AA402" s="44">
        <v>529</v>
      </c>
      <c r="AB402" s="44" t="s">
        <v>398</v>
      </c>
      <c r="AC402" s="44">
        <v>331</v>
      </c>
      <c r="AD402" s="44" t="s">
        <v>398</v>
      </c>
      <c r="AE402" s="44">
        <v>954</v>
      </c>
      <c r="AF402" s="44" t="s">
        <v>398</v>
      </c>
      <c r="AG402" s="44">
        <v>670</v>
      </c>
      <c r="AH402" s="44" t="s">
        <v>398</v>
      </c>
      <c r="AI402" s="44">
        <v>1315</v>
      </c>
      <c r="AJ402" s="44" t="s">
        <v>398</v>
      </c>
      <c r="AK402" s="44">
        <v>263</v>
      </c>
      <c r="AL402" s="44" t="s">
        <v>398</v>
      </c>
      <c r="AM402" s="44">
        <f>O402+Q402+S402+U402+W402+Y402+AA402+AC402+AE402+AG402+AI402+AK402</f>
        <v>8583</v>
      </c>
    </row>
    <row r="403" spans="1:39" s="115" customFormat="1" ht="30" customHeight="1" x14ac:dyDescent="0.25">
      <c r="A403" s="214">
        <v>197</v>
      </c>
      <c r="B403" s="75">
        <v>342107</v>
      </c>
      <c r="C403" s="111" t="s">
        <v>461</v>
      </c>
      <c r="D403" s="111" t="s">
        <v>469</v>
      </c>
      <c r="E403" s="149" t="s">
        <v>463</v>
      </c>
      <c r="F403" s="113" t="s">
        <v>464</v>
      </c>
      <c r="G403" s="110"/>
      <c r="H403" s="110">
        <v>0</v>
      </c>
      <c r="I403" s="110"/>
      <c r="J403" s="110">
        <v>3</v>
      </c>
      <c r="K403" s="31" t="s">
        <v>101</v>
      </c>
      <c r="L403" s="31" t="s">
        <v>101</v>
      </c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  <c r="AA403" s="110"/>
      <c r="AB403" s="110"/>
      <c r="AC403" s="110"/>
      <c r="AD403" s="110"/>
      <c r="AE403" s="110"/>
      <c r="AF403" s="110"/>
      <c r="AG403" s="110"/>
      <c r="AH403" s="110"/>
      <c r="AI403" s="110"/>
      <c r="AJ403" s="110"/>
      <c r="AK403" s="110"/>
      <c r="AL403" s="110"/>
      <c r="AM403" s="110"/>
    </row>
    <row r="404" spans="1:39" s="115" customFormat="1" ht="30" customHeight="1" x14ac:dyDescent="0.25">
      <c r="A404" s="215"/>
      <c r="B404" s="75">
        <v>342107</v>
      </c>
      <c r="C404" s="111"/>
      <c r="D404" s="111"/>
      <c r="E404" s="149" t="s">
        <v>466</v>
      </c>
      <c r="F404" s="113"/>
      <c r="G404" s="110"/>
      <c r="H404" s="110">
        <v>18</v>
      </c>
      <c r="I404" s="110"/>
      <c r="J404" s="110"/>
      <c r="K404" s="31"/>
      <c r="L404" s="31"/>
      <c r="M404" s="152">
        <v>5547</v>
      </c>
      <c r="N404" s="44">
        <v>4667</v>
      </c>
      <c r="O404" s="44">
        <v>516</v>
      </c>
      <c r="P404" s="44" t="s">
        <v>398</v>
      </c>
      <c r="Q404" s="44">
        <v>579</v>
      </c>
      <c r="R404" s="44" t="s">
        <v>398</v>
      </c>
      <c r="S404" s="44">
        <v>363</v>
      </c>
      <c r="T404" s="44" t="s">
        <v>398</v>
      </c>
      <c r="U404" s="44">
        <v>361</v>
      </c>
      <c r="V404" s="44" t="s">
        <v>398</v>
      </c>
      <c r="W404" s="44">
        <v>334</v>
      </c>
      <c r="X404" s="44" t="s">
        <v>398</v>
      </c>
      <c r="Y404" s="44">
        <v>235</v>
      </c>
      <c r="Z404" s="44" t="s">
        <v>398</v>
      </c>
      <c r="AA404" s="44">
        <v>209</v>
      </c>
      <c r="AB404" s="44" t="s">
        <v>398</v>
      </c>
      <c r="AC404" s="44">
        <v>466</v>
      </c>
      <c r="AD404" s="44" t="s">
        <v>398</v>
      </c>
      <c r="AE404" s="44">
        <v>343</v>
      </c>
      <c r="AF404" s="44" t="s">
        <v>398</v>
      </c>
      <c r="AG404" s="44">
        <v>358</v>
      </c>
      <c r="AH404" s="44" t="s">
        <v>398</v>
      </c>
      <c r="AI404" s="44">
        <v>542</v>
      </c>
      <c r="AJ404" s="44" t="s">
        <v>398</v>
      </c>
      <c r="AK404" s="44">
        <v>471</v>
      </c>
      <c r="AL404" s="44" t="s">
        <v>398</v>
      </c>
      <c r="AM404" s="44">
        <f>O404+Q404+S404+U404+W404+Y404+AA404+AC404+AE404+AG404+AI404+AK404</f>
        <v>4777</v>
      </c>
    </row>
    <row r="405" spans="1:39" s="115" customFormat="1" ht="30" customHeight="1" x14ac:dyDescent="0.25">
      <c r="A405" s="214">
        <v>198</v>
      </c>
      <c r="B405" s="75">
        <v>342108</v>
      </c>
      <c r="C405" s="111" t="s">
        <v>461</v>
      </c>
      <c r="D405" s="111" t="s">
        <v>469</v>
      </c>
      <c r="E405" s="149" t="s">
        <v>463</v>
      </c>
      <c r="F405" s="113" t="s">
        <v>464</v>
      </c>
      <c r="G405" s="110"/>
      <c r="H405" s="110">
        <v>0</v>
      </c>
      <c r="I405" s="110"/>
      <c r="J405" s="110">
        <v>5</v>
      </c>
      <c r="K405" s="31" t="s">
        <v>101</v>
      </c>
      <c r="L405" s="31" t="s">
        <v>101</v>
      </c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  <c r="AA405" s="110"/>
      <c r="AB405" s="110"/>
      <c r="AC405" s="110"/>
      <c r="AD405" s="110"/>
      <c r="AE405" s="110"/>
      <c r="AF405" s="110"/>
      <c r="AG405" s="110"/>
      <c r="AH405" s="110"/>
      <c r="AI405" s="110"/>
      <c r="AJ405" s="110"/>
      <c r="AK405" s="110"/>
      <c r="AL405" s="110"/>
      <c r="AM405" s="110"/>
    </row>
    <row r="406" spans="1:39" s="115" customFormat="1" ht="30" customHeight="1" x14ac:dyDescent="0.25">
      <c r="A406" s="215"/>
      <c r="B406" s="75">
        <v>342108</v>
      </c>
      <c r="C406" s="111" t="s">
        <v>461</v>
      </c>
      <c r="D406" s="111" t="s">
        <v>469</v>
      </c>
      <c r="E406" s="149" t="s">
        <v>466</v>
      </c>
      <c r="F406" s="113" t="s">
        <v>464</v>
      </c>
      <c r="G406" s="110" t="s">
        <v>470</v>
      </c>
      <c r="H406" s="110">
        <v>30</v>
      </c>
      <c r="I406" s="110" t="s">
        <v>470</v>
      </c>
      <c r="J406" s="110">
        <v>0</v>
      </c>
      <c r="K406" s="31" t="s">
        <v>101</v>
      </c>
      <c r="L406" s="31" t="s">
        <v>101</v>
      </c>
      <c r="M406" s="152">
        <v>3180</v>
      </c>
      <c r="N406" s="44">
        <v>1610</v>
      </c>
      <c r="O406" s="44">
        <v>180</v>
      </c>
      <c r="P406" s="44" t="s">
        <v>398</v>
      </c>
      <c r="Q406" s="44">
        <v>83</v>
      </c>
      <c r="R406" s="44" t="s">
        <v>398</v>
      </c>
      <c r="S406" s="44">
        <v>155</v>
      </c>
      <c r="T406" s="44" t="s">
        <v>398</v>
      </c>
      <c r="U406" s="44">
        <v>42</v>
      </c>
      <c r="V406" s="44" t="s">
        <v>398</v>
      </c>
      <c r="W406" s="44">
        <v>46</v>
      </c>
      <c r="X406" s="44" t="s">
        <v>398</v>
      </c>
      <c r="Y406" s="44">
        <v>29</v>
      </c>
      <c r="Z406" s="44" t="s">
        <v>398</v>
      </c>
      <c r="AA406" s="44">
        <v>46</v>
      </c>
      <c r="AB406" s="44" t="s">
        <v>398</v>
      </c>
      <c r="AC406" s="44">
        <v>260</v>
      </c>
      <c r="AD406" s="44" t="s">
        <v>398</v>
      </c>
      <c r="AE406" s="44">
        <v>1555</v>
      </c>
      <c r="AF406" s="44" t="s">
        <v>398</v>
      </c>
      <c r="AG406" s="44">
        <v>746</v>
      </c>
      <c r="AH406" s="44" t="s">
        <v>398</v>
      </c>
      <c r="AI406" s="44">
        <v>341</v>
      </c>
      <c r="AJ406" s="44" t="s">
        <v>398</v>
      </c>
      <c r="AK406" s="44">
        <v>138</v>
      </c>
      <c r="AL406" s="44" t="s">
        <v>398</v>
      </c>
      <c r="AM406" s="44">
        <f>O406+Q406+S406+U406+W406+Y406+AA406+AC406+AE406+AG406+AI406+AK406</f>
        <v>3621</v>
      </c>
    </row>
    <row r="407" spans="1:39" s="115" customFormat="1" ht="30" customHeight="1" x14ac:dyDescent="0.25">
      <c r="A407" s="214">
        <v>199</v>
      </c>
      <c r="B407" s="75">
        <v>342109</v>
      </c>
      <c r="C407" s="111" t="s">
        <v>461</v>
      </c>
      <c r="D407" s="111" t="s">
        <v>469</v>
      </c>
      <c r="E407" s="149" t="s">
        <v>463</v>
      </c>
      <c r="F407" s="113" t="s">
        <v>464</v>
      </c>
      <c r="G407" s="110"/>
      <c r="H407" s="110">
        <v>0</v>
      </c>
      <c r="I407" s="110"/>
      <c r="J407" s="110">
        <v>5</v>
      </c>
      <c r="K407" s="31" t="s">
        <v>101</v>
      </c>
      <c r="L407" s="31" t="s">
        <v>101</v>
      </c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  <c r="AA407" s="110"/>
      <c r="AB407" s="110"/>
      <c r="AC407" s="110"/>
      <c r="AD407" s="110"/>
      <c r="AE407" s="110"/>
      <c r="AF407" s="110"/>
      <c r="AG407" s="110"/>
      <c r="AH407" s="110"/>
      <c r="AI407" s="110"/>
      <c r="AJ407" s="110"/>
      <c r="AK407" s="110"/>
      <c r="AL407" s="110"/>
      <c r="AM407" s="110"/>
    </row>
    <row r="408" spans="1:39" s="115" customFormat="1" ht="30" customHeight="1" x14ac:dyDescent="0.25">
      <c r="A408" s="215"/>
      <c r="B408" s="75">
        <v>342109</v>
      </c>
      <c r="C408" s="111" t="s">
        <v>461</v>
      </c>
      <c r="D408" s="111" t="s">
        <v>469</v>
      </c>
      <c r="E408" s="149" t="s">
        <v>466</v>
      </c>
      <c r="F408" s="113" t="s">
        <v>464</v>
      </c>
      <c r="G408" s="110" t="s">
        <v>470</v>
      </c>
      <c r="H408" s="110">
        <v>30</v>
      </c>
      <c r="I408" s="110" t="s">
        <v>470</v>
      </c>
      <c r="J408" s="110">
        <v>0</v>
      </c>
      <c r="K408" s="31" t="s">
        <v>101</v>
      </c>
      <c r="L408" s="31" t="s">
        <v>101</v>
      </c>
      <c r="M408" s="152">
        <v>9110</v>
      </c>
      <c r="N408" s="44">
        <v>8591</v>
      </c>
      <c r="O408" s="44">
        <v>1019</v>
      </c>
      <c r="P408" s="44" t="s">
        <v>398</v>
      </c>
      <c r="Q408" s="44">
        <v>1065</v>
      </c>
      <c r="R408" s="44" t="s">
        <v>398</v>
      </c>
      <c r="S408" s="44">
        <v>727</v>
      </c>
      <c r="T408" s="44" t="s">
        <v>398</v>
      </c>
      <c r="U408" s="44">
        <v>697</v>
      </c>
      <c r="V408" s="44" t="s">
        <v>398</v>
      </c>
      <c r="W408" s="44">
        <v>724</v>
      </c>
      <c r="X408" s="44" t="s">
        <v>398</v>
      </c>
      <c r="Y408" s="44">
        <v>729</v>
      </c>
      <c r="Z408" s="44" t="s">
        <v>398</v>
      </c>
      <c r="AA408" s="44">
        <v>469</v>
      </c>
      <c r="AB408" s="44" t="s">
        <v>398</v>
      </c>
      <c r="AC408" s="44">
        <v>532</v>
      </c>
      <c r="AD408" s="44" t="s">
        <v>398</v>
      </c>
      <c r="AE408" s="44">
        <v>1100</v>
      </c>
      <c r="AF408" s="44" t="s">
        <v>398</v>
      </c>
      <c r="AG408" s="44">
        <v>860</v>
      </c>
      <c r="AH408" s="44" t="s">
        <v>398</v>
      </c>
      <c r="AI408" s="44">
        <v>803</v>
      </c>
      <c r="AJ408" s="44" t="s">
        <v>398</v>
      </c>
      <c r="AK408" s="44">
        <v>621</v>
      </c>
      <c r="AL408" s="44" t="s">
        <v>398</v>
      </c>
      <c r="AM408" s="44">
        <f>O408+Q408+S408+U408+W408+Y408+AA408+AC408+AE408+AG408+AI408+AK408</f>
        <v>9346</v>
      </c>
    </row>
    <row r="409" spans="1:39" s="115" customFormat="1" ht="30" customHeight="1" x14ac:dyDescent="0.25">
      <c r="A409" s="214">
        <v>200</v>
      </c>
      <c r="B409" s="75">
        <v>342110</v>
      </c>
      <c r="C409" s="111" t="s">
        <v>461</v>
      </c>
      <c r="D409" s="111" t="s">
        <v>469</v>
      </c>
      <c r="E409" s="149" t="s">
        <v>463</v>
      </c>
      <c r="F409" s="113" t="s">
        <v>464</v>
      </c>
      <c r="G409" s="110"/>
      <c r="H409" s="110">
        <v>0</v>
      </c>
      <c r="I409" s="110"/>
      <c r="J409" s="110">
        <v>3</v>
      </c>
      <c r="K409" s="31" t="s">
        <v>101</v>
      </c>
      <c r="L409" s="31" t="s">
        <v>101</v>
      </c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  <c r="AA409" s="110"/>
      <c r="AB409" s="110"/>
      <c r="AC409" s="110"/>
      <c r="AD409" s="110"/>
      <c r="AE409" s="110"/>
      <c r="AF409" s="110"/>
      <c r="AG409" s="110"/>
      <c r="AH409" s="110"/>
      <c r="AI409" s="110"/>
      <c r="AJ409" s="110"/>
      <c r="AK409" s="110"/>
      <c r="AL409" s="110"/>
      <c r="AM409" s="110"/>
    </row>
    <row r="410" spans="1:39" s="115" customFormat="1" ht="30" customHeight="1" x14ac:dyDescent="0.25">
      <c r="A410" s="215"/>
      <c r="B410" s="75">
        <v>342110</v>
      </c>
      <c r="C410" s="111" t="s">
        <v>461</v>
      </c>
      <c r="D410" s="111" t="s">
        <v>469</v>
      </c>
      <c r="E410" s="149" t="s">
        <v>466</v>
      </c>
      <c r="F410" s="113" t="s">
        <v>464</v>
      </c>
      <c r="G410" s="110" t="s">
        <v>470</v>
      </c>
      <c r="H410" s="110">
        <v>18</v>
      </c>
      <c r="I410" s="110" t="s">
        <v>470</v>
      </c>
      <c r="J410" s="110">
        <v>0</v>
      </c>
      <c r="K410" s="31" t="s">
        <v>101</v>
      </c>
      <c r="L410" s="31" t="s">
        <v>101</v>
      </c>
      <c r="M410" s="152">
        <v>17519</v>
      </c>
      <c r="N410" s="44">
        <v>15780</v>
      </c>
      <c r="O410" s="44">
        <v>828</v>
      </c>
      <c r="P410" s="44" t="s">
        <v>398</v>
      </c>
      <c r="Q410" s="44">
        <v>1349</v>
      </c>
      <c r="R410" s="44" t="s">
        <v>398</v>
      </c>
      <c r="S410" s="44">
        <v>1278</v>
      </c>
      <c r="T410" s="44" t="s">
        <v>398</v>
      </c>
      <c r="U410" s="44">
        <v>762</v>
      </c>
      <c r="V410" s="44" t="s">
        <v>398</v>
      </c>
      <c r="W410" s="44">
        <v>1042</v>
      </c>
      <c r="X410" s="44" t="s">
        <v>398</v>
      </c>
      <c r="Y410" s="44">
        <v>566</v>
      </c>
      <c r="Z410" s="44" t="s">
        <v>398</v>
      </c>
      <c r="AA410" s="44">
        <v>596</v>
      </c>
      <c r="AB410" s="44" t="s">
        <v>398</v>
      </c>
      <c r="AC410" s="44">
        <v>434</v>
      </c>
      <c r="AD410" s="44" t="s">
        <v>398</v>
      </c>
      <c r="AE410" s="44">
        <v>1218</v>
      </c>
      <c r="AF410" s="44" t="s">
        <v>398</v>
      </c>
      <c r="AG410" s="44">
        <v>1018</v>
      </c>
      <c r="AH410" s="44" t="s">
        <v>398</v>
      </c>
      <c r="AI410" s="44">
        <v>1207</v>
      </c>
      <c r="AJ410" s="44" t="s">
        <v>398</v>
      </c>
      <c r="AK410" s="44">
        <v>934</v>
      </c>
      <c r="AL410" s="44" t="s">
        <v>398</v>
      </c>
      <c r="AM410" s="44">
        <f>O410+Q410+S410+U410+W410+Y410+AA410+AC410+AE410+AG410+AI410+AK410</f>
        <v>11232</v>
      </c>
    </row>
    <row r="411" spans="1:39" s="115" customFormat="1" ht="30" customHeight="1" x14ac:dyDescent="0.25">
      <c r="A411" s="214">
        <v>201</v>
      </c>
      <c r="B411" s="75">
        <v>342111</v>
      </c>
      <c r="C411" s="111" t="s">
        <v>461</v>
      </c>
      <c r="D411" s="111" t="s">
        <v>469</v>
      </c>
      <c r="E411" s="149" t="s">
        <v>463</v>
      </c>
      <c r="F411" s="113" t="s">
        <v>464</v>
      </c>
      <c r="G411" s="110"/>
      <c r="H411" s="110">
        <v>0</v>
      </c>
      <c r="I411" s="110"/>
      <c r="J411" s="110">
        <v>2</v>
      </c>
      <c r="K411" s="31" t="s">
        <v>101</v>
      </c>
      <c r="L411" s="31" t="s">
        <v>101</v>
      </c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  <c r="AA411" s="110"/>
      <c r="AB411" s="110"/>
      <c r="AC411" s="110"/>
      <c r="AD411" s="110"/>
      <c r="AE411" s="110"/>
      <c r="AF411" s="110"/>
      <c r="AG411" s="110"/>
      <c r="AH411" s="110"/>
      <c r="AI411" s="110"/>
      <c r="AJ411" s="110"/>
      <c r="AK411" s="110"/>
      <c r="AL411" s="110"/>
      <c r="AM411" s="110"/>
    </row>
    <row r="412" spans="1:39" s="115" customFormat="1" ht="30" customHeight="1" x14ac:dyDescent="0.25">
      <c r="A412" s="215"/>
      <c r="B412" s="75">
        <v>342111</v>
      </c>
      <c r="C412" s="111" t="s">
        <v>461</v>
      </c>
      <c r="D412" s="111" t="s">
        <v>469</v>
      </c>
      <c r="E412" s="149" t="s">
        <v>466</v>
      </c>
      <c r="F412" s="113" t="s">
        <v>464</v>
      </c>
      <c r="G412" s="110" t="s">
        <v>470</v>
      </c>
      <c r="H412" s="110">
        <v>12</v>
      </c>
      <c r="I412" s="110" t="s">
        <v>470</v>
      </c>
      <c r="J412" s="110">
        <v>0</v>
      </c>
      <c r="K412" s="31" t="s">
        <v>101</v>
      </c>
      <c r="L412" s="31" t="s">
        <v>101</v>
      </c>
      <c r="M412" s="152">
        <v>22906</v>
      </c>
      <c r="N412" s="44">
        <v>25760</v>
      </c>
      <c r="O412" s="44">
        <v>2067</v>
      </c>
      <c r="P412" s="44" t="s">
        <v>398</v>
      </c>
      <c r="Q412" s="44">
        <v>2587</v>
      </c>
      <c r="R412" s="44" t="s">
        <v>398</v>
      </c>
      <c r="S412" s="44">
        <v>1941</v>
      </c>
      <c r="T412" s="44" t="s">
        <v>398</v>
      </c>
      <c r="U412" s="44">
        <v>1756</v>
      </c>
      <c r="V412" s="44" t="s">
        <v>398</v>
      </c>
      <c r="W412" s="44">
        <v>1348</v>
      </c>
      <c r="X412" s="44" t="s">
        <v>398</v>
      </c>
      <c r="Y412" s="44">
        <v>2268</v>
      </c>
      <c r="Z412" s="44" t="s">
        <v>398</v>
      </c>
      <c r="AA412" s="44">
        <v>896</v>
      </c>
      <c r="AB412" s="44" t="s">
        <v>398</v>
      </c>
      <c r="AC412" s="44">
        <v>1413</v>
      </c>
      <c r="AD412" s="44" t="s">
        <v>398</v>
      </c>
      <c r="AE412" s="44">
        <v>998</v>
      </c>
      <c r="AF412" s="44" t="s">
        <v>398</v>
      </c>
      <c r="AG412" s="44">
        <v>1593</v>
      </c>
      <c r="AH412" s="44" t="s">
        <v>398</v>
      </c>
      <c r="AI412" s="44">
        <v>1428</v>
      </c>
      <c r="AJ412" s="44" t="s">
        <v>398</v>
      </c>
      <c r="AK412" s="44">
        <v>1627</v>
      </c>
      <c r="AL412" s="44" t="s">
        <v>398</v>
      </c>
      <c r="AM412" s="44">
        <f>O412+Q412+S412+U412+W412+Y412+AA412+AC412+AE412+AG412+AI412+AK412</f>
        <v>19922</v>
      </c>
    </row>
    <row r="413" spans="1:39" s="115" customFormat="1" ht="30" customHeight="1" x14ac:dyDescent="0.25">
      <c r="A413" s="214">
        <v>202</v>
      </c>
      <c r="B413" s="75">
        <v>342112</v>
      </c>
      <c r="C413" s="111" t="s">
        <v>461</v>
      </c>
      <c r="D413" s="111" t="s">
        <v>469</v>
      </c>
      <c r="E413" s="149" t="s">
        <v>463</v>
      </c>
      <c r="F413" s="113" t="s">
        <v>464</v>
      </c>
      <c r="G413" s="110"/>
      <c r="H413" s="110">
        <v>0</v>
      </c>
      <c r="I413" s="110"/>
      <c r="J413" s="110">
        <v>2</v>
      </c>
      <c r="K413" s="31" t="s">
        <v>101</v>
      </c>
      <c r="L413" s="31" t="s">
        <v>101</v>
      </c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  <c r="AA413" s="110"/>
      <c r="AB413" s="110"/>
      <c r="AC413" s="110"/>
      <c r="AD413" s="110"/>
      <c r="AE413" s="110"/>
      <c r="AF413" s="110"/>
      <c r="AG413" s="110"/>
      <c r="AH413" s="110"/>
      <c r="AI413" s="110"/>
      <c r="AJ413" s="110"/>
      <c r="AK413" s="110"/>
      <c r="AL413" s="110"/>
      <c r="AM413" s="110"/>
    </row>
    <row r="414" spans="1:39" s="115" customFormat="1" ht="30" customHeight="1" x14ac:dyDescent="0.25">
      <c r="A414" s="215"/>
      <c r="B414" s="75">
        <v>342112</v>
      </c>
      <c r="C414" s="111" t="s">
        <v>461</v>
      </c>
      <c r="D414" s="111" t="s">
        <v>469</v>
      </c>
      <c r="E414" s="149" t="s">
        <v>466</v>
      </c>
      <c r="F414" s="113" t="s">
        <v>464</v>
      </c>
      <c r="G414" s="110" t="s">
        <v>470</v>
      </c>
      <c r="H414" s="110">
        <v>12</v>
      </c>
      <c r="I414" s="110" t="s">
        <v>470</v>
      </c>
      <c r="J414" s="110">
        <v>0</v>
      </c>
      <c r="K414" s="31" t="s">
        <v>101</v>
      </c>
      <c r="L414" s="31" t="s">
        <v>101</v>
      </c>
      <c r="M414" s="152">
        <v>16868</v>
      </c>
      <c r="N414" s="44">
        <v>12020</v>
      </c>
      <c r="O414" s="44">
        <v>970</v>
      </c>
      <c r="P414" s="44" t="s">
        <v>398</v>
      </c>
      <c r="Q414" s="44">
        <v>990</v>
      </c>
      <c r="R414" s="44" t="s">
        <v>398</v>
      </c>
      <c r="S414" s="44">
        <v>671</v>
      </c>
      <c r="T414" s="44" t="s">
        <v>398</v>
      </c>
      <c r="U414" s="44">
        <v>843</v>
      </c>
      <c r="V414" s="44" t="s">
        <v>398</v>
      </c>
      <c r="W414" s="44">
        <v>762</v>
      </c>
      <c r="X414" s="44" t="s">
        <v>398</v>
      </c>
      <c r="Y414" s="44">
        <v>774</v>
      </c>
      <c r="Z414" s="44" t="s">
        <v>398</v>
      </c>
      <c r="AA414" s="44">
        <v>697</v>
      </c>
      <c r="AB414" s="44" t="s">
        <v>398</v>
      </c>
      <c r="AC414" s="44">
        <v>1465</v>
      </c>
      <c r="AD414" s="44" t="s">
        <v>398</v>
      </c>
      <c r="AE414" s="44">
        <v>772</v>
      </c>
      <c r="AF414" s="44" t="s">
        <v>398</v>
      </c>
      <c r="AG414" s="44">
        <v>927</v>
      </c>
      <c r="AH414" s="44" t="s">
        <v>398</v>
      </c>
      <c r="AI414" s="44">
        <v>1199</v>
      </c>
      <c r="AJ414" s="44" t="s">
        <v>398</v>
      </c>
      <c r="AK414" s="44">
        <v>926</v>
      </c>
      <c r="AL414" s="44" t="s">
        <v>398</v>
      </c>
      <c r="AM414" s="44">
        <f>O414+Q414+S414+U414+W414+Y414+AA414+AC414+AE414+AG414+AI414+AK414</f>
        <v>10996</v>
      </c>
    </row>
    <row r="415" spans="1:39" s="115" customFormat="1" ht="30" customHeight="1" x14ac:dyDescent="0.25">
      <c r="A415" s="214">
        <v>203</v>
      </c>
      <c r="B415" s="75">
        <v>342113</v>
      </c>
      <c r="C415" s="111" t="s">
        <v>461</v>
      </c>
      <c r="D415" s="111" t="s">
        <v>469</v>
      </c>
      <c r="E415" s="149" t="s">
        <v>463</v>
      </c>
      <c r="F415" s="113" t="s">
        <v>464</v>
      </c>
      <c r="G415" s="110"/>
      <c r="H415" s="110">
        <v>0</v>
      </c>
      <c r="I415" s="110"/>
      <c r="J415" s="110">
        <v>3</v>
      </c>
      <c r="K415" s="31" t="s">
        <v>101</v>
      </c>
      <c r="L415" s="31" t="s">
        <v>101</v>
      </c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  <c r="AA415" s="110"/>
      <c r="AB415" s="110"/>
      <c r="AC415" s="110"/>
      <c r="AD415" s="110"/>
      <c r="AE415" s="110"/>
      <c r="AF415" s="110"/>
      <c r="AG415" s="110"/>
      <c r="AH415" s="110"/>
      <c r="AI415" s="110"/>
      <c r="AJ415" s="110"/>
      <c r="AK415" s="110"/>
      <c r="AL415" s="110"/>
      <c r="AM415" s="110"/>
    </row>
    <row r="416" spans="1:39" s="115" customFormat="1" ht="30" customHeight="1" x14ac:dyDescent="0.25">
      <c r="A416" s="215"/>
      <c r="B416" s="75">
        <v>342113</v>
      </c>
      <c r="C416" s="111" t="s">
        <v>461</v>
      </c>
      <c r="D416" s="111" t="s">
        <v>469</v>
      </c>
      <c r="E416" s="149" t="s">
        <v>466</v>
      </c>
      <c r="F416" s="113" t="s">
        <v>464</v>
      </c>
      <c r="G416" s="110" t="s">
        <v>470</v>
      </c>
      <c r="H416" s="110">
        <v>18</v>
      </c>
      <c r="I416" s="110" t="s">
        <v>470</v>
      </c>
      <c r="J416" s="110">
        <v>0</v>
      </c>
      <c r="K416" s="31" t="s">
        <v>101</v>
      </c>
      <c r="L416" s="31" t="s">
        <v>101</v>
      </c>
      <c r="M416" s="152">
        <v>5830</v>
      </c>
      <c r="N416" s="44">
        <v>4808</v>
      </c>
      <c r="O416" s="44">
        <v>453</v>
      </c>
      <c r="P416" s="44" t="s">
        <v>398</v>
      </c>
      <c r="Q416" s="44">
        <v>520</v>
      </c>
      <c r="R416" s="44" t="s">
        <v>398</v>
      </c>
      <c r="S416" s="44">
        <v>309</v>
      </c>
      <c r="T416" s="44" t="s">
        <v>398</v>
      </c>
      <c r="U416" s="44">
        <v>304</v>
      </c>
      <c r="V416" s="44" t="s">
        <v>398</v>
      </c>
      <c r="W416" s="44">
        <v>289</v>
      </c>
      <c r="X416" s="44" t="s">
        <v>398</v>
      </c>
      <c r="Y416" s="44">
        <v>403</v>
      </c>
      <c r="Z416" s="44" t="s">
        <v>398</v>
      </c>
      <c r="AA416" s="44">
        <v>14</v>
      </c>
      <c r="AB416" s="44" t="s">
        <v>398</v>
      </c>
      <c r="AC416" s="44">
        <v>164</v>
      </c>
      <c r="AD416" s="44" t="s">
        <v>398</v>
      </c>
      <c r="AE416" s="44">
        <v>422</v>
      </c>
      <c r="AF416" s="44" t="s">
        <v>398</v>
      </c>
      <c r="AG416" s="44">
        <v>444</v>
      </c>
      <c r="AH416" s="44" t="s">
        <v>398</v>
      </c>
      <c r="AI416" s="44">
        <v>280</v>
      </c>
      <c r="AJ416" s="44" t="s">
        <v>398</v>
      </c>
      <c r="AK416" s="44">
        <v>249</v>
      </c>
      <c r="AL416" s="44" t="s">
        <v>398</v>
      </c>
      <c r="AM416" s="44">
        <f>O416+Q416+S416+U416+W416+Y416+AA416+AC416+AE416+AG416+AI416+AK416</f>
        <v>3851</v>
      </c>
    </row>
    <row r="417" spans="1:39" s="115" customFormat="1" ht="30" customHeight="1" x14ac:dyDescent="0.25">
      <c r="A417" s="214">
        <v>204</v>
      </c>
      <c r="B417" s="75">
        <v>342114</v>
      </c>
      <c r="C417" s="111" t="s">
        <v>461</v>
      </c>
      <c r="D417" s="111" t="s">
        <v>469</v>
      </c>
      <c r="E417" s="149" t="s">
        <v>463</v>
      </c>
      <c r="F417" s="113" t="s">
        <v>464</v>
      </c>
      <c r="G417" s="110"/>
      <c r="H417" s="110">
        <v>0</v>
      </c>
      <c r="I417" s="110"/>
      <c r="J417" s="110">
        <v>2</v>
      </c>
      <c r="K417" s="31" t="s">
        <v>101</v>
      </c>
      <c r="L417" s="31" t="s">
        <v>101</v>
      </c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  <c r="AA417" s="110"/>
      <c r="AB417" s="110"/>
      <c r="AC417" s="110"/>
      <c r="AD417" s="110"/>
      <c r="AE417" s="110"/>
      <c r="AF417" s="110"/>
      <c r="AG417" s="110"/>
      <c r="AH417" s="110"/>
      <c r="AI417" s="110"/>
      <c r="AJ417" s="110"/>
      <c r="AK417" s="110"/>
      <c r="AL417" s="110"/>
      <c r="AM417" s="110"/>
    </row>
    <row r="418" spans="1:39" s="115" customFormat="1" ht="30" customHeight="1" x14ac:dyDescent="0.25">
      <c r="A418" s="215"/>
      <c r="B418" s="75">
        <v>342114</v>
      </c>
      <c r="C418" s="111" t="s">
        <v>461</v>
      </c>
      <c r="D418" s="111" t="s">
        <v>469</v>
      </c>
      <c r="E418" s="149" t="s">
        <v>466</v>
      </c>
      <c r="F418" s="113" t="s">
        <v>464</v>
      </c>
      <c r="G418" s="110" t="s">
        <v>470</v>
      </c>
      <c r="H418" s="110">
        <v>12</v>
      </c>
      <c r="I418" s="110" t="s">
        <v>470</v>
      </c>
      <c r="J418" s="110">
        <v>0</v>
      </c>
      <c r="K418" s="31" t="s">
        <v>101</v>
      </c>
      <c r="L418" s="31" t="s">
        <v>101</v>
      </c>
      <c r="M418" s="152">
        <v>2580</v>
      </c>
      <c r="N418" s="44">
        <v>2167</v>
      </c>
      <c r="O418" s="44">
        <v>381</v>
      </c>
      <c r="P418" s="44" t="s">
        <v>398</v>
      </c>
      <c r="Q418" s="44">
        <v>344</v>
      </c>
      <c r="R418" s="44" t="s">
        <v>398</v>
      </c>
      <c r="S418" s="44">
        <v>290</v>
      </c>
      <c r="T418" s="44" t="s">
        <v>398</v>
      </c>
      <c r="U418" s="44">
        <v>317</v>
      </c>
      <c r="V418" s="44" t="s">
        <v>398</v>
      </c>
      <c r="W418" s="44">
        <v>303</v>
      </c>
      <c r="X418" s="44" t="s">
        <v>398</v>
      </c>
      <c r="Y418" s="44">
        <v>292</v>
      </c>
      <c r="Z418" s="44" t="s">
        <v>398</v>
      </c>
      <c r="AA418" s="44">
        <v>208</v>
      </c>
      <c r="AB418" s="44" t="s">
        <v>398</v>
      </c>
      <c r="AC418" s="44">
        <v>98</v>
      </c>
      <c r="AD418" s="44" t="s">
        <v>398</v>
      </c>
      <c r="AE418" s="44">
        <v>380</v>
      </c>
      <c r="AF418" s="44" t="s">
        <v>398</v>
      </c>
      <c r="AG418" s="44">
        <v>197</v>
      </c>
      <c r="AH418" s="44" t="s">
        <v>398</v>
      </c>
      <c r="AI418" s="44">
        <v>384</v>
      </c>
      <c r="AJ418" s="44" t="s">
        <v>398</v>
      </c>
      <c r="AK418" s="44">
        <v>365</v>
      </c>
      <c r="AL418" s="44" t="s">
        <v>398</v>
      </c>
      <c r="AM418" s="44">
        <f>O418+Q418+S418+U418+W418+Y418+AA418+AC418+AE418+AG418+AI418+AK418</f>
        <v>3559</v>
      </c>
    </row>
    <row r="419" spans="1:39" s="115" customFormat="1" ht="30" customHeight="1" x14ac:dyDescent="0.25">
      <c r="A419" s="214">
        <v>205</v>
      </c>
      <c r="B419" s="75">
        <v>342115</v>
      </c>
      <c r="C419" s="111" t="s">
        <v>461</v>
      </c>
      <c r="D419" s="111" t="s">
        <v>469</v>
      </c>
      <c r="E419" s="149" t="s">
        <v>463</v>
      </c>
      <c r="F419" s="113" t="s">
        <v>464</v>
      </c>
      <c r="G419" s="110"/>
      <c r="H419" s="110">
        <v>0</v>
      </c>
      <c r="I419" s="110"/>
      <c r="J419" s="110">
        <v>4</v>
      </c>
      <c r="K419" s="31" t="s">
        <v>101</v>
      </c>
      <c r="L419" s="31" t="s">
        <v>101</v>
      </c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  <c r="AA419" s="110"/>
      <c r="AB419" s="110"/>
      <c r="AC419" s="110"/>
      <c r="AD419" s="110"/>
      <c r="AE419" s="110"/>
      <c r="AF419" s="110"/>
      <c r="AG419" s="110"/>
      <c r="AH419" s="110"/>
      <c r="AI419" s="110"/>
      <c r="AJ419" s="110"/>
      <c r="AK419" s="110"/>
      <c r="AL419" s="110"/>
      <c r="AM419" s="110"/>
    </row>
    <row r="420" spans="1:39" s="115" customFormat="1" ht="30" customHeight="1" x14ac:dyDescent="0.25">
      <c r="A420" s="215"/>
      <c r="B420" s="75">
        <v>342115</v>
      </c>
      <c r="C420" s="111" t="s">
        <v>461</v>
      </c>
      <c r="D420" s="111" t="s">
        <v>469</v>
      </c>
      <c r="E420" s="149" t="s">
        <v>466</v>
      </c>
      <c r="F420" s="113" t="s">
        <v>464</v>
      </c>
      <c r="G420" s="110" t="s">
        <v>470</v>
      </c>
      <c r="H420" s="110">
        <v>24</v>
      </c>
      <c r="I420" s="110" t="s">
        <v>470</v>
      </c>
      <c r="J420" s="110">
        <v>0</v>
      </c>
      <c r="K420" s="31" t="s">
        <v>101</v>
      </c>
      <c r="L420" s="31" t="s">
        <v>101</v>
      </c>
      <c r="M420" s="152">
        <v>6480</v>
      </c>
      <c r="N420" s="44">
        <v>7223</v>
      </c>
      <c r="O420" s="44">
        <v>502</v>
      </c>
      <c r="P420" s="44" t="s">
        <v>398</v>
      </c>
      <c r="Q420" s="44">
        <v>765</v>
      </c>
      <c r="R420" s="44" t="s">
        <v>398</v>
      </c>
      <c r="S420" s="44">
        <v>644</v>
      </c>
      <c r="T420" s="44" t="s">
        <v>398</v>
      </c>
      <c r="U420" s="44">
        <v>733</v>
      </c>
      <c r="V420" s="44" t="s">
        <v>398</v>
      </c>
      <c r="W420" s="44">
        <v>539</v>
      </c>
      <c r="X420" s="44" t="s">
        <v>398</v>
      </c>
      <c r="Y420" s="44">
        <v>442</v>
      </c>
      <c r="Z420" s="44" t="s">
        <v>398</v>
      </c>
      <c r="AA420" s="44">
        <v>503</v>
      </c>
      <c r="AB420" s="44" t="s">
        <v>398</v>
      </c>
      <c r="AC420" s="44">
        <v>242</v>
      </c>
      <c r="AD420" s="44" t="s">
        <v>398</v>
      </c>
      <c r="AE420" s="44">
        <v>955</v>
      </c>
      <c r="AF420" s="44" t="s">
        <v>398</v>
      </c>
      <c r="AG420" s="44">
        <v>685</v>
      </c>
      <c r="AH420" s="44" t="s">
        <v>398</v>
      </c>
      <c r="AI420" s="44">
        <v>742</v>
      </c>
      <c r="AJ420" s="44" t="s">
        <v>398</v>
      </c>
      <c r="AK420" s="44">
        <v>569</v>
      </c>
      <c r="AL420" s="44" t="s">
        <v>398</v>
      </c>
      <c r="AM420" s="44">
        <f>O420+Q420+S420+U420+W420+Y420+AA420+AC420+AE420+AG420+AI420+AK420</f>
        <v>7321</v>
      </c>
    </row>
    <row r="421" spans="1:39" s="115" customFormat="1" ht="30" customHeight="1" x14ac:dyDescent="0.25">
      <c r="A421" s="214">
        <v>206</v>
      </c>
      <c r="B421" s="75">
        <v>342116</v>
      </c>
      <c r="C421" s="111" t="s">
        <v>461</v>
      </c>
      <c r="D421" s="111" t="s">
        <v>469</v>
      </c>
      <c r="E421" s="149" t="s">
        <v>463</v>
      </c>
      <c r="F421" s="113" t="s">
        <v>464</v>
      </c>
      <c r="G421" s="110"/>
      <c r="H421" s="110">
        <v>0</v>
      </c>
      <c r="I421" s="110"/>
      <c r="J421" s="110">
        <v>5</v>
      </c>
      <c r="K421" s="31" t="s">
        <v>101</v>
      </c>
      <c r="L421" s="31" t="s">
        <v>101</v>
      </c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  <c r="AA421" s="110"/>
      <c r="AB421" s="110"/>
      <c r="AC421" s="110"/>
      <c r="AD421" s="110"/>
      <c r="AE421" s="110"/>
      <c r="AF421" s="110"/>
      <c r="AG421" s="110"/>
      <c r="AH421" s="110"/>
      <c r="AI421" s="110"/>
      <c r="AJ421" s="110"/>
      <c r="AK421" s="110"/>
      <c r="AL421" s="110"/>
      <c r="AM421" s="110"/>
    </row>
    <row r="422" spans="1:39" s="115" customFormat="1" ht="30" customHeight="1" x14ac:dyDescent="0.25">
      <c r="A422" s="215"/>
      <c r="B422" s="75">
        <v>342116</v>
      </c>
      <c r="C422" s="111" t="s">
        <v>461</v>
      </c>
      <c r="D422" s="111" t="s">
        <v>469</v>
      </c>
      <c r="E422" s="149" t="s">
        <v>466</v>
      </c>
      <c r="F422" s="113" t="s">
        <v>464</v>
      </c>
      <c r="G422" s="110" t="s">
        <v>470</v>
      </c>
      <c r="H422" s="110">
        <v>30</v>
      </c>
      <c r="I422" s="110" t="s">
        <v>470</v>
      </c>
      <c r="J422" s="110">
        <v>0</v>
      </c>
      <c r="K422" s="31" t="s">
        <v>101</v>
      </c>
      <c r="L422" s="31" t="s">
        <v>101</v>
      </c>
      <c r="M422" s="152">
        <v>6233</v>
      </c>
      <c r="N422" s="44">
        <v>4322</v>
      </c>
      <c r="O422" s="44">
        <v>311</v>
      </c>
      <c r="P422" s="44" t="s">
        <v>398</v>
      </c>
      <c r="Q422" s="44">
        <v>346</v>
      </c>
      <c r="R422" s="44" t="s">
        <v>398</v>
      </c>
      <c r="S422" s="44">
        <v>307</v>
      </c>
      <c r="T422" s="44" t="s">
        <v>398</v>
      </c>
      <c r="U422" s="44">
        <v>360</v>
      </c>
      <c r="V422" s="44" t="s">
        <v>398</v>
      </c>
      <c r="W422" s="44">
        <v>399</v>
      </c>
      <c r="X422" s="44" t="s">
        <v>398</v>
      </c>
      <c r="Y422" s="44">
        <v>265</v>
      </c>
      <c r="Z422" s="44" t="s">
        <v>398</v>
      </c>
      <c r="AA422" s="44">
        <v>310</v>
      </c>
      <c r="AB422" s="44" t="s">
        <v>398</v>
      </c>
      <c r="AC422" s="44">
        <v>247</v>
      </c>
      <c r="AD422" s="44" t="s">
        <v>398</v>
      </c>
      <c r="AE422" s="44">
        <v>570</v>
      </c>
      <c r="AF422" s="44" t="s">
        <v>398</v>
      </c>
      <c r="AG422" s="44">
        <v>486</v>
      </c>
      <c r="AH422" s="44" t="s">
        <v>398</v>
      </c>
      <c r="AI422" s="44">
        <v>374</v>
      </c>
      <c r="AJ422" s="44" t="s">
        <v>398</v>
      </c>
      <c r="AK422" s="44">
        <v>320</v>
      </c>
      <c r="AL422" s="44" t="s">
        <v>398</v>
      </c>
      <c r="AM422" s="44">
        <f>O422+Q422+S422+U422+W422+Y422+AA422+AC422+AE422+AG422+AI422+AK422</f>
        <v>4295</v>
      </c>
    </row>
    <row r="423" spans="1:39" s="115" customFormat="1" ht="30" customHeight="1" x14ac:dyDescent="0.25">
      <c r="A423" s="214">
        <v>207</v>
      </c>
      <c r="B423" s="75">
        <v>342117</v>
      </c>
      <c r="C423" s="111" t="s">
        <v>461</v>
      </c>
      <c r="D423" s="111" t="s">
        <v>469</v>
      </c>
      <c r="E423" s="149" t="s">
        <v>463</v>
      </c>
      <c r="F423" s="113" t="s">
        <v>464</v>
      </c>
      <c r="G423" s="110"/>
      <c r="H423" s="110">
        <v>0</v>
      </c>
      <c r="I423" s="110"/>
      <c r="J423" s="110">
        <v>3</v>
      </c>
      <c r="K423" s="31" t="s">
        <v>101</v>
      </c>
      <c r="L423" s="31" t="s">
        <v>101</v>
      </c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  <c r="AA423" s="110"/>
      <c r="AB423" s="110"/>
      <c r="AC423" s="110"/>
      <c r="AD423" s="110"/>
      <c r="AE423" s="110"/>
      <c r="AF423" s="110"/>
      <c r="AG423" s="110"/>
      <c r="AH423" s="110"/>
      <c r="AI423" s="110"/>
      <c r="AJ423" s="110"/>
      <c r="AK423" s="110"/>
      <c r="AL423" s="110"/>
      <c r="AM423" s="110"/>
    </row>
    <row r="424" spans="1:39" s="115" customFormat="1" ht="30" customHeight="1" x14ac:dyDescent="0.25">
      <c r="A424" s="215"/>
      <c r="B424" s="75">
        <v>342117</v>
      </c>
      <c r="C424" s="111" t="s">
        <v>461</v>
      </c>
      <c r="D424" s="111" t="s">
        <v>469</v>
      </c>
      <c r="E424" s="149" t="s">
        <v>466</v>
      </c>
      <c r="F424" s="113" t="s">
        <v>464</v>
      </c>
      <c r="G424" s="110" t="s">
        <v>470</v>
      </c>
      <c r="H424" s="110">
        <v>18</v>
      </c>
      <c r="I424" s="110" t="s">
        <v>470</v>
      </c>
      <c r="J424" s="110">
        <v>0</v>
      </c>
      <c r="K424" s="31" t="s">
        <v>101</v>
      </c>
      <c r="L424" s="31" t="s">
        <v>101</v>
      </c>
      <c r="M424" s="152">
        <v>5404</v>
      </c>
      <c r="N424" s="44">
        <v>5506</v>
      </c>
      <c r="O424" s="44">
        <v>461</v>
      </c>
      <c r="P424" s="44" t="s">
        <v>398</v>
      </c>
      <c r="Q424" s="44">
        <v>662</v>
      </c>
      <c r="R424" s="44" t="s">
        <v>398</v>
      </c>
      <c r="S424" s="44">
        <v>467</v>
      </c>
      <c r="T424" s="44" t="s">
        <v>398</v>
      </c>
      <c r="U424" s="44">
        <v>495</v>
      </c>
      <c r="V424" s="44" t="s">
        <v>398</v>
      </c>
      <c r="W424" s="44">
        <v>387</v>
      </c>
      <c r="X424" s="44" t="s">
        <v>398</v>
      </c>
      <c r="Y424" s="44">
        <v>291</v>
      </c>
      <c r="Z424" s="44" t="s">
        <v>398</v>
      </c>
      <c r="AA424" s="44">
        <v>359</v>
      </c>
      <c r="AB424" s="44" t="s">
        <v>398</v>
      </c>
      <c r="AC424" s="44">
        <v>305</v>
      </c>
      <c r="AD424" s="44" t="s">
        <v>398</v>
      </c>
      <c r="AE424" s="44">
        <v>773</v>
      </c>
      <c r="AF424" s="44" t="s">
        <v>398</v>
      </c>
      <c r="AG424" s="44">
        <v>372</v>
      </c>
      <c r="AH424" s="44" t="s">
        <v>398</v>
      </c>
      <c r="AI424" s="44">
        <v>657</v>
      </c>
      <c r="AJ424" s="44" t="s">
        <v>398</v>
      </c>
      <c r="AK424" s="44">
        <v>532</v>
      </c>
      <c r="AL424" s="44" t="s">
        <v>398</v>
      </c>
      <c r="AM424" s="44">
        <f>O424+Q424+S424+U424+W424+Y424+AA424+AC424+AE424+AG424+AI424+AK424</f>
        <v>5761</v>
      </c>
    </row>
    <row r="425" spans="1:39" s="115" customFormat="1" ht="30" customHeight="1" x14ac:dyDescent="0.25">
      <c r="A425" s="214">
        <v>208</v>
      </c>
      <c r="B425" s="75">
        <v>342118</v>
      </c>
      <c r="C425" s="111" t="s">
        <v>461</v>
      </c>
      <c r="D425" s="111" t="s">
        <v>469</v>
      </c>
      <c r="E425" s="149" t="s">
        <v>463</v>
      </c>
      <c r="F425" s="113" t="s">
        <v>464</v>
      </c>
      <c r="G425" s="110"/>
      <c r="H425" s="110">
        <v>0</v>
      </c>
      <c r="I425" s="110"/>
      <c r="J425" s="110">
        <v>3</v>
      </c>
      <c r="K425" s="31" t="s">
        <v>101</v>
      </c>
      <c r="L425" s="31" t="s">
        <v>101</v>
      </c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  <c r="AA425" s="110"/>
      <c r="AB425" s="110"/>
      <c r="AC425" s="110"/>
      <c r="AD425" s="110"/>
      <c r="AE425" s="110"/>
      <c r="AF425" s="110"/>
      <c r="AG425" s="110"/>
      <c r="AH425" s="110"/>
      <c r="AI425" s="110"/>
      <c r="AJ425" s="110"/>
      <c r="AK425" s="110"/>
      <c r="AL425" s="110"/>
      <c r="AM425" s="110"/>
    </row>
    <row r="426" spans="1:39" s="115" customFormat="1" ht="30" customHeight="1" x14ac:dyDescent="0.25">
      <c r="A426" s="215"/>
      <c r="B426" s="75">
        <v>342118</v>
      </c>
      <c r="C426" s="111" t="s">
        <v>461</v>
      </c>
      <c r="D426" s="111" t="s">
        <v>469</v>
      </c>
      <c r="E426" s="149" t="s">
        <v>466</v>
      </c>
      <c r="F426" s="113" t="s">
        <v>464</v>
      </c>
      <c r="G426" s="110" t="s">
        <v>470</v>
      </c>
      <c r="H426" s="110">
        <v>18</v>
      </c>
      <c r="I426" s="110" t="s">
        <v>470</v>
      </c>
      <c r="J426" s="110">
        <v>0</v>
      </c>
      <c r="K426" s="31" t="s">
        <v>101</v>
      </c>
      <c r="L426" s="31" t="s">
        <v>101</v>
      </c>
      <c r="M426" s="152">
        <v>6140</v>
      </c>
      <c r="N426" s="44">
        <v>5498</v>
      </c>
      <c r="O426" s="44">
        <v>588</v>
      </c>
      <c r="P426" s="44" t="s">
        <v>398</v>
      </c>
      <c r="Q426" s="44">
        <v>615</v>
      </c>
      <c r="R426" s="44" t="s">
        <v>398</v>
      </c>
      <c r="S426" s="44">
        <v>446</v>
      </c>
      <c r="T426" s="44" t="s">
        <v>398</v>
      </c>
      <c r="U426" s="44">
        <v>409</v>
      </c>
      <c r="V426" s="44" t="s">
        <v>398</v>
      </c>
      <c r="W426" s="44">
        <v>402</v>
      </c>
      <c r="X426" s="44" t="s">
        <v>398</v>
      </c>
      <c r="Y426" s="44">
        <v>349</v>
      </c>
      <c r="Z426" s="44" t="s">
        <v>398</v>
      </c>
      <c r="AA426" s="44">
        <v>324</v>
      </c>
      <c r="AB426" s="44" t="s">
        <v>398</v>
      </c>
      <c r="AC426" s="44">
        <v>566</v>
      </c>
      <c r="AD426" s="44" t="s">
        <v>398</v>
      </c>
      <c r="AE426" s="44">
        <v>422</v>
      </c>
      <c r="AF426" s="44" t="s">
        <v>398</v>
      </c>
      <c r="AG426" s="44">
        <v>357</v>
      </c>
      <c r="AH426" s="44" t="s">
        <v>398</v>
      </c>
      <c r="AI426" s="44">
        <v>637</v>
      </c>
      <c r="AJ426" s="44" t="s">
        <v>398</v>
      </c>
      <c r="AK426" s="44">
        <v>479</v>
      </c>
      <c r="AL426" s="44" t="s">
        <v>398</v>
      </c>
      <c r="AM426" s="44">
        <f>O426+Q426+S426+U426+W426+Y426+AA426+AC426+AE426+AG426+AI426+AK426</f>
        <v>5594</v>
      </c>
    </row>
    <row r="427" spans="1:39" s="115" customFormat="1" ht="30" customHeight="1" x14ac:dyDescent="0.25">
      <c r="A427" s="214">
        <v>209</v>
      </c>
      <c r="B427" s="75">
        <v>342119</v>
      </c>
      <c r="C427" s="111" t="s">
        <v>461</v>
      </c>
      <c r="D427" s="111" t="s">
        <v>469</v>
      </c>
      <c r="E427" s="149" t="s">
        <v>463</v>
      </c>
      <c r="F427" s="113" t="s">
        <v>464</v>
      </c>
      <c r="G427" s="110"/>
      <c r="H427" s="110">
        <v>0</v>
      </c>
      <c r="I427" s="110"/>
      <c r="J427" s="110">
        <v>4</v>
      </c>
      <c r="K427" s="31" t="s">
        <v>101</v>
      </c>
      <c r="L427" s="31" t="s">
        <v>101</v>
      </c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  <c r="AA427" s="110"/>
      <c r="AB427" s="110"/>
      <c r="AC427" s="110"/>
      <c r="AD427" s="110"/>
      <c r="AE427" s="110"/>
      <c r="AF427" s="110"/>
      <c r="AG427" s="110"/>
      <c r="AH427" s="110"/>
      <c r="AI427" s="110"/>
      <c r="AJ427" s="110"/>
      <c r="AK427" s="110"/>
      <c r="AL427" s="110"/>
      <c r="AM427" s="110"/>
    </row>
    <row r="428" spans="1:39" s="115" customFormat="1" ht="30" customHeight="1" x14ac:dyDescent="0.25">
      <c r="A428" s="215"/>
      <c r="B428" s="75">
        <v>342119</v>
      </c>
      <c r="C428" s="111" t="s">
        <v>461</v>
      </c>
      <c r="D428" s="111" t="s">
        <v>469</v>
      </c>
      <c r="E428" s="149" t="s">
        <v>466</v>
      </c>
      <c r="F428" s="113" t="s">
        <v>464</v>
      </c>
      <c r="G428" s="110" t="s">
        <v>470</v>
      </c>
      <c r="H428" s="110">
        <v>24</v>
      </c>
      <c r="I428" s="110" t="s">
        <v>470</v>
      </c>
      <c r="J428" s="110">
        <v>0</v>
      </c>
      <c r="K428" s="31" t="s">
        <v>101</v>
      </c>
      <c r="L428" s="31" t="s">
        <v>101</v>
      </c>
      <c r="M428" s="152">
        <v>7343</v>
      </c>
      <c r="N428" s="44">
        <v>7121</v>
      </c>
      <c r="O428" s="44">
        <v>597</v>
      </c>
      <c r="P428" s="44" t="s">
        <v>398</v>
      </c>
      <c r="Q428" s="44">
        <v>768</v>
      </c>
      <c r="R428" s="44" t="s">
        <v>398</v>
      </c>
      <c r="S428" s="44">
        <v>699</v>
      </c>
      <c r="T428" s="44" t="s">
        <v>398</v>
      </c>
      <c r="U428" s="44">
        <v>494</v>
      </c>
      <c r="V428" s="44" t="s">
        <v>398</v>
      </c>
      <c r="W428" s="44">
        <v>402</v>
      </c>
      <c r="X428" s="44" t="s">
        <v>398</v>
      </c>
      <c r="Y428" s="44">
        <v>383</v>
      </c>
      <c r="Z428" s="44" t="s">
        <v>398</v>
      </c>
      <c r="AA428" s="44">
        <v>581</v>
      </c>
      <c r="AB428" s="44" t="s">
        <v>398</v>
      </c>
      <c r="AC428" s="44">
        <v>620</v>
      </c>
      <c r="AD428" s="44" t="s">
        <v>398</v>
      </c>
      <c r="AE428" s="44">
        <v>678</v>
      </c>
      <c r="AF428" s="44" t="s">
        <v>398</v>
      </c>
      <c r="AG428" s="44">
        <v>566</v>
      </c>
      <c r="AH428" s="44" t="s">
        <v>398</v>
      </c>
      <c r="AI428" s="44">
        <v>836</v>
      </c>
      <c r="AJ428" s="44" t="s">
        <v>398</v>
      </c>
      <c r="AK428" s="44">
        <v>636</v>
      </c>
      <c r="AL428" s="44" t="s">
        <v>398</v>
      </c>
      <c r="AM428" s="44">
        <f>O428+Q428+S428+U428+W428+Y428+AA428+AC428+AE428+AG428+AI428+AK428</f>
        <v>7260</v>
      </c>
    </row>
    <row r="429" spans="1:39" s="115" customFormat="1" ht="30" customHeight="1" x14ac:dyDescent="0.25">
      <c r="A429" s="214">
        <v>210</v>
      </c>
      <c r="B429" s="75">
        <v>342120</v>
      </c>
      <c r="C429" s="111" t="s">
        <v>461</v>
      </c>
      <c r="D429" s="111" t="s">
        <v>469</v>
      </c>
      <c r="E429" s="149" t="s">
        <v>463</v>
      </c>
      <c r="F429" s="113" t="s">
        <v>464</v>
      </c>
      <c r="G429" s="110"/>
      <c r="H429" s="110">
        <v>0</v>
      </c>
      <c r="I429" s="110"/>
      <c r="J429" s="110">
        <v>5</v>
      </c>
      <c r="K429" s="31" t="s">
        <v>101</v>
      </c>
      <c r="L429" s="31" t="s">
        <v>101</v>
      </c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  <c r="AA429" s="110"/>
      <c r="AB429" s="110"/>
      <c r="AC429" s="110"/>
      <c r="AD429" s="110"/>
      <c r="AE429" s="110"/>
      <c r="AF429" s="110"/>
      <c r="AG429" s="110"/>
      <c r="AH429" s="110"/>
      <c r="AI429" s="110"/>
      <c r="AJ429" s="110"/>
      <c r="AK429" s="110"/>
      <c r="AL429" s="110"/>
      <c r="AM429" s="110"/>
    </row>
    <row r="430" spans="1:39" s="115" customFormat="1" ht="30" customHeight="1" x14ac:dyDescent="0.25">
      <c r="A430" s="215"/>
      <c r="B430" s="75">
        <v>342120</v>
      </c>
      <c r="C430" s="111" t="s">
        <v>461</v>
      </c>
      <c r="D430" s="111" t="s">
        <v>469</v>
      </c>
      <c r="E430" s="149" t="s">
        <v>466</v>
      </c>
      <c r="F430" s="113" t="s">
        <v>464</v>
      </c>
      <c r="G430" s="110" t="s">
        <v>470</v>
      </c>
      <c r="H430" s="110">
        <v>30</v>
      </c>
      <c r="I430" s="110" t="s">
        <v>470</v>
      </c>
      <c r="J430" s="110">
        <v>0</v>
      </c>
      <c r="K430" s="31" t="s">
        <v>101</v>
      </c>
      <c r="L430" s="31" t="s">
        <v>101</v>
      </c>
      <c r="M430" s="152">
        <v>7001</v>
      </c>
      <c r="N430" s="44">
        <v>6803</v>
      </c>
      <c r="O430" s="44">
        <v>684</v>
      </c>
      <c r="P430" s="44" t="s">
        <v>398</v>
      </c>
      <c r="Q430" s="44">
        <v>797</v>
      </c>
      <c r="R430" s="44" t="s">
        <v>398</v>
      </c>
      <c r="S430" s="44">
        <v>706</v>
      </c>
      <c r="T430" s="44" t="s">
        <v>398</v>
      </c>
      <c r="U430" s="44">
        <v>633</v>
      </c>
      <c r="V430" s="44" t="s">
        <v>398</v>
      </c>
      <c r="W430" s="44">
        <v>564</v>
      </c>
      <c r="X430" s="44" t="s">
        <v>398</v>
      </c>
      <c r="Y430" s="44">
        <v>482</v>
      </c>
      <c r="Z430" s="44" t="s">
        <v>398</v>
      </c>
      <c r="AA430" s="44">
        <v>468</v>
      </c>
      <c r="AB430" s="44" t="s">
        <v>398</v>
      </c>
      <c r="AC430" s="44">
        <v>518</v>
      </c>
      <c r="AD430" s="44" t="s">
        <v>398</v>
      </c>
      <c r="AE430" s="44">
        <v>847</v>
      </c>
      <c r="AF430" s="44" t="s">
        <v>398</v>
      </c>
      <c r="AG430" s="44">
        <v>604</v>
      </c>
      <c r="AH430" s="44" t="s">
        <v>398</v>
      </c>
      <c r="AI430" s="44">
        <v>890</v>
      </c>
      <c r="AJ430" s="44" t="s">
        <v>398</v>
      </c>
      <c r="AK430" s="44">
        <v>596</v>
      </c>
      <c r="AL430" s="44" t="s">
        <v>398</v>
      </c>
      <c r="AM430" s="44">
        <f>O430+Q430+S430+U430+W430+Y430+AA430+AC430+AE430+AG430+AI430+AK430</f>
        <v>7789</v>
      </c>
    </row>
    <row r="431" spans="1:39" s="115" customFormat="1" ht="30" customHeight="1" x14ac:dyDescent="0.25">
      <c r="A431" s="214">
        <v>211</v>
      </c>
      <c r="B431" s="75">
        <v>342121</v>
      </c>
      <c r="C431" s="111" t="s">
        <v>461</v>
      </c>
      <c r="D431" s="111" t="s">
        <v>469</v>
      </c>
      <c r="E431" s="149" t="s">
        <v>463</v>
      </c>
      <c r="F431" s="113" t="s">
        <v>464</v>
      </c>
      <c r="G431" s="110"/>
      <c r="H431" s="110">
        <v>0</v>
      </c>
      <c r="I431" s="110"/>
      <c r="J431" s="110">
        <v>3</v>
      </c>
      <c r="K431" s="31" t="s">
        <v>101</v>
      </c>
      <c r="L431" s="31" t="s">
        <v>101</v>
      </c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  <c r="AA431" s="110"/>
      <c r="AB431" s="110"/>
      <c r="AC431" s="110"/>
      <c r="AD431" s="110"/>
      <c r="AE431" s="110"/>
      <c r="AF431" s="110"/>
      <c r="AG431" s="110"/>
      <c r="AH431" s="110"/>
      <c r="AI431" s="110"/>
      <c r="AJ431" s="110"/>
      <c r="AK431" s="110"/>
      <c r="AL431" s="110"/>
      <c r="AM431" s="110"/>
    </row>
    <row r="432" spans="1:39" s="115" customFormat="1" ht="30" customHeight="1" x14ac:dyDescent="0.25">
      <c r="A432" s="215"/>
      <c r="B432" s="75">
        <v>342121</v>
      </c>
      <c r="C432" s="111" t="s">
        <v>461</v>
      </c>
      <c r="D432" s="111" t="s">
        <v>469</v>
      </c>
      <c r="E432" s="149" t="s">
        <v>466</v>
      </c>
      <c r="F432" s="113" t="s">
        <v>464</v>
      </c>
      <c r="G432" s="110" t="s">
        <v>470</v>
      </c>
      <c r="H432" s="110">
        <v>18</v>
      </c>
      <c r="I432" s="110" t="s">
        <v>470</v>
      </c>
      <c r="J432" s="110">
        <v>0</v>
      </c>
      <c r="K432" s="31" t="s">
        <v>101</v>
      </c>
      <c r="L432" s="31" t="s">
        <v>101</v>
      </c>
      <c r="M432" s="152">
        <v>3863</v>
      </c>
      <c r="N432" s="44">
        <v>3251</v>
      </c>
      <c r="O432" s="44">
        <v>255</v>
      </c>
      <c r="P432" s="44" t="s">
        <v>398</v>
      </c>
      <c r="Q432" s="44">
        <v>294</v>
      </c>
      <c r="R432" s="44" t="s">
        <v>398</v>
      </c>
      <c r="S432" s="44">
        <v>245</v>
      </c>
      <c r="T432" s="44" t="s">
        <v>398</v>
      </c>
      <c r="U432" s="44">
        <v>194</v>
      </c>
      <c r="V432" s="44" t="s">
        <v>398</v>
      </c>
      <c r="W432" s="44">
        <v>211</v>
      </c>
      <c r="X432" s="44" t="s">
        <v>398</v>
      </c>
      <c r="Y432" s="44">
        <v>209</v>
      </c>
      <c r="Z432" s="44" t="s">
        <v>398</v>
      </c>
      <c r="AA432" s="44">
        <v>265</v>
      </c>
      <c r="AB432" s="44" t="s">
        <v>398</v>
      </c>
      <c r="AC432" s="44">
        <v>160</v>
      </c>
      <c r="AD432" s="44" t="s">
        <v>398</v>
      </c>
      <c r="AE432" s="44">
        <v>318</v>
      </c>
      <c r="AF432" s="44" t="s">
        <v>398</v>
      </c>
      <c r="AG432" s="44">
        <v>170</v>
      </c>
      <c r="AH432" s="44" t="s">
        <v>398</v>
      </c>
      <c r="AI432" s="44">
        <v>276</v>
      </c>
      <c r="AJ432" s="44" t="s">
        <v>398</v>
      </c>
      <c r="AK432" s="44">
        <v>10</v>
      </c>
      <c r="AL432" s="44" t="s">
        <v>398</v>
      </c>
      <c r="AM432" s="44">
        <f>O432+Q432+S432+U432+W432+Y432+AA432+AC432+AE432+AG432+AI432+AK432</f>
        <v>2607</v>
      </c>
    </row>
    <row r="433" spans="1:39" s="115" customFormat="1" ht="30" customHeight="1" x14ac:dyDescent="0.25">
      <c r="A433" s="214">
        <v>212</v>
      </c>
      <c r="B433" s="75">
        <v>342122</v>
      </c>
      <c r="C433" s="111" t="s">
        <v>461</v>
      </c>
      <c r="D433" s="111" t="s">
        <v>469</v>
      </c>
      <c r="E433" s="149" t="s">
        <v>463</v>
      </c>
      <c r="F433" s="113" t="s">
        <v>464</v>
      </c>
      <c r="G433" s="110"/>
      <c r="H433" s="110">
        <v>0</v>
      </c>
      <c r="I433" s="110"/>
      <c r="J433" s="110">
        <v>3</v>
      </c>
      <c r="K433" s="31" t="s">
        <v>101</v>
      </c>
      <c r="L433" s="31" t="s">
        <v>101</v>
      </c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  <c r="AA433" s="110"/>
      <c r="AB433" s="110"/>
      <c r="AC433" s="110"/>
      <c r="AD433" s="110"/>
      <c r="AE433" s="110"/>
      <c r="AF433" s="110"/>
      <c r="AG433" s="110"/>
      <c r="AH433" s="110"/>
      <c r="AI433" s="110"/>
      <c r="AJ433" s="110"/>
      <c r="AK433" s="110"/>
      <c r="AL433" s="110"/>
      <c r="AM433" s="110"/>
    </row>
    <row r="434" spans="1:39" s="115" customFormat="1" ht="30" customHeight="1" x14ac:dyDescent="0.25">
      <c r="A434" s="215"/>
      <c r="B434" s="75">
        <v>342122</v>
      </c>
      <c r="C434" s="111" t="s">
        <v>461</v>
      </c>
      <c r="D434" s="111" t="s">
        <v>469</v>
      </c>
      <c r="E434" s="149" t="s">
        <v>466</v>
      </c>
      <c r="F434" s="113" t="s">
        <v>464</v>
      </c>
      <c r="G434" s="110" t="s">
        <v>470</v>
      </c>
      <c r="H434" s="110">
        <v>18</v>
      </c>
      <c r="I434" s="110" t="s">
        <v>470</v>
      </c>
      <c r="J434" s="110">
        <v>0</v>
      </c>
      <c r="K434" s="31" t="s">
        <v>101</v>
      </c>
      <c r="L434" s="31" t="s">
        <v>101</v>
      </c>
      <c r="M434" s="152">
        <v>3490</v>
      </c>
      <c r="N434" s="44">
        <v>3278</v>
      </c>
      <c r="O434" s="44">
        <v>299</v>
      </c>
      <c r="P434" s="44" t="s">
        <v>398</v>
      </c>
      <c r="Q434" s="44">
        <v>445</v>
      </c>
      <c r="R434" s="44" t="s">
        <v>398</v>
      </c>
      <c r="S434" s="44">
        <v>202</v>
      </c>
      <c r="T434" s="44" t="s">
        <v>398</v>
      </c>
      <c r="U434" s="44">
        <v>220</v>
      </c>
      <c r="V434" s="44" t="s">
        <v>398</v>
      </c>
      <c r="W434" s="44">
        <v>185</v>
      </c>
      <c r="X434" s="44" t="s">
        <v>398</v>
      </c>
      <c r="Y434" s="44">
        <v>185</v>
      </c>
      <c r="Z434" s="44" t="s">
        <v>398</v>
      </c>
      <c r="AA434" s="44">
        <v>253</v>
      </c>
      <c r="AB434" s="44" t="s">
        <v>398</v>
      </c>
      <c r="AC434" s="44">
        <v>293</v>
      </c>
      <c r="AD434" s="44" t="s">
        <v>398</v>
      </c>
      <c r="AE434" s="44">
        <v>252</v>
      </c>
      <c r="AF434" s="44" t="s">
        <v>398</v>
      </c>
      <c r="AG434" s="44">
        <v>229</v>
      </c>
      <c r="AH434" s="44" t="s">
        <v>398</v>
      </c>
      <c r="AI434" s="44">
        <v>365</v>
      </c>
      <c r="AJ434" s="44" t="s">
        <v>398</v>
      </c>
      <c r="AK434" s="44">
        <v>282</v>
      </c>
      <c r="AL434" s="44" t="s">
        <v>398</v>
      </c>
      <c r="AM434" s="44">
        <f>O434+Q434+S434+U434+W434+Y434+AA434+AC434+AE434+AG434+AI434+AK434</f>
        <v>3210</v>
      </c>
    </row>
    <row r="435" spans="1:39" s="115" customFormat="1" ht="30" customHeight="1" x14ac:dyDescent="0.25">
      <c r="A435" s="214">
        <v>213</v>
      </c>
      <c r="B435" s="75">
        <v>342123</v>
      </c>
      <c r="C435" s="111" t="s">
        <v>461</v>
      </c>
      <c r="D435" s="111" t="s">
        <v>469</v>
      </c>
      <c r="E435" s="149" t="s">
        <v>463</v>
      </c>
      <c r="F435" s="113" t="s">
        <v>464</v>
      </c>
      <c r="G435" s="110"/>
      <c r="H435" s="110">
        <v>0</v>
      </c>
      <c r="I435" s="110"/>
      <c r="J435" s="110">
        <v>4</v>
      </c>
      <c r="K435" s="31" t="s">
        <v>101</v>
      </c>
      <c r="L435" s="31" t="s">
        <v>101</v>
      </c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  <c r="AA435" s="110"/>
      <c r="AB435" s="110"/>
      <c r="AC435" s="110"/>
      <c r="AD435" s="110"/>
      <c r="AE435" s="110"/>
      <c r="AF435" s="110"/>
      <c r="AG435" s="110"/>
      <c r="AH435" s="110"/>
      <c r="AI435" s="110"/>
      <c r="AJ435" s="110"/>
      <c r="AK435" s="110"/>
      <c r="AL435" s="110"/>
      <c r="AM435" s="110"/>
    </row>
    <row r="436" spans="1:39" s="115" customFormat="1" ht="30" customHeight="1" x14ac:dyDescent="0.25">
      <c r="A436" s="215"/>
      <c r="B436" s="75">
        <v>342123</v>
      </c>
      <c r="C436" s="111" t="s">
        <v>461</v>
      </c>
      <c r="D436" s="111" t="s">
        <v>469</v>
      </c>
      <c r="E436" s="149" t="s">
        <v>466</v>
      </c>
      <c r="F436" s="113" t="s">
        <v>464</v>
      </c>
      <c r="G436" s="110" t="s">
        <v>470</v>
      </c>
      <c r="H436" s="110">
        <v>24</v>
      </c>
      <c r="I436" s="110" t="s">
        <v>470</v>
      </c>
      <c r="J436" s="110">
        <v>0</v>
      </c>
      <c r="K436" s="31" t="s">
        <v>101</v>
      </c>
      <c r="L436" s="31" t="s">
        <v>101</v>
      </c>
      <c r="M436" s="152">
        <v>1839</v>
      </c>
      <c r="N436" s="44">
        <v>1212</v>
      </c>
      <c r="O436" s="44">
        <v>158</v>
      </c>
      <c r="P436" s="44" t="s">
        <v>398</v>
      </c>
      <c r="Q436" s="44">
        <v>96</v>
      </c>
      <c r="R436" s="44" t="s">
        <v>398</v>
      </c>
      <c r="S436" s="44">
        <v>113</v>
      </c>
      <c r="T436" s="44" t="s">
        <v>398</v>
      </c>
      <c r="U436" s="44">
        <v>140</v>
      </c>
      <c r="V436" s="44" t="s">
        <v>398</v>
      </c>
      <c r="W436" s="44">
        <v>129</v>
      </c>
      <c r="X436" s="44" t="s">
        <v>398</v>
      </c>
      <c r="Y436" s="44">
        <v>56</v>
      </c>
      <c r="Z436" s="44" t="s">
        <v>398</v>
      </c>
      <c r="AA436" s="44">
        <v>53</v>
      </c>
      <c r="AB436" s="44" t="s">
        <v>398</v>
      </c>
      <c r="AC436" s="44">
        <v>239</v>
      </c>
      <c r="AD436" s="44" t="s">
        <v>398</v>
      </c>
      <c r="AE436" s="44">
        <v>497</v>
      </c>
      <c r="AF436" s="44" t="s">
        <v>398</v>
      </c>
      <c r="AG436" s="44">
        <v>263</v>
      </c>
      <c r="AH436" s="44" t="s">
        <v>398</v>
      </c>
      <c r="AI436" s="44">
        <v>504</v>
      </c>
      <c r="AJ436" s="44" t="s">
        <v>398</v>
      </c>
      <c r="AK436" s="44">
        <v>397</v>
      </c>
      <c r="AL436" s="44" t="s">
        <v>398</v>
      </c>
      <c r="AM436" s="44">
        <f>O436+Q436+S436+U436+W436+Y436+AA436+AC436+AE436+AG436+AI436+AK436</f>
        <v>2645</v>
      </c>
    </row>
    <row r="437" spans="1:39" s="115" customFormat="1" ht="30" customHeight="1" x14ac:dyDescent="0.25">
      <c r="A437" s="214">
        <v>214</v>
      </c>
      <c r="B437" s="75">
        <v>342124</v>
      </c>
      <c r="C437" s="111" t="s">
        <v>461</v>
      </c>
      <c r="D437" s="111" t="s">
        <v>469</v>
      </c>
      <c r="E437" s="149" t="s">
        <v>463</v>
      </c>
      <c r="F437" s="113" t="s">
        <v>464</v>
      </c>
      <c r="G437" s="110"/>
      <c r="H437" s="110">
        <v>0</v>
      </c>
      <c r="I437" s="110"/>
      <c r="J437" s="110">
        <v>3</v>
      </c>
      <c r="K437" s="31" t="s">
        <v>101</v>
      </c>
      <c r="L437" s="31" t="s">
        <v>101</v>
      </c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  <c r="AA437" s="110"/>
      <c r="AB437" s="110"/>
      <c r="AC437" s="110"/>
      <c r="AD437" s="110"/>
      <c r="AE437" s="110"/>
      <c r="AF437" s="110"/>
      <c r="AG437" s="110"/>
      <c r="AH437" s="110"/>
      <c r="AI437" s="110"/>
      <c r="AJ437" s="110"/>
      <c r="AK437" s="110"/>
      <c r="AL437" s="110"/>
      <c r="AM437" s="110"/>
    </row>
    <row r="438" spans="1:39" s="115" customFormat="1" ht="30" customHeight="1" x14ac:dyDescent="0.25">
      <c r="A438" s="215"/>
      <c r="B438" s="75">
        <v>342124</v>
      </c>
      <c r="C438" s="111" t="s">
        <v>461</v>
      </c>
      <c r="D438" s="111" t="s">
        <v>469</v>
      </c>
      <c r="E438" s="149" t="s">
        <v>466</v>
      </c>
      <c r="F438" s="113" t="s">
        <v>464</v>
      </c>
      <c r="G438" s="110" t="s">
        <v>470</v>
      </c>
      <c r="H438" s="110">
        <v>18</v>
      </c>
      <c r="I438" s="110" t="s">
        <v>470</v>
      </c>
      <c r="J438" s="110">
        <v>0</v>
      </c>
      <c r="K438" s="31" t="s">
        <v>101</v>
      </c>
      <c r="L438" s="31" t="s">
        <v>101</v>
      </c>
      <c r="M438" s="152">
        <v>4509</v>
      </c>
      <c r="N438" s="44">
        <v>5194</v>
      </c>
      <c r="O438" s="44">
        <v>489</v>
      </c>
      <c r="P438" s="44" t="s">
        <v>398</v>
      </c>
      <c r="Q438" s="44">
        <v>528</v>
      </c>
      <c r="R438" s="44" t="s">
        <v>398</v>
      </c>
      <c r="S438" s="44">
        <v>400</v>
      </c>
      <c r="T438" s="44" t="s">
        <v>398</v>
      </c>
      <c r="U438" s="44">
        <v>321</v>
      </c>
      <c r="V438" s="44" t="s">
        <v>398</v>
      </c>
      <c r="W438" s="44">
        <v>464</v>
      </c>
      <c r="X438" s="44" t="s">
        <v>398</v>
      </c>
      <c r="Y438" s="44">
        <v>294</v>
      </c>
      <c r="Z438" s="44" t="s">
        <v>398</v>
      </c>
      <c r="AA438" s="44">
        <v>339</v>
      </c>
      <c r="AB438" s="44" t="s">
        <v>398</v>
      </c>
      <c r="AC438" s="44">
        <v>238</v>
      </c>
      <c r="AD438" s="44" t="s">
        <v>398</v>
      </c>
      <c r="AE438" s="44">
        <v>669</v>
      </c>
      <c r="AF438" s="44" t="s">
        <v>398</v>
      </c>
      <c r="AG438" s="44">
        <v>297</v>
      </c>
      <c r="AH438" s="44" t="s">
        <v>398</v>
      </c>
      <c r="AI438" s="44">
        <v>536</v>
      </c>
      <c r="AJ438" s="44" t="s">
        <v>398</v>
      </c>
      <c r="AK438" s="44">
        <v>348</v>
      </c>
      <c r="AL438" s="44" t="s">
        <v>398</v>
      </c>
      <c r="AM438" s="44">
        <f>O438+Q438+S438+U438+W438+Y438+AA438+AC438+AE438+AG438+AI438+AK438</f>
        <v>4923</v>
      </c>
    </row>
    <row r="439" spans="1:39" s="115" customFormat="1" ht="30" customHeight="1" x14ac:dyDescent="0.25">
      <c r="A439" s="214">
        <v>215</v>
      </c>
      <c r="B439" s="75">
        <v>342125</v>
      </c>
      <c r="C439" s="111" t="s">
        <v>461</v>
      </c>
      <c r="D439" s="111" t="s">
        <v>469</v>
      </c>
      <c r="E439" s="149" t="s">
        <v>463</v>
      </c>
      <c r="F439" s="113" t="s">
        <v>464</v>
      </c>
      <c r="G439" s="110"/>
      <c r="H439" s="110">
        <v>0</v>
      </c>
      <c r="I439" s="110"/>
      <c r="J439" s="110">
        <v>5</v>
      </c>
      <c r="K439" s="31" t="s">
        <v>101</v>
      </c>
      <c r="L439" s="31" t="s">
        <v>101</v>
      </c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  <c r="AA439" s="110"/>
      <c r="AB439" s="110"/>
      <c r="AC439" s="110"/>
      <c r="AD439" s="110"/>
      <c r="AE439" s="110"/>
      <c r="AF439" s="110"/>
      <c r="AG439" s="110"/>
      <c r="AH439" s="110"/>
      <c r="AI439" s="110"/>
      <c r="AJ439" s="110"/>
      <c r="AK439" s="110"/>
      <c r="AL439" s="110"/>
      <c r="AM439" s="110"/>
    </row>
    <row r="440" spans="1:39" s="115" customFormat="1" ht="30" customHeight="1" x14ac:dyDescent="0.25">
      <c r="A440" s="215"/>
      <c r="B440" s="75">
        <v>342125</v>
      </c>
      <c r="C440" s="111" t="s">
        <v>461</v>
      </c>
      <c r="D440" s="111" t="s">
        <v>469</v>
      </c>
      <c r="E440" s="149" t="s">
        <v>466</v>
      </c>
      <c r="F440" s="113" t="s">
        <v>464</v>
      </c>
      <c r="G440" s="110" t="s">
        <v>470</v>
      </c>
      <c r="H440" s="110">
        <v>30</v>
      </c>
      <c r="I440" s="110" t="s">
        <v>470</v>
      </c>
      <c r="J440" s="110">
        <v>0</v>
      </c>
      <c r="K440" s="31" t="s">
        <v>101</v>
      </c>
      <c r="L440" s="31" t="s">
        <v>101</v>
      </c>
      <c r="M440" s="152">
        <v>2317</v>
      </c>
      <c r="N440" s="44">
        <v>2238</v>
      </c>
      <c r="O440" s="44">
        <v>198</v>
      </c>
      <c r="P440" s="44" t="s">
        <v>398</v>
      </c>
      <c r="Q440" s="44">
        <v>206</v>
      </c>
      <c r="R440" s="44" t="s">
        <v>398</v>
      </c>
      <c r="S440" s="44">
        <v>158</v>
      </c>
      <c r="T440" s="44" t="s">
        <v>398</v>
      </c>
      <c r="U440" s="44">
        <v>158</v>
      </c>
      <c r="V440" s="44" t="s">
        <v>398</v>
      </c>
      <c r="W440" s="44">
        <v>178</v>
      </c>
      <c r="X440" s="44" t="s">
        <v>398</v>
      </c>
      <c r="Y440" s="44">
        <v>134</v>
      </c>
      <c r="Z440" s="44" t="s">
        <v>398</v>
      </c>
      <c r="AA440" s="44">
        <v>120</v>
      </c>
      <c r="AB440" s="44" t="s">
        <v>398</v>
      </c>
      <c r="AC440" s="44">
        <v>111</v>
      </c>
      <c r="AD440" s="44" t="s">
        <v>398</v>
      </c>
      <c r="AE440" s="44">
        <v>269</v>
      </c>
      <c r="AF440" s="44" t="s">
        <v>398</v>
      </c>
      <c r="AG440" s="44">
        <v>160</v>
      </c>
      <c r="AH440" s="44" t="s">
        <v>398</v>
      </c>
      <c r="AI440" s="44">
        <v>208</v>
      </c>
      <c r="AJ440" s="44" t="s">
        <v>398</v>
      </c>
      <c r="AK440" s="44">
        <v>158</v>
      </c>
      <c r="AL440" s="44" t="s">
        <v>398</v>
      </c>
      <c r="AM440" s="44">
        <f>O440+Q440+S440+U440+W440+Y440+AA440+AC440+AE440+AG440+AI440+AK440</f>
        <v>2058</v>
      </c>
    </row>
    <row r="441" spans="1:39" s="115" customFormat="1" ht="30" customHeight="1" x14ac:dyDescent="0.25">
      <c r="A441" s="214">
        <v>216</v>
      </c>
      <c r="B441" s="75">
        <v>342126</v>
      </c>
      <c r="C441" s="111" t="s">
        <v>461</v>
      </c>
      <c r="D441" s="111" t="s">
        <v>469</v>
      </c>
      <c r="E441" s="149" t="s">
        <v>463</v>
      </c>
      <c r="F441" s="113" t="s">
        <v>464</v>
      </c>
      <c r="G441" s="110"/>
      <c r="H441" s="110">
        <v>0</v>
      </c>
      <c r="I441" s="110"/>
      <c r="J441" s="110">
        <v>4</v>
      </c>
      <c r="K441" s="31" t="s">
        <v>101</v>
      </c>
      <c r="L441" s="31" t="s">
        <v>101</v>
      </c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  <c r="AA441" s="110"/>
      <c r="AB441" s="110"/>
      <c r="AC441" s="110"/>
      <c r="AD441" s="110"/>
      <c r="AE441" s="110"/>
      <c r="AF441" s="110"/>
      <c r="AG441" s="110"/>
      <c r="AH441" s="110"/>
      <c r="AI441" s="110"/>
      <c r="AJ441" s="110"/>
      <c r="AK441" s="110"/>
      <c r="AL441" s="110"/>
      <c r="AM441" s="110"/>
    </row>
    <row r="442" spans="1:39" s="115" customFormat="1" ht="30" customHeight="1" x14ac:dyDescent="0.25">
      <c r="A442" s="215"/>
      <c r="B442" s="75">
        <v>342126</v>
      </c>
      <c r="C442" s="111" t="s">
        <v>461</v>
      </c>
      <c r="D442" s="111" t="s">
        <v>469</v>
      </c>
      <c r="E442" s="149" t="s">
        <v>466</v>
      </c>
      <c r="F442" s="113" t="s">
        <v>464</v>
      </c>
      <c r="G442" s="110" t="s">
        <v>470</v>
      </c>
      <c r="H442" s="110">
        <v>24</v>
      </c>
      <c r="I442" s="110" t="s">
        <v>470</v>
      </c>
      <c r="J442" s="110">
        <v>0</v>
      </c>
      <c r="K442" s="31" t="s">
        <v>101</v>
      </c>
      <c r="L442" s="31" t="s">
        <v>101</v>
      </c>
      <c r="M442" s="152">
        <v>2853.5</v>
      </c>
      <c r="N442" s="44">
        <v>2206</v>
      </c>
      <c r="O442" s="44">
        <v>116</v>
      </c>
      <c r="P442" s="44" t="s">
        <v>398</v>
      </c>
      <c r="Q442" s="44">
        <v>145</v>
      </c>
      <c r="R442" s="44" t="s">
        <v>398</v>
      </c>
      <c r="S442" s="44">
        <v>164</v>
      </c>
      <c r="T442" s="44" t="s">
        <v>398</v>
      </c>
      <c r="U442" s="44">
        <v>120</v>
      </c>
      <c r="V442" s="44" t="s">
        <v>398</v>
      </c>
      <c r="W442" s="44">
        <v>112</v>
      </c>
      <c r="X442" s="44" t="s">
        <v>398</v>
      </c>
      <c r="Y442" s="44">
        <v>51</v>
      </c>
      <c r="Z442" s="44" t="s">
        <v>398</v>
      </c>
      <c r="AA442" s="44">
        <v>147</v>
      </c>
      <c r="AB442" s="44" t="s">
        <v>398</v>
      </c>
      <c r="AC442" s="44">
        <v>138</v>
      </c>
      <c r="AD442" s="44" t="s">
        <v>398</v>
      </c>
      <c r="AE442" s="44">
        <v>193</v>
      </c>
      <c r="AF442" s="44" t="s">
        <v>398</v>
      </c>
      <c r="AG442" s="44">
        <v>47</v>
      </c>
      <c r="AH442" s="44" t="s">
        <v>398</v>
      </c>
      <c r="AI442" s="44">
        <v>98</v>
      </c>
      <c r="AJ442" s="44" t="s">
        <v>398</v>
      </c>
      <c r="AK442" s="44">
        <v>83</v>
      </c>
      <c r="AL442" s="44" t="s">
        <v>398</v>
      </c>
      <c r="AM442" s="44">
        <f>O442+Q442+S442+U442+W442+Y442+AA442+AC442+AE442+AG442+AI442+AK442</f>
        <v>1414</v>
      </c>
    </row>
    <row r="443" spans="1:39" s="115" customFormat="1" ht="30" customHeight="1" x14ac:dyDescent="0.25">
      <c r="A443" s="214">
        <v>217</v>
      </c>
      <c r="B443" s="75">
        <v>342127</v>
      </c>
      <c r="C443" s="111" t="s">
        <v>461</v>
      </c>
      <c r="D443" s="111" t="s">
        <v>469</v>
      </c>
      <c r="E443" s="149" t="s">
        <v>463</v>
      </c>
      <c r="F443" s="113" t="s">
        <v>464</v>
      </c>
      <c r="G443" s="110"/>
      <c r="H443" s="110">
        <v>0</v>
      </c>
      <c r="I443" s="110"/>
      <c r="J443" s="110">
        <v>4</v>
      </c>
      <c r="K443" s="31" t="s">
        <v>101</v>
      </c>
      <c r="L443" s="31" t="s">
        <v>101</v>
      </c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  <c r="AA443" s="110"/>
      <c r="AB443" s="110"/>
      <c r="AC443" s="110"/>
      <c r="AD443" s="110"/>
      <c r="AE443" s="110"/>
      <c r="AF443" s="110"/>
      <c r="AG443" s="110"/>
      <c r="AH443" s="110"/>
      <c r="AI443" s="110"/>
      <c r="AJ443" s="110"/>
      <c r="AK443" s="110"/>
      <c r="AL443" s="110"/>
      <c r="AM443" s="110"/>
    </row>
    <row r="444" spans="1:39" s="115" customFormat="1" ht="30" customHeight="1" x14ac:dyDescent="0.25">
      <c r="A444" s="215"/>
      <c r="B444" s="75">
        <v>342127</v>
      </c>
      <c r="C444" s="111" t="s">
        <v>461</v>
      </c>
      <c r="D444" s="111" t="s">
        <v>469</v>
      </c>
      <c r="E444" s="149" t="s">
        <v>466</v>
      </c>
      <c r="F444" s="113" t="s">
        <v>464</v>
      </c>
      <c r="G444" s="110" t="s">
        <v>470</v>
      </c>
      <c r="H444" s="110">
        <v>24</v>
      </c>
      <c r="I444" s="110" t="s">
        <v>470</v>
      </c>
      <c r="J444" s="110">
        <v>0</v>
      </c>
      <c r="K444" s="31" t="s">
        <v>101</v>
      </c>
      <c r="L444" s="31" t="s">
        <v>101</v>
      </c>
      <c r="M444" s="152">
        <v>2333</v>
      </c>
      <c r="N444" s="44">
        <v>2107</v>
      </c>
      <c r="O444" s="44">
        <v>203</v>
      </c>
      <c r="P444" s="44" t="s">
        <v>398</v>
      </c>
      <c r="Q444" s="44">
        <v>254</v>
      </c>
      <c r="R444" s="44" t="s">
        <v>398</v>
      </c>
      <c r="S444" s="44">
        <v>159</v>
      </c>
      <c r="T444" s="44" t="s">
        <v>398</v>
      </c>
      <c r="U444" s="44">
        <v>140</v>
      </c>
      <c r="V444" s="44" t="s">
        <v>398</v>
      </c>
      <c r="W444" s="44">
        <v>124</v>
      </c>
      <c r="X444" s="44" t="s">
        <v>398</v>
      </c>
      <c r="Y444" s="44">
        <v>89</v>
      </c>
      <c r="Z444" s="44" t="s">
        <v>398</v>
      </c>
      <c r="AA444" s="44">
        <v>128</v>
      </c>
      <c r="AB444" s="44" t="s">
        <v>398</v>
      </c>
      <c r="AC444" s="44">
        <v>93</v>
      </c>
      <c r="AD444" s="44" t="s">
        <v>398</v>
      </c>
      <c r="AE444" s="44">
        <v>249</v>
      </c>
      <c r="AF444" s="44" t="s">
        <v>398</v>
      </c>
      <c r="AG444" s="44">
        <v>156</v>
      </c>
      <c r="AH444" s="44" t="s">
        <v>398</v>
      </c>
      <c r="AI444" s="44">
        <v>212</v>
      </c>
      <c r="AJ444" s="44" t="s">
        <v>398</v>
      </c>
      <c r="AK444" s="44">
        <v>167</v>
      </c>
      <c r="AL444" s="44" t="s">
        <v>398</v>
      </c>
      <c r="AM444" s="44">
        <f>O444+Q444+S444+U444+W444+Y444+AA444+AC444+AE444+AG444+AI444+AK444</f>
        <v>1974</v>
      </c>
    </row>
    <row r="445" spans="1:39" s="115" customFormat="1" ht="30" customHeight="1" x14ac:dyDescent="0.25">
      <c r="A445" s="214">
        <v>218</v>
      </c>
      <c r="B445" s="75">
        <v>342128</v>
      </c>
      <c r="C445" s="111" t="s">
        <v>461</v>
      </c>
      <c r="D445" s="111" t="s">
        <v>469</v>
      </c>
      <c r="E445" s="149" t="s">
        <v>463</v>
      </c>
      <c r="F445" s="113" t="s">
        <v>464</v>
      </c>
      <c r="G445" s="110"/>
      <c r="H445" s="110">
        <v>0</v>
      </c>
      <c r="I445" s="110"/>
      <c r="J445" s="110">
        <v>4</v>
      </c>
      <c r="K445" s="31" t="s">
        <v>101</v>
      </c>
      <c r="L445" s="31" t="s">
        <v>101</v>
      </c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  <c r="AA445" s="110"/>
      <c r="AB445" s="110"/>
      <c r="AC445" s="110"/>
      <c r="AD445" s="110"/>
      <c r="AE445" s="110"/>
      <c r="AF445" s="110"/>
      <c r="AG445" s="110"/>
      <c r="AH445" s="110"/>
      <c r="AI445" s="110"/>
      <c r="AJ445" s="110"/>
      <c r="AK445" s="110"/>
      <c r="AL445" s="110"/>
      <c r="AM445" s="110"/>
    </row>
    <row r="446" spans="1:39" s="115" customFormat="1" ht="30" customHeight="1" x14ac:dyDescent="0.25">
      <c r="A446" s="215"/>
      <c r="B446" s="75">
        <v>342128</v>
      </c>
      <c r="C446" s="111" t="s">
        <v>461</v>
      </c>
      <c r="D446" s="111" t="s">
        <v>469</v>
      </c>
      <c r="E446" s="149" t="s">
        <v>466</v>
      </c>
      <c r="F446" s="113" t="s">
        <v>464</v>
      </c>
      <c r="G446" s="110" t="s">
        <v>470</v>
      </c>
      <c r="H446" s="110">
        <v>24</v>
      </c>
      <c r="I446" s="110" t="s">
        <v>470</v>
      </c>
      <c r="J446" s="110">
        <v>0</v>
      </c>
      <c r="K446" s="31" t="s">
        <v>101</v>
      </c>
      <c r="L446" s="31" t="s">
        <v>101</v>
      </c>
      <c r="M446" s="152">
        <v>6613</v>
      </c>
      <c r="N446" s="44">
        <v>6731</v>
      </c>
      <c r="O446" s="44">
        <v>634</v>
      </c>
      <c r="P446" s="44" t="s">
        <v>398</v>
      </c>
      <c r="Q446" s="44">
        <v>636</v>
      </c>
      <c r="R446" s="44" t="s">
        <v>398</v>
      </c>
      <c r="S446" s="44">
        <v>643</v>
      </c>
      <c r="T446" s="44" t="s">
        <v>398</v>
      </c>
      <c r="U446" s="44">
        <v>414</v>
      </c>
      <c r="V446" s="44" t="s">
        <v>398</v>
      </c>
      <c r="W446" s="44">
        <v>425</v>
      </c>
      <c r="X446" s="44" t="s">
        <v>398</v>
      </c>
      <c r="Y446" s="44">
        <v>338</v>
      </c>
      <c r="Z446" s="44" t="s">
        <v>398</v>
      </c>
      <c r="AA446" s="44">
        <v>362</v>
      </c>
      <c r="AB446" s="44" t="s">
        <v>398</v>
      </c>
      <c r="AC446" s="44">
        <v>500</v>
      </c>
      <c r="AD446" s="44" t="s">
        <v>398</v>
      </c>
      <c r="AE446" s="44">
        <v>614</v>
      </c>
      <c r="AF446" s="44" t="s">
        <v>398</v>
      </c>
      <c r="AG446" s="44">
        <v>428</v>
      </c>
      <c r="AH446" s="44" t="s">
        <v>398</v>
      </c>
      <c r="AI446" s="44">
        <v>682</v>
      </c>
      <c r="AJ446" s="44" t="s">
        <v>398</v>
      </c>
      <c r="AK446" s="44">
        <v>643</v>
      </c>
      <c r="AL446" s="44" t="s">
        <v>398</v>
      </c>
      <c r="AM446" s="44">
        <f>O446+Q446+S446+U446+W446+Y446+AA446+AC446+AE446+AG446+AI446+AK446</f>
        <v>6319</v>
      </c>
    </row>
    <row r="447" spans="1:39" s="115" customFormat="1" ht="30" customHeight="1" x14ac:dyDescent="0.25">
      <c r="A447" s="214">
        <v>219</v>
      </c>
      <c r="B447" s="75">
        <v>342129</v>
      </c>
      <c r="C447" s="111" t="s">
        <v>461</v>
      </c>
      <c r="D447" s="111" t="s">
        <v>469</v>
      </c>
      <c r="E447" s="149" t="s">
        <v>463</v>
      </c>
      <c r="F447" s="113" t="s">
        <v>464</v>
      </c>
      <c r="G447" s="110"/>
      <c r="H447" s="110">
        <v>0</v>
      </c>
      <c r="I447" s="110"/>
      <c r="J447" s="110">
        <v>3</v>
      </c>
      <c r="K447" s="31" t="s">
        <v>101</v>
      </c>
      <c r="L447" s="31" t="s">
        <v>101</v>
      </c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  <c r="AA447" s="110"/>
      <c r="AB447" s="110"/>
      <c r="AC447" s="110"/>
      <c r="AD447" s="110"/>
      <c r="AE447" s="110"/>
      <c r="AF447" s="110"/>
      <c r="AG447" s="110"/>
      <c r="AH447" s="110"/>
      <c r="AI447" s="110"/>
      <c r="AJ447" s="110"/>
      <c r="AK447" s="110"/>
      <c r="AL447" s="110"/>
      <c r="AM447" s="110"/>
    </row>
    <row r="448" spans="1:39" s="115" customFormat="1" ht="30" customHeight="1" x14ac:dyDescent="0.25">
      <c r="A448" s="215"/>
      <c r="B448" s="75">
        <v>342129</v>
      </c>
      <c r="C448" s="111" t="s">
        <v>461</v>
      </c>
      <c r="D448" s="111" t="s">
        <v>469</v>
      </c>
      <c r="E448" s="149" t="s">
        <v>466</v>
      </c>
      <c r="F448" s="113" t="s">
        <v>464</v>
      </c>
      <c r="G448" s="110" t="s">
        <v>470</v>
      </c>
      <c r="H448" s="110">
        <v>18</v>
      </c>
      <c r="I448" s="110" t="s">
        <v>470</v>
      </c>
      <c r="J448" s="110">
        <v>0</v>
      </c>
      <c r="K448" s="31" t="s">
        <v>101</v>
      </c>
      <c r="L448" s="31" t="s">
        <v>101</v>
      </c>
      <c r="M448" s="152">
        <v>1501</v>
      </c>
      <c r="N448" s="44">
        <v>1740</v>
      </c>
      <c r="O448" s="44">
        <v>177</v>
      </c>
      <c r="P448" s="44" t="s">
        <v>398</v>
      </c>
      <c r="Q448" s="44">
        <v>179</v>
      </c>
      <c r="R448" s="44" t="s">
        <v>398</v>
      </c>
      <c r="S448" s="44">
        <v>154</v>
      </c>
      <c r="T448" s="44" t="s">
        <v>398</v>
      </c>
      <c r="U448" s="44">
        <v>132</v>
      </c>
      <c r="V448" s="44" t="s">
        <v>398</v>
      </c>
      <c r="W448" s="44">
        <v>111</v>
      </c>
      <c r="X448" s="44" t="s">
        <v>398</v>
      </c>
      <c r="Y448" s="44">
        <v>98</v>
      </c>
      <c r="Z448" s="44" t="s">
        <v>398</v>
      </c>
      <c r="AA448" s="44">
        <v>153</v>
      </c>
      <c r="AB448" s="44" t="s">
        <v>398</v>
      </c>
      <c r="AC448" s="44">
        <v>223</v>
      </c>
      <c r="AD448" s="44" t="s">
        <v>398</v>
      </c>
      <c r="AE448" s="44">
        <v>207</v>
      </c>
      <c r="AF448" s="44" t="s">
        <v>398</v>
      </c>
      <c r="AG448" s="44">
        <v>140</v>
      </c>
      <c r="AH448" s="44" t="s">
        <v>398</v>
      </c>
      <c r="AI448" s="44">
        <v>229</v>
      </c>
      <c r="AJ448" s="44" t="s">
        <v>398</v>
      </c>
      <c r="AK448" s="44">
        <v>186</v>
      </c>
      <c r="AL448" s="44" t="s">
        <v>398</v>
      </c>
      <c r="AM448" s="44">
        <f>O448+Q448+S448+U448+W448+Y448+AA448+AC448+AE448+AG448+AI448+AK448</f>
        <v>1989</v>
      </c>
    </row>
    <row r="449" spans="1:39" s="115" customFormat="1" ht="30" customHeight="1" x14ac:dyDescent="0.25">
      <c r="A449" s="214">
        <v>220</v>
      </c>
      <c r="B449" s="75">
        <v>342130</v>
      </c>
      <c r="C449" s="111" t="s">
        <v>461</v>
      </c>
      <c r="D449" s="111" t="s">
        <v>469</v>
      </c>
      <c r="E449" s="149" t="s">
        <v>463</v>
      </c>
      <c r="F449" s="113" t="s">
        <v>464</v>
      </c>
      <c r="G449" s="110"/>
      <c r="H449" s="110">
        <v>0</v>
      </c>
      <c r="I449" s="110"/>
      <c r="J449" s="110">
        <v>5</v>
      </c>
      <c r="K449" s="31" t="s">
        <v>101</v>
      </c>
      <c r="L449" s="31" t="s">
        <v>101</v>
      </c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  <c r="AA449" s="110"/>
      <c r="AB449" s="110"/>
      <c r="AC449" s="110"/>
      <c r="AD449" s="110"/>
      <c r="AE449" s="110"/>
      <c r="AF449" s="110"/>
      <c r="AG449" s="110"/>
      <c r="AH449" s="110"/>
      <c r="AI449" s="110"/>
      <c r="AJ449" s="110"/>
      <c r="AK449" s="110"/>
      <c r="AL449" s="110"/>
      <c r="AM449" s="110"/>
    </row>
    <row r="450" spans="1:39" s="115" customFormat="1" ht="30" customHeight="1" x14ac:dyDescent="0.25">
      <c r="A450" s="215"/>
      <c r="B450" s="75">
        <v>342130</v>
      </c>
      <c r="C450" s="111" t="s">
        <v>461</v>
      </c>
      <c r="D450" s="111" t="s">
        <v>469</v>
      </c>
      <c r="E450" s="149" t="s">
        <v>466</v>
      </c>
      <c r="F450" s="113" t="s">
        <v>464</v>
      </c>
      <c r="G450" s="110" t="s">
        <v>470</v>
      </c>
      <c r="H450" s="110">
        <v>30</v>
      </c>
      <c r="I450" s="110" t="s">
        <v>470</v>
      </c>
      <c r="J450" s="110">
        <v>0</v>
      </c>
      <c r="K450" s="31" t="s">
        <v>101</v>
      </c>
      <c r="L450" s="31" t="s">
        <v>101</v>
      </c>
      <c r="M450" s="152">
        <v>9289</v>
      </c>
      <c r="N450" s="44">
        <v>8461</v>
      </c>
      <c r="O450" s="44">
        <v>731</v>
      </c>
      <c r="P450" s="44" t="s">
        <v>398</v>
      </c>
      <c r="Q450" s="44">
        <v>1154</v>
      </c>
      <c r="R450" s="44" t="s">
        <v>398</v>
      </c>
      <c r="S450" s="44">
        <v>591</v>
      </c>
      <c r="T450" s="44" t="s">
        <v>398</v>
      </c>
      <c r="U450" s="44">
        <v>657</v>
      </c>
      <c r="V450" s="44" t="s">
        <v>398</v>
      </c>
      <c r="W450" s="44">
        <v>537</v>
      </c>
      <c r="X450" s="44" t="s">
        <v>398</v>
      </c>
      <c r="Y450" s="44">
        <v>354</v>
      </c>
      <c r="Z450" s="44" t="s">
        <v>398</v>
      </c>
      <c r="AA450" s="44">
        <v>345</v>
      </c>
      <c r="AB450" s="44" t="s">
        <v>398</v>
      </c>
      <c r="AC450" s="44">
        <v>236</v>
      </c>
      <c r="AD450" s="44" t="s">
        <v>398</v>
      </c>
      <c r="AE450" s="44">
        <v>774</v>
      </c>
      <c r="AF450" s="44" t="s">
        <v>398</v>
      </c>
      <c r="AG450" s="44">
        <v>442</v>
      </c>
      <c r="AH450" s="44" t="s">
        <v>398</v>
      </c>
      <c r="AI450" s="44">
        <v>898</v>
      </c>
      <c r="AJ450" s="44" t="s">
        <v>398</v>
      </c>
      <c r="AK450" s="44">
        <v>755</v>
      </c>
      <c r="AL450" s="44" t="s">
        <v>398</v>
      </c>
      <c r="AM450" s="44">
        <f>O450+Q450+S450+U450+W450+Y450+AA450+AC450+AE450+AG450+AI450+AK450</f>
        <v>7474</v>
      </c>
    </row>
    <row r="451" spans="1:39" s="115" customFormat="1" ht="30" customHeight="1" x14ac:dyDescent="0.25">
      <c r="A451" s="214">
        <v>221</v>
      </c>
      <c r="B451" s="75">
        <v>342131</v>
      </c>
      <c r="C451" s="111" t="s">
        <v>461</v>
      </c>
      <c r="D451" s="111" t="s">
        <v>469</v>
      </c>
      <c r="E451" s="149" t="s">
        <v>463</v>
      </c>
      <c r="F451" s="113" t="s">
        <v>464</v>
      </c>
      <c r="G451" s="110"/>
      <c r="H451" s="110">
        <v>0</v>
      </c>
      <c r="I451" s="110"/>
      <c r="J451" s="110">
        <v>4</v>
      </c>
      <c r="K451" s="31" t="s">
        <v>101</v>
      </c>
      <c r="L451" s="31" t="s">
        <v>101</v>
      </c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0"/>
      <c r="AE451" s="110"/>
      <c r="AF451" s="110"/>
      <c r="AG451" s="110"/>
      <c r="AH451" s="110"/>
      <c r="AI451" s="110"/>
      <c r="AJ451" s="110"/>
      <c r="AK451" s="110"/>
      <c r="AL451" s="110"/>
      <c r="AM451" s="110"/>
    </row>
    <row r="452" spans="1:39" s="115" customFormat="1" ht="30" customHeight="1" x14ac:dyDescent="0.25">
      <c r="A452" s="215"/>
      <c r="B452" s="75">
        <v>342131</v>
      </c>
      <c r="C452" s="111" t="s">
        <v>461</v>
      </c>
      <c r="D452" s="111" t="s">
        <v>469</v>
      </c>
      <c r="E452" s="149" t="s">
        <v>466</v>
      </c>
      <c r="F452" s="113" t="s">
        <v>464</v>
      </c>
      <c r="G452" s="110" t="s">
        <v>470</v>
      </c>
      <c r="H452" s="110">
        <v>24</v>
      </c>
      <c r="I452" s="110" t="s">
        <v>470</v>
      </c>
      <c r="J452" s="110">
        <v>0</v>
      </c>
      <c r="K452" s="31" t="s">
        <v>101</v>
      </c>
      <c r="L452" s="31" t="s">
        <v>101</v>
      </c>
      <c r="M452" s="152">
        <v>238140</v>
      </c>
      <c r="N452" s="44">
        <v>243180</v>
      </c>
      <c r="O452" s="44">
        <v>24000</v>
      </c>
      <c r="P452" s="44" t="s">
        <v>398</v>
      </c>
      <c r="Q452" s="44">
        <v>22800</v>
      </c>
      <c r="R452" s="44" t="s">
        <v>398</v>
      </c>
      <c r="S452" s="44">
        <v>20100</v>
      </c>
      <c r="T452" s="44" t="s">
        <v>398</v>
      </c>
      <c r="U452" s="44">
        <v>16620</v>
      </c>
      <c r="V452" s="44" t="s">
        <v>398</v>
      </c>
      <c r="W452" s="44">
        <v>16110</v>
      </c>
      <c r="X452" s="44" t="s">
        <v>398</v>
      </c>
      <c r="Y452" s="44">
        <v>14760</v>
      </c>
      <c r="Z452" s="44" t="s">
        <v>398</v>
      </c>
      <c r="AA452" s="44">
        <v>16260</v>
      </c>
      <c r="AB452" s="44" t="s">
        <v>398</v>
      </c>
      <c r="AC452" s="44">
        <v>16920</v>
      </c>
      <c r="AD452" s="44" t="s">
        <v>398</v>
      </c>
      <c r="AE452" s="44">
        <v>19080</v>
      </c>
      <c r="AF452" s="44" t="s">
        <v>398</v>
      </c>
      <c r="AG452" s="44">
        <v>16650</v>
      </c>
      <c r="AH452" s="44" t="s">
        <v>398</v>
      </c>
      <c r="AI452" s="44">
        <v>20340</v>
      </c>
      <c r="AJ452" s="44" t="s">
        <v>398</v>
      </c>
      <c r="AK452" s="44">
        <v>20190</v>
      </c>
      <c r="AL452" s="44" t="s">
        <v>398</v>
      </c>
      <c r="AM452" s="44">
        <f>O452+Q452+S452+U452+W452+Y452+AA452+AC452+AE452+AG452+AI452+AK452</f>
        <v>223830</v>
      </c>
    </row>
    <row r="453" spans="1:39" s="115" customFormat="1" ht="30" customHeight="1" x14ac:dyDescent="0.25">
      <c r="A453" s="214">
        <v>222</v>
      </c>
      <c r="B453" s="75">
        <v>342132</v>
      </c>
      <c r="C453" s="111" t="s">
        <v>461</v>
      </c>
      <c r="D453" s="111" t="s">
        <v>469</v>
      </c>
      <c r="E453" s="149" t="s">
        <v>463</v>
      </c>
      <c r="F453" s="113" t="s">
        <v>464</v>
      </c>
      <c r="G453" s="110"/>
      <c r="H453" s="110">
        <v>0</v>
      </c>
      <c r="I453" s="110"/>
      <c r="J453" s="110">
        <v>3</v>
      </c>
      <c r="K453" s="31" t="s">
        <v>101</v>
      </c>
      <c r="L453" s="31" t="s">
        <v>101</v>
      </c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  <c r="AA453" s="110"/>
      <c r="AB453" s="110"/>
      <c r="AC453" s="110"/>
      <c r="AD453" s="110"/>
      <c r="AE453" s="110"/>
      <c r="AF453" s="110"/>
      <c r="AG453" s="110"/>
      <c r="AH453" s="110"/>
      <c r="AI453" s="110"/>
      <c r="AJ453" s="110"/>
      <c r="AK453" s="110"/>
      <c r="AL453" s="110"/>
      <c r="AM453" s="110"/>
    </row>
    <row r="454" spans="1:39" s="115" customFormat="1" ht="30" customHeight="1" x14ac:dyDescent="0.25">
      <c r="A454" s="215"/>
      <c r="B454" s="75">
        <v>342132</v>
      </c>
      <c r="C454" s="111" t="s">
        <v>461</v>
      </c>
      <c r="D454" s="111" t="s">
        <v>469</v>
      </c>
      <c r="E454" s="149" t="s">
        <v>466</v>
      </c>
      <c r="F454" s="113" t="s">
        <v>464</v>
      </c>
      <c r="G454" s="110" t="s">
        <v>470</v>
      </c>
      <c r="H454" s="110">
        <v>18</v>
      </c>
      <c r="I454" s="110" t="s">
        <v>470</v>
      </c>
      <c r="J454" s="110">
        <v>0</v>
      </c>
      <c r="K454" s="31" t="s">
        <v>101</v>
      </c>
      <c r="L454" s="31" t="s">
        <v>101</v>
      </c>
      <c r="M454" s="152">
        <v>7344</v>
      </c>
      <c r="N454" s="44">
        <v>1079</v>
      </c>
      <c r="O454" s="44">
        <v>602</v>
      </c>
      <c r="P454" s="44" t="s">
        <v>398</v>
      </c>
      <c r="Q454" s="44">
        <v>695</v>
      </c>
      <c r="R454" s="44" t="s">
        <v>398</v>
      </c>
      <c r="S454" s="44">
        <v>556</v>
      </c>
      <c r="T454" s="44" t="s">
        <v>398</v>
      </c>
      <c r="U454" s="44">
        <v>396</v>
      </c>
      <c r="V454" s="44" t="s">
        <v>398</v>
      </c>
      <c r="W454" s="44">
        <v>371</v>
      </c>
      <c r="X454" s="44" t="s">
        <v>398</v>
      </c>
      <c r="Y454" s="44">
        <v>329</v>
      </c>
      <c r="Z454" s="44" t="s">
        <v>398</v>
      </c>
      <c r="AA454" s="44">
        <v>327</v>
      </c>
      <c r="AB454" s="44" t="s">
        <v>398</v>
      </c>
      <c r="AC454" s="44">
        <v>308</v>
      </c>
      <c r="AD454" s="44" t="s">
        <v>398</v>
      </c>
      <c r="AE454" s="44">
        <v>659</v>
      </c>
      <c r="AF454" s="44" t="s">
        <v>398</v>
      </c>
      <c r="AG454" s="44">
        <v>430</v>
      </c>
      <c r="AH454" s="44" t="s">
        <v>398</v>
      </c>
      <c r="AI454" s="44">
        <v>560</v>
      </c>
      <c r="AJ454" s="44" t="s">
        <v>398</v>
      </c>
      <c r="AK454" s="44">
        <v>460</v>
      </c>
      <c r="AL454" s="44" t="s">
        <v>398</v>
      </c>
      <c r="AM454" s="44">
        <f>O454+Q454+S454+U454+W454+Y454+AA454+AC454+AE454+AG454+AI454+AK454</f>
        <v>5693</v>
      </c>
    </row>
    <row r="455" spans="1:39" s="115" customFormat="1" ht="30" customHeight="1" x14ac:dyDescent="0.25">
      <c r="A455" s="214">
        <v>223</v>
      </c>
      <c r="B455" s="75">
        <v>342133</v>
      </c>
      <c r="C455" s="111" t="s">
        <v>461</v>
      </c>
      <c r="D455" s="111" t="s">
        <v>469</v>
      </c>
      <c r="E455" s="149" t="s">
        <v>463</v>
      </c>
      <c r="F455" s="113" t="s">
        <v>464</v>
      </c>
      <c r="G455" s="110"/>
      <c r="H455" s="110">
        <v>0</v>
      </c>
      <c r="I455" s="110"/>
      <c r="J455" s="110">
        <v>4</v>
      </c>
      <c r="K455" s="31" t="s">
        <v>101</v>
      </c>
      <c r="L455" s="31" t="s">
        <v>101</v>
      </c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  <c r="AA455" s="110"/>
      <c r="AB455" s="110"/>
      <c r="AC455" s="110"/>
      <c r="AD455" s="110"/>
      <c r="AE455" s="110"/>
      <c r="AF455" s="110"/>
      <c r="AG455" s="110"/>
      <c r="AH455" s="110"/>
      <c r="AI455" s="110"/>
      <c r="AJ455" s="110"/>
      <c r="AK455" s="110"/>
      <c r="AL455" s="110"/>
      <c r="AM455" s="110"/>
    </row>
    <row r="456" spans="1:39" s="115" customFormat="1" ht="30" customHeight="1" x14ac:dyDescent="0.25">
      <c r="A456" s="215"/>
      <c r="B456" s="75">
        <v>342133</v>
      </c>
      <c r="C456" s="111" t="s">
        <v>461</v>
      </c>
      <c r="D456" s="111" t="s">
        <v>469</v>
      </c>
      <c r="E456" s="149" t="s">
        <v>466</v>
      </c>
      <c r="F456" s="113" t="s">
        <v>464</v>
      </c>
      <c r="G456" s="110" t="s">
        <v>470</v>
      </c>
      <c r="H456" s="110">
        <v>24</v>
      </c>
      <c r="I456" s="110" t="s">
        <v>470</v>
      </c>
      <c r="J456" s="110">
        <v>0</v>
      </c>
      <c r="K456" s="31" t="s">
        <v>101</v>
      </c>
      <c r="L456" s="31" t="s">
        <v>101</v>
      </c>
      <c r="M456" s="152">
        <v>4613</v>
      </c>
      <c r="N456" s="44">
        <v>5641</v>
      </c>
      <c r="O456" s="44">
        <v>596</v>
      </c>
      <c r="P456" s="44" t="s">
        <v>398</v>
      </c>
      <c r="Q456" s="44">
        <v>677</v>
      </c>
      <c r="R456" s="44" t="s">
        <v>398</v>
      </c>
      <c r="S456" s="44">
        <v>302</v>
      </c>
      <c r="T456" s="44" t="s">
        <v>398</v>
      </c>
      <c r="U456" s="44">
        <v>260</v>
      </c>
      <c r="V456" s="44" t="s">
        <v>398</v>
      </c>
      <c r="W456" s="44">
        <v>289</v>
      </c>
      <c r="X456" s="44" t="s">
        <v>398</v>
      </c>
      <c r="Y456" s="44">
        <v>252</v>
      </c>
      <c r="Z456" s="44" t="s">
        <v>398</v>
      </c>
      <c r="AA456" s="44">
        <v>231</v>
      </c>
      <c r="AB456" s="44" t="s">
        <v>398</v>
      </c>
      <c r="AC456" s="44">
        <v>230</v>
      </c>
      <c r="AD456" s="44" t="s">
        <v>398</v>
      </c>
      <c r="AE456" s="44">
        <v>716</v>
      </c>
      <c r="AF456" s="44" t="s">
        <v>398</v>
      </c>
      <c r="AG456" s="44">
        <v>341</v>
      </c>
      <c r="AH456" s="44" t="s">
        <v>398</v>
      </c>
      <c r="AI456" s="44">
        <v>604</v>
      </c>
      <c r="AJ456" s="44" t="s">
        <v>398</v>
      </c>
      <c r="AK456" s="44">
        <v>590</v>
      </c>
      <c r="AL456" s="44" t="s">
        <v>398</v>
      </c>
      <c r="AM456" s="44">
        <f>O456+Q456+S456+U456+W456+Y456+AA456+AC456+AE456+AG456+AI456+AK456</f>
        <v>5088</v>
      </c>
    </row>
    <row r="457" spans="1:39" s="115" customFormat="1" ht="30" customHeight="1" x14ac:dyDescent="0.25">
      <c r="A457" s="214">
        <v>224</v>
      </c>
      <c r="B457" s="75">
        <v>342134</v>
      </c>
      <c r="C457" s="111" t="s">
        <v>461</v>
      </c>
      <c r="D457" s="111" t="s">
        <v>469</v>
      </c>
      <c r="E457" s="149" t="s">
        <v>463</v>
      </c>
      <c r="F457" s="113" t="s">
        <v>464</v>
      </c>
      <c r="G457" s="110"/>
      <c r="H457" s="110">
        <v>0</v>
      </c>
      <c r="I457" s="110"/>
      <c r="J457" s="110">
        <v>3</v>
      </c>
      <c r="K457" s="31" t="s">
        <v>101</v>
      </c>
      <c r="L457" s="31" t="s">
        <v>101</v>
      </c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  <c r="AA457" s="110"/>
      <c r="AB457" s="110"/>
      <c r="AC457" s="110"/>
      <c r="AD457" s="110"/>
      <c r="AE457" s="110"/>
      <c r="AF457" s="110"/>
      <c r="AG457" s="110"/>
      <c r="AH457" s="110"/>
      <c r="AI457" s="110"/>
      <c r="AJ457" s="110"/>
      <c r="AK457" s="110"/>
      <c r="AL457" s="110"/>
      <c r="AM457" s="110"/>
    </row>
    <row r="458" spans="1:39" s="115" customFormat="1" ht="30" customHeight="1" x14ac:dyDescent="0.25">
      <c r="A458" s="215"/>
      <c r="B458" s="75">
        <v>342134</v>
      </c>
      <c r="C458" s="111" t="s">
        <v>461</v>
      </c>
      <c r="D458" s="111" t="s">
        <v>469</v>
      </c>
      <c r="E458" s="149" t="s">
        <v>466</v>
      </c>
      <c r="F458" s="113" t="s">
        <v>464</v>
      </c>
      <c r="G458" s="110" t="s">
        <v>470</v>
      </c>
      <c r="H458" s="110">
        <v>18</v>
      </c>
      <c r="I458" s="110" t="s">
        <v>470</v>
      </c>
      <c r="J458" s="110">
        <v>0</v>
      </c>
      <c r="K458" s="31" t="s">
        <v>101</v>
      </c>
      <c r="L458" s="31" t="s">
        <v>101</v>
      </c>
      <c r="M458" s="152">
        <v>5046</v>
      </c>
      <c r="N458" s="44">
        <v>5584</v>
      </c>
      <c r="O458" s="44">
        <v>447</v>
      </c>
      <c r="P458" s="44" t="s">
        <v>398</v>
      </c>
      <c r="Q458" s="44">
        <v>599</v>
      </c>
      <c r="R458" s="44" t="s">
        <v>398</v>
      </c>
      <c r="S458" s="44">
        <v>396</v>
      </c>
      <c r="T458" s="44" t="s">
        <v>398</v>
      </c>
      <c r="U458" s="44">
        <v>404</v>
      </c>
      <c r="V458" s="44" t="s">
        <v>398</v>
      </c>
      <c r="W458" s="44">
        <v>352</v>
      </c>
      <c r="X458" s="44" t="s">
        <v>398</v>
      </c>
      <c r="Y458" s="44">
        <v>232</v>
      </c>
      <c r="Z458" s="44" t="s">
        <v>398</v>
      </c>
      <c r="AA458" s="44">
        <v>291</v>
      </c>
      <c r="AB458" s="44" t="s">
        <v>398</v>
      </c>
      <c r="AC458" s="44">
        <v>298</v>
      </c>
      <c r="AD458" s="44" t="s">
        <v>398</v>
      </c>
      <c r="AE458" s="44">
        <v>855</v>
      </c>
      <c r="AF458" s="44" t="s">
        <v>398</v>
      </c>
      <c r="AG458" s="44">
        <v>320</v>
      </c>
      <c r="AH458" s="44" t="s">
        <v>398</v>
      </c>
      <c r="AI458" s="44">
        <v>614</v>
      </c>
      <c r="AJ458" s="44" t="s">
        <v>398</v>
      </c>
      <c r="AK458" s="44">
        <v>411</v>
      </c>
      <c r="AL458" s="44" t="s">
        <v>398</v>
      </c>
      <c r="AM458" s="44">
        <f>O458+Q458+S458+U458+W458+Y458+AA458+AC458+AE458+AG458+AI458+AK458</f>
        <v>5219</v>
      </c>
    </row>
    <row r="459" spans="1:39" s="115" customFormat="1" ht="30" customHeight="1" x14ac:dyDescent="0.25">
      <c r="A459" s="214">
        <v>225</v>
      </c>
      <c r="B459" s="75">
        <v>342135</v>
      </c>
      <c r="C459" s="111" t="s">
        <v>461</v>
      </c>
      <c r="D459" s="111" t="s">
        <v>469</v>
      </c>
      <c r="E459" s="149" t="s">
        <v>463</v>
      </c>
      <c r="F459" s="113" t="s">
        <v>464</v>
      </c>
      <c r="G459" s="110"/>
      <c r="H459" s="110">
        <v>0</v>
      </c>
      <c r="I459" s="110"/>
      <c r="J459" s="110">
        <v>4</v>
      </c>
      <c r="K459" s="31" t="s">
        <v>101</v>
      </c>
      <c r="L459" s="31" t="s">
        <v>101</v>
      </c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  <c r="AA459" s="110"/>
      <c r="AB459" s="110"/>
      <c r="AC459" s="110"/>
      <c r="AD459" s="110"/>
      <c r="AE459" s="110"/>
      <c r="AF459" s="110"/>
      <c r="AG459" s="110"/>
      <c r="AH459" s="110"/>
      <c r="AI459" s="110"/>
      <c r="AJ459" s="110"/>
      <c r="AK459" s="110"/>
      <c r="AL459" s="110"/>
      <c r="AM459" s="110"/>
    </row>
    <row r="460" spans="1:39" s="115" customFormat="1" ht="30" customHeight="1" x14ac:dyDescent="0.25">
      <c r="A460" s="215"/>
      <c r="B460" s="75">
        <v>342135</v>
      </c>
      <c r="C460" s="111" t="s">
        <v>461</v>
      </c>
      <c r="D460" s="111" t="s">
        <v>469</v>
      </c>
      <c r="E460" s="149" t="s">
        <v>466</v>
      </c>
      <c r="F460" s="113" t="s">
        <v>464</v>
      </c>
      <c r="G460" s="110" t="s">
        <v>470</v>
      </c>
      <c r="H460" s="110">
        <v>24</v>
      </c>
      <c r="I460" s="110" t="s">
        <v>470</v>
      </c>
      <c r="J460" s="110">
        <v>0</v>
      </c>
      <c r="K460" s="31" t="s">
        <v>101</v>
      </c>
      <c r="L460" s="31" t="s">
        <v>101</v>
      </c>
      <c r="M460" s="152">
        <v>5141</v>
      </c>
      <c r="N460" s="44">
        <v>5367</v>
      </c>
      <c r="O460" s="44">
        <v>577</v>
      </c>
      <c r="P460" s="44" t="s">
        <v>398</v>
      </c>
      <c r="Q460" s="44">
        <v>635</v>
      </c>
      <c r="R460" s="44" t="s">
        <v>398</v>
      </c>
      <c r="S460" s="44">
        <v>550</v>
      </c>
      <c r="T460" s="44" t="s">
        <v>398</v>
      </c>
      <c r="U460" s="44">
        <v>395</v>
      </c>
      <c r="V460" s="44" t="s">
        <v>398</v>
      </c>
      <c r="W460" s="44">
        <v>353</v>
      </c>
      <c r="X460" s="44" t="s">
        <v>398</v>
      </c>
      <c r="Y460" s="44">
        <v>326</v>
      </c>
      <c r="Z460" s="44" t="s">
        <v>398</v>
      </c>
      <c r="AA460" s="44">
        <v>330</v>
      </c>
      <c r="AB460" s="44" t="s">
        <v>398</v>
      </c>
      <c r="AC460" s="44">
        <v>509</v>
      </c>
      <c r="AD460" s="44" t="s">
        <v>398</v>
      </c>
      <c r="AE460" s="44">
        <v>551</v>
      </c>
      <c r="AF460" s="44" t="s">
        <v>398</v>
      </c>
      <c r="AG460" s="44">
        <v>437</v>
      </c>
      <c r="AH460" s="44" t="s">
        <v>398</v>
      </c>
      <c r="AI460" s="44">
        <v>598</v>
      </c>
      <c r="AJ460" s="44" t="s">
        <v>398</v>
      </c>
      <c r="AK460" s="44">
        <v>592</v>
      </c>
      <c r="AL460" s="44" t="s">
        <v>398</v>
      </c>
      <c r="AM460" s="44">
        <f>O460+Q460+S460+U460+W460+Y460+AA460+AC460+AE460+AG460+AI460+AK460</f>
        <v>5853</v>
      </c>
    </row>
    <row r="461" spans="1:39" s="115" customFormat="1" ht="30" customHeight="1" x14ac:dyDescent="0.25">
      <c r="A461" s="214">
        <v>226</v>
      </c>
      <c r="B461" s="75">
        <v>342136</v>
      </c>
      <c r="C461" s="111" t="s">
        <v>461</v>
      </c>
      <c r="D461" s="111" t="s">
        <v>469</v>
      </c>
      <c r="E461" s="149" t="s">
        <v>463</v>
      </c>
      <c r="F461" s="113" t="s">
        <v>464</v>
      </c>
      <c r="G461" s="110"/>
      <c r="H461" s="110">
        <v>0</v>
      </c>
      <c r="I461" s="110"/>
      <c r="J461" s="110">
        <v>4</v>
      </c>
      <c r="K461" s="31" t="s">
        <v>101</v>
      </c>
      <c r="L461" s="31" t="s">
        <v>101</v>
      </c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  <c r="AA461" s="110"/>
      <c r="AB461" s="110"/>
      <c r="AC461" s="110"/>
      <c r="AD461" s="110"/>
      <c r="AE461" s="110"/>
      <c r="AF461" s="110"/>
      <c r="AG461" s="110"/>
      <c r="AH461" s="110"/>
      <c r="AI461" s="110"/>
      <c r="AJ461" s="110"/>
      <c r="AK461" s="110"/>
      <c r="AL461" s="110"/>
      <c r="AM461" s="110"/>
    </row>
    <row r="462" spans="1:39" s="115" customFormat="1" ht="30" customHeight="1" x14ac:dyDescent="0.25">
      <c r="A462" s="215"/>
      <c r="B462" s="75">
        <v>342136</v>
      </c>
      <c r="C462" s="111" t="s">
        <v>461</v>
      </c>
      <c r="D462" s="111" t="s">
        <v>469</v>
      </c>
      <c r="E462" s="149" t="s">
        <v>466</v>
      </c>
      <c r="F462" s="113" t="s">
        <v>464</v>
      </c>
      <c r="G462" s="110" t="s">
        <v>470</v>
      </c>
      <c r="H462" s="110">
        <v>24</v>
      </c>
      <c r="I462" s="110" t="s">
        <v>470</v>
      </c>
      <c r="J462" s="110">
        <v>0</v>
      </c>
      <c r="K462" s="31" t="s">
        <v>101</v>
      </c>
      <c r="L462" s="31" t="s">
        <v>101</v>
      </c>
      <c r="M462" s="152">
        <v>6096</v>
      </c>
      <c r="N462" s="44">
        <v>7286</v>
      </c>
      <c r="O462" s="44">
        <v>818</v>
      </c>
      <c r="P462" s="44" t="s">
        <v>398</v>
      </c>
      <c r="Q462" s="44">
        <v>954</v>
      </c>
      <c r="R462" s="44" t="s">
        <v>398</v>
      </c>
      <c r="S462" s="44">
        <v>642</v>
      </c>
      <c r="T462" s="44" t="s">
        <v>398</v>
      </c>
      <c r="U462" s="44">
        <v>392</v>
      </c>
      <c r="V462" s="44" t="s">
        <v>398</v>
      </c>
      <c r="W462" s="44">
        <v>388</v>
      </c>
      <c r="X462" s="44" t="s">
        <v>398</v>
      </c>
      <c r="Y462" s="44">
        <v>260</v>
      </c>
      <c r="Z462" s="44" t="s">
        <v>398</v>
      </c>
      <c r="AA462" s="44">
        <v>310</v>
      </c>
      <c r="AB462" s="44" t="s">
        <v>398</v>
      </c>
      <c r="AC462" s="44">
        <v>266</v>
      </c>
      <c r="AD462" s="44" t="s">
        <v>398</v>
      </c>
      <c r="AE462" s="44">
        <v>554</v>
      </c>
      <c r="AF462" s="44" t="s">
        <v>398</v>
      </c>
      <c r="AG462" s="44">
        <v>535</v>
      </c>
      <c r="AH462" s="44" t="s">
        <v>398</v>
      </c>
      <c r="AI462" s="44">
        <v>810</v>
      </c>
      <c r="AJ462" s="44" t="s">
        <v>398</v>
      </c>
      <c r="AK462" s="44">
        <v>742</v>
      </c>
      <c r="AL462" s="44" t="s">
        <v>398</v>
      </c>
      <c r="AM462" s="44">
        <f>O462+Q462+S462+U462+W462+Y462+AA462+AC462+AE462+AG462+AI462+AK462</f>
        <v>6671</v>
      </c>
    </row>
    <row r="463" spans="1:39" s="115" customFormat="1" ht="30" customHeight="1" x14ac:dyDescent="0.25">
      <c r="A463" s="214">
        <v>227</v>
      </c>
      <c r="B463" s="75">
        <v>342137</v>
      </c>
      <c r="C463" s="111" t="s">
        <v>461</v>
      </c>
      <c r="D463" s="111" t="s">
        <v>469</v>
      </c>
      <c r="E463" s="149" t="s">
        <v>463</v>
      </c>
      <c r="F463" s="113" t="s">
        <v>464</v>
      </c>
      <c r="G463" s="110"/>
      <c r="H463" s="110">
        <v>0</v>
      </c>
      <c r="I463" s="110"/>
      <c r="J463" s="110">
        <v>4</v>
      </c>
      <c r="K463" s="31" t="s">
        <v>101</v>
      </c>
      <c r="L463" s="31" t="s">
        <v>101</v>
      </c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  <c r="AA463" s="110"/>
      <c r="AB463" s="110"/>
      <c r="AC463" s="110"/>
      <c r="AD463" s="110"/>
      <c r="AE463" s="110"/>
      <c r="AF463" s="110"/>
      <c r="AG463" s="110"/>
      <c r="AH463" s="110"/>
      <c r="AI463" s="110"/>
      <c r="AJ463" s="110"/>
      <c r="AK463" s="110"/>
      <c r="AL463" s="110"/>
      <c r="AM463" s="110"/>
    </row>
    <row r="464" spans="1:39" s="115" customFormat="1" ht="30" customHeight="1" x14ac:dyDescent="0.25">
      <c r="A464" s="215"/>
      <c r="B464" s="75">
        <v>342137</v>
      </c>
      <c r="C464" s="111" t="s">
        <v>461</v>
      </c>
      <c r="D464" s="111" t="s">
        <v>469</v>
      </c>
      <c r="E464" s="149" t="s">
        <v>466</v>
      </c>
      <c r="F464" s="113" t="s">
        <v>464</v>
      </c>
      <c r="G464" s="110" t="s">
        <v>470</v>
      </c>
      <c r="H464" s="110">
        <v>24</v>
      </c>
      <c r="I464" s="110" t="s">
        <v>470</v>
      </c>
      <c r="J464" s="110">
        <v>0</v>
      </c>
      <c r="K464" s="31" t="s">
        <v>101</v>
      </c>
      <c r="L464" s="31" t="s">
        <v>101</v>
      </c>
      <c r="M464" s="152">
        <v>6543</v>
      </c>
      <c r="N464" s="44">
        <v>4237</v>
      </c>
      <c r="O464" s="44">
        <v>235</v>
      </c>
      <c r="P464" s="44" t="s">
        <v>398</v>
      </c>
      <c r="Q464" s="44">
        <v>219</v>
      </c>
      <c r="R464" s="44" t="s">
        <v>398</v>
      </c>
      <c r="S464" s="44">
        <v>167</v>
      </c>
      <c r="T464" s="44" t="s">
        <v>398</v>
      </c>
      <c r="U464" s="44">
        <v>564</v>
      </c>
      <c r="V464" s="44" t="s">
        <v>398</v>
      </c>
      <c r="W464" s="44">
        <v>724</v>
      </c>
      <c r="X464" s="44" t="s">
        <v>398</v>
      </c>
      <c r="Y464" s="44">
        <v>360</v>
      </c>
      <c r="Z464" s="44" t="s">
        <v>398</v>
      </c>
      <c r="AA464" s="44">
        <v>373</v>
      </c>
      <c r="AB464" s="44" t="s">
        <v>398</v>
      </c>
      <c r="AC464" s="44">
        <v>547</v>
      </c>
      <c r="AD464" s="44" t="s">
        <v>398</v>
      </c>
      <c r="AE464" s="44">
        <v>626</v>
      </c>
      <c r="AF464" s="44" t="s">
        <v>398</v>
      </c>
      <c r="AG464" s="44">
        <v>381</v>
      </c>
      <c r="AH464" s="44" t="s">
        <v>398</v>
      </c>
      <c r="AI464" s="44">
        <v>759</v>
      </c>
      <c r="AJ464" s="44" t="s">
        <v>398</v>
      </c>
      <c r="AK464" s="44">
        <v>645</v>
      </c>
      <c r="AL464" s="44" t="s">
        <v>398</v>
      </c>
      <c r="AM464" s="44">
        <f>O464+Q464+S464+U464+W464+Y464+AA464+AC464+AE464+AG464+AI464+AK464</f>
        <v>5600</v>
      </c>
    </row>
    <row r="465" spans="1:39" s="115" customFormat="1" ht="30" customHeight="1" x14ac:dyDescent="0.25">
      <c r="A465" s="214">
        <v>228</v>
      </c>
      <c r="B465" s="75">
        <v>342138</v>
      </c>
      <c r="C465" s="111" t="s">
        <v>461</v>
      </c>
      <c r="D465" s="111" t="s">
        <v>469</v>
      </c>
      <c r="E465" s="149" t="s">
        <v>463</v>
      </c>
      <c r="F465" s="113" t="s">
        <v>464</v>
      </c>
      <c r="G465" s="110"/>
      <c r="H465" s="110">
        <v>0</v>
      </c>
      <c r="I465" s="110"/>
      <c r="J465" s="110">
        <v>5</v>
      </c>
      <c r="K465" s="31" t="s">
        <v>101</v>
      </c>
      <c r="L465" s="31" t="s">
        <v>101</v>
      </c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  <c r="AA465" s="110"/>
      <c r="AB465" s="110"/>
      <c r="AC465" s="110"/>
      <c r="AD465" s="110"/>
      <c r="AE465" s="110"/>
      <c r="AF465" s="110"/>
      <c r="AG465" s="110"/>
      <c r="AH465" s="110"/>
      <c r="AI465" s="110"/>
      <c r="AJ465" s="110"/>
      <c r="AK465" s="110"/>
      <c r="AL465" s="110"/>
      <c r="AM465" s="110"/>
    </row>
    <row r="466" spans="1:39" s="115" customFormat="1" ht="30" customHeight="1" x14ac:dyDescent="0.25">
      <c r="A466" s="215"/>
      <c r="B466" s="75">
        <v>342138</v>
      </c>
      <c r="C466" s="111" t="s">
        <v>461</v>
      </c>
      <c r="D466" s="111" t="s">
        <v>469</v>
      </c>
      <c r="E466" s="149" t="s">
        <v>466</v>
      </c>
      <c r="F466" s="113" t="s">
        <v>464</v>
      </c>
      <c r="G466" s="110" t="s">
        <v>470</v>
      </c>
      <c r="H466" s="110">
        <v>30</v>
      </c>
      <c r="I466" s="110" t="s">
        <v>470</v>
      </c>
      <c r="J466" s="110">
        <v>0</v>
      </c>
      <c r="K466" s="31" t="s">
        <v>101</v>
      </c>
      <c r="L466" s="31" t="s">
        <v>101</v>
      </c>
      <c r="M466" s="152">
        <v>7256</v>
      </c>
      <c r="N466" s="44">
        <v>7712</v>
      </c>
      <c r="O466" s="44">
        <v>730</v>
      </c>
      <c r="P466" s="44" t="s">
        <v>398</v>
      </c>
      <c r="Q466" s="44">
        <v>781</v>
      </c>
      <c r="R466" s="44" t="s">
        <v>398</v>
      </c>
      <c r="S466" s="44">
        <v>675</v>
      </c>
      <c r="T466" s="44" t="s">
        <v>398</v>
      </c>
      <c r="U466" s="44">
        <v>870</v>
      </c>
      <c r="V466" s="44" t="s">
        <v>398</v>
      </c>
      <c r="W466" s="44">
        <v>666</v>
      </c>
      <c r="X466" s="44" t="s">
        <v>398</v>
      </c>
      <c r="Y466" s="44">
        <v>535</v>
      </c>
      <c r="Z466" s="44" t="s">
        <v>398</v>
      </c>
      <c r="AA466" s="44">
        <v>536</v>
      </c>
      <c r="AB466" s="44" t="s">
        <v>398</v>
      </c>
      <c r="AC466" s="44">
        <v>604</v>
      </c>
      <c r="AD466" s="44" t="s">
        <v>398</v>
      </c>
      <c r="AE466" s="44">
        <v>720</v>
      </c>
      <c r="AF466" s="44" t="s">
        <v>398</v>
      </c>
      <c r="AG466" s="44">
        <v>685</v>
      </c>
      <c r="AH466" s="44" t="s">
        <v>398</v>
      </c>
      <c r="AI466" s="44">
        <v>950</v>
      </c>
      <c r="AJ466" s="44" t="s">
        <v>398</v>
      </c>
      <c r="AK466" s="44">
        <v>788</v>
      </c>
      <c r="AL466" s="44" t="s">
        <v>398</v>
      </c>
      <c r="AM466" s="44">
        <f>O466+Q466+S466+U466+W466+Y466+AA466+AC466+AE466+AG466+AI466+AK466</f>
        <v>8540</v>
      </c>
    </row>
    <row r="467" spans="1:39" s="115" customFormat="1" ht="30" customHeight="1" x14ac:dyDescent="0.25">
      <c r="A467" s="214">
        <v>229</v>
      </c>
      <c r="B467" s="75">
        <v>342139</v>
      </c>
      <c r="C467" s="111" t="s">
        <v>461</v>
      </c>
      <c r="D467" s="111" t="s">
        <v>469</v>
      </c>
      <c r="E467" s="149" t="s">
        <v>463</v>
      </c>
      <c r="F467" s="113" t="s">
        <v>464</v>
      </c>
      <c r="G467" s="110"/>
      <c r="H467" s="110">
        <v>0</v>
      </c>
      <c r="I467" s="110"/>
      <c r="J467" s="110">
        <v>5</v>
      </c>
      <c r="K467" s="31" t="s">
        <v>101</v>
      </c>
      <c r="L467" s="31" t="s">
        <v>101</v>
      </c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  <c r="AA467" s="110"/>
      <c r="AB467" s="110"/>
      <c r="AC467" s="110"/>
      <c r="AD467" s="110"/>
      <c r="AE467" s="110"/>
      <c r="AF467" s="110"/>
      <c r="AG467" s="110"/>
      <c r="AH467" s="110"/>
      <c r="AI467" s="110"/>
      <c r="AJ467" s="110"/>
      <c r="AK467" s="110"/>
      <c r="AL467" s="110"/>
      <c r="AM467" s="110"/>
    </row>
    <row r="468" spans="1:39" s="115" customFormat="1" ht="30" customHeight="1" x14ac:dyDescent="0.25">
      <c r="A468" s="215"/>
      <c r="B468" s="75">
        <v>342139</v>
      </c>
      <c r="C468" s="111" t="s">
        <v>461</v>
      </c>
      <c r="D468" s="111" t="s">
        <v>469</v>
      </c>
      <c r="E468" s="149" t="s">
        <v>466</v>
      </c>
      <c r="F468" s="113" t="s">
        <v>464</v>
      </c>
      <c r="G468" s="110" t="s">
        <v>470</v>
      </c>
      <c r="H468" s="110">
        <v>30</v>
      </c>
      <c r="I468" s="110" t="s">
        <v>470</v>
      </c>
      <c r="J468" s="110">
        <v>0</v>
      </c>
      <c r="K468" s="31" t="s">
        <v>101</v>
      </c>
      <c r="L468" s="31" t="s">
        <v>101</v>
      </c>
      <c r="M468" s="152">
        <v>7820</v>
      </c>
      <c r="N468" s="44">
        <v>7241</v>
      </c>
      <c r="O468" s="44">
        <v>812</v>
      </c>
      <c r="P468" s="44" t="s">
        <v>398</v>
      </c>
      <c r="Q468" s="44">
        <v>1102</v>
      </c>
      <c r="R468" s="44" t="s">
        <v>398</v>
      </c>
      <c r="S468" s="44">
        <v>46</v>
      </c>
      <c r="T468" s="44" t="s">
        <v>398</v>
      </c>
      <c r="U468" s="44">
        <v>112</v>
      </c>
      <c r="V468" s="44" t="s">
        <v>398</v>
      </c>
      <c r="W468" s="44">
        <v>579</v>
      </c>
      <c r="X468" s="44" t="s">
        <v>398</v>
      </c>
      <c r="Y468" s="44">
        <v>530</v>
      </c>
      <c r="Z468" s="44" t="s">
        <v>398</v>
      </c>
      <c r="AA468" s="44">
        <v>575</v>
      </c>
      <c r="AB468" s="44" t="s">
        <v>398</v>
      </c>
      <c r="AC468" s="44">
        <v>471</v>
      </c>
      <c r="AD468" s="44" t="s">
        <v>398</v>
      </c>
      <c r="AE468" s="44">
        <v>30</v>
      </c>
      <c r="AF468" s="44" t="s">
        <v>398</v>
      </c>
      <c r="AG468" s="44">
        <v>396</v>
      </c>
      <c r="AH468" s="44" t="s">
        <v>398</v>
      </c>
      <c r="AI468" s="44">
        <v>1117</v>
      </c>
      <c r="AJ468" s="44" t="s">
        <v>398</v>
      </c>
      <c r="AK468" s="44">
        <v>421</v>
      </c>
      <c r="AL468" s="44" t="s">
        <v>398</v>
      </c>
      <c r="AM468" s="44">
        <f>O468+Q468+S468+U468+W468+Y468+AA468+AC468+AE468+AG468+AI468+AK468</f>
        <v>6191</v>
      </c>
    </row>
    <row r="469" spans="1:39" s="115" customFormat="1" ht="30" customHeight="1" x14ac:dyDescent="0.25">
      <c r="A469" s="214">
        <v>230</v>
      </c>
      <c r="B469" s="75">
        <v>342140</v>
      </c>
      <c r="C469" s="111" t="s">
        <v>461</v>
      </c>
      <c r="D469" s="111" t="s">
        <v>469</v>
      </c>
      <c r="E469" s="149" t="s">
        <v>463</v>
      </c>
      <c r="F469" s="113" t="s">
        <v>464</v>
      </c>
      <c r="G469" s="110"/>
      <c r="H469" s="110">
        <v>0</v>
      </c>
      <c r="I469" s="110"/>
      <c r="J469" s="110">
        <v>4</v>
      </c>
      <c r="K469" s="31" t="s">
        <v>101</v>
      </c>
      <c r="L469" s="31" t="s">
        <v>101</v>
      </c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  <c r="AA469" s="110"/>
      <c r="AB469" s="110"/>
      <c r="AC469" s="110"/>
      <c r="AD469" s="110"/>
      <c r="AE469" s="110"/>
      <c r="AF469" s="110"/>
      <c r="AG469" s="110"/>
      <c r="AH469" s="110"/>
      <c r="AI469" s="110"/>
      <c r="AJ469" s="110"/>
      <c r="AK469" s="110"/>
      <c r="AL469" s="110"/>
      <c r="AM469" s="110"/>
    </row>
    <row r="470" spans="1:39" s="115" customFormat="1" ht="30" customHeight="1" x14ac:dyDescent="0.25">
      <c r="A470" s="215"/>
      <c r="B470" s="75">
        <v>342140</v>
      </c>
      <c r="C470" s="111" t="s">
        <v>461</v>
      </c>
      <c r="D470" s="111" t="s">
        <v>469</v>
      </c>
      <c r="E470" s="149" t="s">
        <v>466</v>
      </c>
      <c r="F470" s="113" t="s">
        <v>464</v>
      </c>
      <c r="G470" s="110" t="s">
        <v>470</v>
      </c>
      <c r="H470" s="110">
        <v>24</v>
      </c>
      <c r="I470" s="110" t="s">
        <v>470</v>
      </c>
      <c r="J470" s="110">
        <v>0</v>
      </c>
      <c r="K470" s="31" t="s">
        <v>101</v>
      </c>
      <c r="L470" s="31" t="s">
        <v>101</v>
      </c>
      <c r="M470" s="152">
        <v>4138</v>
      </c>
      <c r="N470" s="44">
        <v>7327</v>
      </c>
      <c r="O470" s="44">
        <v>24</v>
      </c>
      <c r="P470" s="44" t="s">
        <v>398</v>
      </c>
      <c r="Q470" s="44">
        <v>607</v>
      </c>
      <c r="R470" s="44" t="s">
        <v>398</v>
      </c>
      <c r="S470" s="44">
        <v>468</v>
      </c>
      <c r="T470" s="44" t="s">
        <v>398</v>
      </c>
      <c r="U470" s="44">
        <v>592</v>
      </c>
      <c r="V470" s="44" t="s">
        <v>398</v>
      </c>
      <c r="W470" s="44">
        <v>359</v>
      </c>
      <c r="X470" s="44" t="s">
        <v>398</v>
      </c>
      <c r="Y470" s="44">
        <v>500</v>
      </c>
      <c r="Z470" s="44" t="s">
        <v>398</v>
      </c>
      <c r="AA470" s="44">
        <v>426</v>
      </c>
      <c r="AB470" s="44" t="s">
        <v>398</v>
      </c>
      <c r="AC470" s="44">
        <v>494</v>
      </c>
      <c r="AD470" s="44" t="s">
        <v>398</v>
      </c>
      <c r="AE470" s="44">
        <v>569</v>
      </c>
      <c r="AF470" s="44" t="s">
        <v>398</v>
      </c>
      <c r="AG470" s="44">
        <v>491</v>
      </c>
      <c r="AH470" s="44" t="s">
        <v>398</v>
      </c>
      <c r="AI470" s="44">
        <v>395</v>
      </c>
      <c r="AJ470" s="44" t="s">
        <v>398</v>
      </c>
      <c r="AK470" s="44">
        <v>560</v>
      </c>
      <c r="AL470" s="44" t="s">
        <v>398</v>
      </c>
      <c r="AM470" s="44">
        <f>O470+Q470+S470+U470+W470+Y470+AA470+AC470+AE470+AG470+AI470+AK470</f>
        <v>5485</v>
      </c>
    </row>
    <row r="471" spans="1:39" s="115" customFormat="1" ht="30" customHeight="1" x14ac:dyDescent="0.25">
      <c r="A471" s="214">
        <v>231</v>
      </c>
      <c r="B471" s="75">
        <v>342141</v>
      </c>
      <c r="C471" s="111" t="s">
        <v>461</v>
      </c>
      <c r="D471" s="111" t="s">
        <v>469</v>
      </c>
      <c r="E471" s="149" t="s">
        <v>463</v>
      </c>
      <c r="F471" s="113" t="s">
        <v>464</v>
      </c>
      <c r="G471" s="110"/>
      <c r="H471" s="110">
        <v>0</v>
      </c>
      <c r="I471" s="110"/>
      <c r="J471" s="110">
        <v>5</v>
      </c>
      <c r="K471" s="31" t="s">
        <v>101</v>
      </c>
      <c r="L471" s="31" t="s">
        <v>101</v>
      </c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  <c r="AA471" s="110"/>
      <c r="AB471" s="110"/>
      <c r="AC471" s="110"/>
      <c r="AD471" s="110"/>
      <c r="AE471" s="110"/>
      <c r="AF471" s="110"/>
      <c r="AG471" s="110"/>
      <c r="AH471" s="110"/>
      <c r="AI471" s="110"/>
      <c r="AJ471" s="110"/>
      <c r="AK471" s="110"/>
      <c r="AL471" s="110"/>
      <c r="AM471" s="110"/>
    </row>
    <row r="472" spans="1:39" s="115" customFormat="1" ht="30" customHeight="1" x14ac:dyDescent="0.25">
      <c r="A472" s="215"/>
      <c r="B472" s="75">
        <v>342141</v>
      </c>
      <c r="C472" s="111" t="s">
        <v>461</v>
      </c>
      <c r="D472" s="111" t="s">
        <v>469</v>
      </c>
      <c r="E472" s="149" t="s">
        <v>466</v>
      </c>
      <c r="F472" s="113" t="s">
        <v>464</v>
      </c>
      <c r="G472" s="110" t="s">
        <v>470</v>
      </c>
      <c r="H472" s="110">
        <v>30</v>
      </c>
      <c r="I472" s="110" t="s">
        <v>470</v>
      </c>
      <c r="J472" s="110">
        <v>0</v>
      </c>
      <c r="K472" s="31" t="s">
        <v>101</v>
      </c>
      <c r="L472" s="31" t="s">
        <v>101</v>
      </c>
      <c r="M472" s="152">
        <v>6331</v>
      </c>
      <c r="N472" s="44">
        <v>8599</v>
      </c>
      <c r="O472" s="44">
        <v>833</v>
      </c>
      <c r="P472" s="44" t="s">
        <v>398</v>
      </c>
      <c r="Q472" s="44">
        <v>1274</v>
      </c>
      <c r="R472" s="44" t="s">
        <v>398</v>
      </c>
      <c r="S472" s="44">
        <v>736</v>
      </c>
      <c r="T472" s="44" t="s">
        <v>398</v>
      </c>
      <c r="U472" s="44">
        <v>654</v>
      </c>
      <c r="V472" s="44" t="s">
        <v>398</v>
      </c>
      <c r="W472" s="44">
        <v>538</v>
      </c>
      <c r="X472" s="44" t="s">
        <v>398</v>
      </c>
      <c r="Y472" s="44">
        <v>422</v>
      </c>
      <c r="Z472" s="44" t="s">
        <v>398</v>
      </c>
      <c r="AA472" s="44">
        <v>498</v>
      </c>
      <c r="AB472" s="44" t="s">
        <v>398</v>
      </c>
      <c r="AC472" s="44">
        <v>431</v>
      </c>
      <c r="AD472" s="44" t="s">
        <v>398</v>
      </c>
      <c r="AE472" s="44">
        <v>878</v>
      </c>
      <c r="AF472" s="44" t="s">
        <v>398</v>
      </c>
      <c r="AG472" s="44">
        <v>491</v>
      </c>
      <c r="AH472" s="44" t="s">
        <v>398</v>
      </c>
      <c r="AI472" s="44">
        <v>856</v>
      </c>
      <c r="AJ472" s="44" t="s">
        <v>398</v>
      </c>
      <c r="AK472" s="44">
        <v>761</v>
      </c>
      <c r="AL472" s="44" t="s">
        <v>398</v>
      </c>
      <c r="AM472" s="44">
        <f>O472+Q472+S472+U472+W472+Y472+AA472+AC472+AE472+AG472+AI472+AK472</f>
        <v>8372</v>
      </c>
    </row>
    <row r="473" spans="1:39" s="115" customFormat="1" ht="30" customHeight="1" x14ac:dyDescent="0.25">
      <c r="A473" s="214">
        <v>232</v>
      </c>
      <c r="B473" s="75">
        <v>342142</v>
      </c>
      <c r="C473" s="111" t="s">
        <v>461</v>
      </c>
      <c r="D473" s="111" t="s">
        <v>469</v>
      </c>
      <c r="E473" s="149" t="s">
        <v>463</v>
      </c>
      <c r="F473" s="113" t="s">
        <v>464</v>
      </c>
      <c r="G473" s="110"/>
      <c r="H473" s="110">
        <v>0</v>
      </c>
      <c r="I473" s="110"/>
      <c r="J473" s="110">
        <v>3</v>
      </c>
      <c r="K473" s="31" t="s">
        <v>101</v>
      </c>
      <c r="L473" s="31" t="s">
        <v>101</v>
      </c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  <c r="AA473" s="110"/>
      <c r="AB473" s="110"/>
      <c r="AC473" s="110"/>
      <c r="AD473" s="110"/>
      <c r="AE473" s="110"/>
      <c r="AF473" s="110"/>
      <c r="AG473" s="110"/>
      <c r="AH473" s="110"/>
      <c r="AI473" s="110"/>
      <c r="AJ473" s="110"/>
      <c r="AK473" s="110"/>
      <c r="AL473" s="110"/>
      <c r="AM473" s="110"/>
    </row>
    <row r="474" spans="1:39" s="115" customFormat="1" ht="30" customHeight="1" x14ac:dyDescent="0.25">
      <c r="A474" s="215"/>
      <c r="B474" s="75">
        <v>342142</v>
      </c>
      <c r="C474" s="111" t="s">
        <v>461</v>
      </c>
      <c r="D474" s="111" t="s">
        <v>469</v>
      </c>
      <c r="E474" s="149" t="s">
        <v>466</v>
      </c>
      <c r="F474" s="113" t="s">
        <v>464</v>
      </c>
      <c r="G474" s="110" t="s">
        <v>470</v>
      </c>
      <c r="H474" s="110">
        <v>18</v>
      </c>
      <c r="I474" s="110" t="s">
        <v>470</v>
      </c>
      <c r="J474" s="110">
        <v>0</v>
      </c>
      <c r="K474" s="31" t="s">
        <v>101</v>
      </c>
      <c r="L474" s="31" t="s">
        <v>101</v>
      </c>
      <c r="M474" s="152">
        <v>5288</v>
      </c>
      <c r="N474" s="44">
        <v>6140</v>
      </c>
      <c r="O474" s="44">
        <v>454</v>
      </c>
      <c r="P474" s="44" t="s">
        <v>398</v>
      </c>
      <c r="Q474" s="44">
        <v>604</v>
      </c>
      <c r="R474" s="44" t="s">
        <v>398</v>
      </c>
      <c r="S474" s="44">
        <v>504</v>
      </c>
      <c r="T474" s="44" t="s">
        <v>398</v>
      </c>
      <c r="U474" s="44">
        <v>544</v>
      </c>
      <c r="V474" s="44" t="s">
        <v>398</v>
      </c>
      <c r="W474" s="44">
        <v>432</v>
      </c>
      <c r="X474" s="44" t="s">
        <v>398</v>
      </c>
      <c r="Y474" s="44">
        <v>310</v>
      </c>
      <c r="Z474" s="44" t="s">
        <v>398</v>
      </c>
      <c r="AA474" s="44">
        <v>382</v>
      </c>
      <c r="AB474" s="44" t="s">
        <v>398</v>
      </c>
      <c r="AC474" s="44">
        <v>278</v>
      </c>
      <c r="AD474" s="44" t="s">
        <v>398</v>
      </c>
      <c r="AE474" s="44">
        <v>537</v>
      </c>
      <c r="AF474" s="44" t="s">
        <v>398</v>
      </c>
      <c r="AG474" s="44">
        <v>443</v>
      </c>
      <c r="AH474" s="44" t="s">
        <v>398</v>
      </c>
      <c r="AI474" s="44">
        <v>559</v>
      </c>
      <c r="AJ474" s="44" t="s">
        <v>398</v>
      </c>
      <c r="AK474" s="44">
        <v>340</v>
      </c>
      <c r="AL474" s="44" t="s">
        <v>398</v>
      </c>
      <c r="AM474" s="44">
        <f>O474+Q474+S474+U474+W474+Y474+AA474+AC474+AE474+AG474+AI474+AK474</f>
        <v>5387</v>
      </c>
    </row>
    <row r="475" spans="1:39" s="115" customFormat="1" ht="30" customHeight="1" x14ac:dyDescent="0.25">
      <c r="A475" s="214">
        <v>233</v>
      </c>
      <c r="B475" s="75">
        <v>342143</v>
      </c>
      <c r="C475" s="111" t="s">
        <v>461</v>
      </c>
      <c r="D475" s="111" t="s">
        <v>469</v>
      </c>
      <c r="E475" s="149" t="s">
        <v>463</v>
      </c>
      <c r="F475" s="113" t="s">
        <v>464</v>
      </c>
      <c r="G475" s="110"/>
      <c r="H475" s="110">
        <v>0</v>
      </c>
      <c r="I475" s="110"/>
      <c r="J475" s="110">
        <v>4</v>
      </c>
      <c r="K475" s="31" t="s">
        <v>101</v>
      </c>
      <c r="L475" s="31" t="s">
        <v>101</v>
      </c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  <c r="AA475" s="110"/>
      <c r="AB475" s="110"/>
      <c r="AC475" s="110"/>
      <c r="AD475" s="110"/>
      <c r="AE475" s="110"/>
      <c r="AF475" s="110"/>
      <c r="AG475" s="110"/>
      <c r="AH475" s="110"/>
      <c r="AI475" s="110"/>
      <c r="AJ475" s="110"/>
      <c r="AK475" s="110"/>
      <c r="AL475" s="110"/>
      <c r="AM475" s="110"/>
    </row>
    <row r="476" spans="1:39" s="115" customFormat="1" ht="30" customHeight="1" x14ac:dyDescent="0.25">
      <c r="A476" s="215"/>
      <c r="B476" s="75">
        <v>342143</v>
      </c>
      <c r="C476" s="111" t="s">
        <v>461</v>
      </c>
      <c r="D476" s="111" t="s">
        <v>469</v>
      </c>
      <c r="E476" s="149" t="s">
        <v>466</v>
      </c>
      <c r="F476" s="113" t="s">
        <v>464</v>
      </c>
      <c r="G476" s="110" t="s">
        <v>470</v>
      </c>
      <c r="H476" s="110">
        <v>24</v>
      </c>
      <c r="I476" s="110" t="s">
        <v>470</v>
      </c>
      <c r="J476" s="110">
        <v>0</v>
      </c>
      <c r="K476" s="31" t="s">
        <v>101</v>
      </c>
      <c r="L476" s="31" t="s">
        <v>101</v>
      </c>
      <c r="M476" s="152">
        <v>4199</v>
      </c>
      <c r="N476" s="44">
        <v>4801</v>
      </c>
      <c r="O476" s="44">
        <v>320</v>
      </c>
      <c r="P476" s="44" t="s">
        <v>398</v>
      </c>
      <c r="Q476" s="44">
        <v>413</v>
      </c>
      <c r="R476" s="44" t="s">
        <v>398</v>
      </c>
      <c r="S476" s="44">
        <v>240</v>
      </c>
      <c r="T476" s="44" t="s">
        <v>398</v>
      </c>
      <c r="U476" s="44">
        <v>294</v>
      </c>
      <c r="V476" s="44" t="s">
        <v>398</v>
      </c>
      <c r="W476" s="44">
        <v>333</v>
      </c>
      <c r="X476" s="44" t="s">
        <v>398</v>
      </c>
      <c r="Y476" s="44">
        <v>228</v>
      </c>
      <c r="Z476" s="44" t="s">
        <v>398</v>
      </c>
      <c r="AA476" s="44">
        <v>222</v>
      </c>
      <c r="AB476" s="44" t="s">
        <v>398</v>
      </c>
      <c r="AC476" s="44">
        <v>148</v>
      </c>
      <c r="AD476" s="44" t="s">
        <v>398</v>
      </c>
      <c r="AE476" s="44">
        <v>374</v>
      </c>
      <c r="AF476" s="44" t="s">
        <v>398</v>
      </c>
      <c r="AG476" s="44">
        <v>349</v>
      </c>
      <c r="AH476" s="44" t="s">
        <v>398</v>
      </c>
      <c r="AI476" s="44">
        <v>476</v>
      </c>
      <c r="AJ476" s="44" t="s">
        <v>398</v>
      </c>
      <c r="AK476" s="44">
        <v>353</v>
      </c>
      <c r="AL476" s="44" t="s">
        <v>398</v>
      </c>
      <c r="AM476" s="44">
        <f>O476+Q476+S476+U476+W476+Y476+AA476+AC476+AE476+AG476+AI476+AK476</f>
        <v>3750</v>
      </c>
    </row>
    <row r="477" spans="1:39" s="115" customFormat="1" ht="30" customHeight="1" x14ac:dyDescent="0.25">
      <c r="A477" s="214">
        <v>234</v>
      </c>
      <c r="B477" s="75">
        <v>342144</v>
      </c>
      <c r="C477" s="111" t="s">
        <v>461</v>
      </c>
      <c r="D477" s="111" t="s">
        <v>469</v>
      </c>
      <c r="E477" s="149" t="s">
        <v>463</v>
      </c>
      <c r="F477" s="113" t="s">
        <v>464</v>
      </c>
      <c r="G477" s="110"/>
      <c r="H477" s="110">
        <v>0</v>
      </c>
      <c r="I477" s="110"/>
      <c r="J477" s="110">
        <v>1</v>
      </c>
      <c r="K477" s="31" t="s">
        <v>101</v>
      </c>
      <c r="L477" s="31" t="s">
        <v>101</v>
      </c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  <c r="AA477" s="110"/>
      <c r="AB477" s="110"/>
      <c r="AC477" s="110"/>
      <c r="AD477" s="110"/>
      <c r="AE477" s="110"/>
      <c r="AF477" s="110"/>
      <c r="AG477" s="110"/>
      <c r="AH477" s="110"/>
      <c r="AI477" s="110"/>
      <c r="AJ477" s="110"/>
      <c r="AK477" s="110"/>
      <c r="AL477" s="110"/>
      <c r="AM477" s="110"/>
    </row>
    <row r="478" spans="1:39" s="115" customFormat="1" ht="30" customHeight="1" x14ac:dyDescent="0.25">
      <c r="A478" s="215"/>
      <c r="B478" s="75">
        <v>342144</v>
      </c>
      <c r="C478" s="111" t="s">
        <v>461</v>
      </c>
      <c r="D478" s="111" t="s">
        <v>469</v>
      </c>
      <c r="E478" s="149" t="s">
        <v>466</v>
      </c>
      <c r="F478" s="113" t="s">
        <v>464</v>
      </c>
      <c r="G478" s="110" t="s">
        <v>470</v>
      </c>
      <c r="H478" s="110">
        <v>5</v>
      </c>
      <c r="I478" s="110" t="s">
        <v>470</v>
      </c>
      <c r="J478" s="110">
        <v>0</v>
      </c>
      <c r="K478" s="31" t="s">
        <v>101</v>
      </c>
      <c r="L478" s="31" t="s">
        <v>101</v>
      </c>
      <c r="M478" s="152">
        <v>3664</v>
      </c>
      <c r="N478" s="44">
        <v>4230</v>
      </c>
      <c r="O478" s="44">
        <v>354</v>
      </c>
      <c r="P478" s="44" t="s">
        <v>398</v>
      </c>
      <c r="Q478" s="44">
        <v>276</v>
      </c>
      <c r="R478" s="44" t="s">
        <v>398</v>
      </c>
      <c r="S478" s="44">
        <v>280</v>
      </c>
      <c r="T478" s="44" t="s">
        <v>398</v>
      </c>
      <c r="U478" s="44">
        <v>370</v>
      </c>
      <c r="V478" s="44" t="s">
        <v>398</v>
      </c>
      <c r="W478" s="44">
        <v>280</v>
      </c>
      <c r="X478" s="44" t="s">
        <v>398</v>
      </c>
      <c r="Y478" s="44">
        <v>251</v>
      </c>
      <c r="Z478" s="44" t="s">
        <v>398</v>
      </c>
      <c r="AA478" s="44">
        <v>159</v>
      </c>
      <c r="AB478" s="44" t="s">
        <v>398</v>
      </c>
      <c r="AC478" s="44">
        <v>210</v>
      </c>
      <c r="AD478" s="44" t="s">
        <v>398</v>
      </c>
      <c r="AE478" s="44">
        <v>294</v>
      </c>
      <c r="AF478" s="44" t="s">
        <v>398</v>
      </c>
      <c r="AG478" s="44">
        <v>466</v>
      </c>
      <c r="AH478" s="44" t="s">
        <v>398</v>
      </c>
      <c r="AI478" s="44">
        <v>660</v>
      </c>
      <c r="AJ478" s="44" t="s">
        <v>398</v>
      </c>
      <c r="AK478" s="44">
        <v>250</v>
      </c>
      <c r="AL478" s="44" t="s">
        <v>398</v>
      </c>
      <c r="AM478" s="44">
        <f>O478+Q478+S478+U478+W478+Y478+AA478+AC478+AE478+AG478+AI478+AK478</f>
        <v>3850</v>
      </c>
    </row>
    <row r="479" spans="1:39" s="115" customFormat="1" ht="30" customHeight="1" x14ac:dyDescent="0.25">
      <c r="A479" s="214">
        <v>235</v>
      </c>
      <c r="B479" s="75">
        <v>342145</v>
      </c>
      <c r="C479" s="111" t="s">
        <v>461</v>
      </c>
      <c r="D479" s="111" t="s">
        <v>469</v>
      </c>
      <c r="E479" s="149" t="s">
        <v>463</v>
      </c>
      <c r="F479" s="113" t="s">
        <v>464</v>
      </c>
      <c r="G479" s="110"/>
      <c r="H479" s="110">
        <v>0</v>
      </c>
      <c r="I479" s="110"/>
      <c r="J479" s="110">
        <v>2</v>
      </c>
      <c r="K479" s="31" t="s">
        <v>101</v>
      </c>
      <c r="L479" s="31" t="s">
        <v>101</v>
      </c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  <c r="AA479" s="110"/>
      <c r="AB479" s="110"/>
      <c r="AC479" s="110"/>
      <c r="AD479" s="110"/>
      <c r="AE479" s="110"/>
      <c r="AF479" s="110"/>
      <c r="AG479" s="110"/>
      <c r="AH479" s="110"/>
      <c r="AI479" s="110"/>
      <c r="AJ479" s="110"/>
      <c r="AK479" s="110"/>
      <c r="AL479" s="110"/>
      <c r="AM479" s="110"/>
    </row>
    <row r="480" spans="1:39" s="115" customFormat="1" ht="30" customHeight="1" x14ac:dyDescent="0.25">
      <c r="A480" s="215"/>
      <c r="B480" s="75">
        <v>342145</v>
      </c>
      <c r="C480" s="111" t="s">
        <v>461</v>
      </c>
      <c r="D480" s="111" t="s">
        <v>469</v>
      </c>
      <c r="E480" s="149" t="s">
        <v>466</v>
      </c>
      <c r="F480" s="113" t="s">
        <v>464</v>
      </c>
      <c r="G480" s="110" t="s">
        <v>470</v>
      </c>
      <c r="H480" s="110">
        <v>10</v>
      </c>
      <c r="I480" s="110" t="s">
        <v>470</v>
      </c>
      <c r="J480" s="110">
        <v>0</v>
      </c>
      <c r="K480" s="31" t="s">
        <v>101</v>
      </c>
      <c r="L480" s="31" t="s">
        <v>101</v>
      </c>
      <c r="M480" s="152">
        <v>4390</v>
      </c>
      <c r="N480" s="44">
        <v>4530</v>
      </c>
      <c r="O480" s="44">
        <v>500</v>
      </c>
      <c r="P480" s="44" t="s">
        <v>398</v>
      </c>
      <c r="Q480" s="44">
        <v>470</v>
      </c>
      <c r="R480" s="44" t="s">
        <v>398</v>
      </c>
      <c r="S480" s="44">
        <v>360</v>
      </c>
      <c r="T480" s="44" t="s">
        <v>398</v>
      </c>
      <c r="U480" s="44">
        <v>370</v>
      </c>
      <c r="V480" s="44" t="s">
        <v>398</v>
      </c>
      <c r="W480" s="44">
        <v>150</v>
      </c>
      <c r="X480" s="44" t="s">
        <v>398</v>
      </c>
      <c r="Y480" s="44">
        <v>138</v>
      </c>
      <c r="Z480" s="44" t="s">
        <v>398</v>
      </c>
      <c r="AA480" s="44">
        <v>112</v>
      </c>
      <c r="AB480" s="44" t="s">
        <v>398</v>
      </c>
      <c r="AC480" s="44">
        <v>107</v>
      </c>
      <c r="AD480" s="44" t="s">
        <v>398</v>
      </c>
      <c r="AE480" s="44">
        <v>403</v>
      </c>
      <c r="AF480" s="44" t="s">
        <v>398</v>
      </c>
      <c r="AG480" s="44">
        <v>400</v>
      </c>
      <c r="AH480" s="44" t="s">
        <v>398</v>
      </c>
      <c r="AI480" s="44">
        <v>470</v>
      </c>
      <c r="AJ480" s="44" t="s">
        <v>398</v>
      </c>
      <c r="AK480" s="44">
        <v>610</v>
      </c>
      <c r="AL480" s="44" t="s">
        <v>398</v>
      </c>
      <c r="AM480" s="44">
        <f>O480+Q480+S480+U480+W480+Y480+AA480+AC480+AE480+AG480+AI480+AK480</f>
        <v>4090</v>
      </c>
    </row>
    <row r="481" spans="1:39" s="115" customFormat="1" ht="30" customHeight="1" x14ac:dyDescent="0.25">
      <c r="A481" s="214">
        <v>236</v>
      </c>
      <c r="B481" s="75">
        <v>342146</v>
      </c>
      <c r="C481" s="111" t="s">
        <v>461</v>
      </c>
      <c r="D481" s="111" t="s">
        <v>469</v>
      </c>
      <c r="E481" s="149" t="s">
        <v>463</v>
      </c>
      <c r="F481" s="113" t="s">
        <v>464</v>
      </c>
      <c r="G481" s="110"/>
      <c r="H481" s="110">
        <v>0</v>
      </c>
      <c r="I481" s="110"/>
      <c r="J481" s="110">
        <v>2</v>
      </c>
      <c r="K481" s="31" t="s">
        <v>101</v>
      </c>
      <c r="L481" s="31" t="s">
        <v>101</v>
      </c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  <c r="AA481" s="110"/>
      <c r="AB481" s="110"/>
      <c r="AC481" s="110"/>
      <c r="AD481" s="110"/>
      <c r="AE481" s="110"/>
      <c r="AF481" s="110"/>
      <c r="AG481" s="110"/>
      <c r="AH481" s="110"/>
      <c r="AI481" s="110"/>
      <c r="AJ481" s="110"/>
      <c r="AK481" s="110"/>
      <c r="AL481" s="110"/>
      <c r="AM481" s="110"/>
    </row>
    <row r="482" spans="1:39" s="115" customFormat="1" ht="30" customHeight="1" x14ac:dyDescent="0.25">
      <c r="A482" s="215"/>
      <c r="B482" s="75">
        <v>342146</v>
      </c>
      <c r="C482" s="111" t="s">
        <v>461</v>
      </c>
      <c r="D482" s="111" t="s">
        <v>469</v>
      </c>
      <c r="E482" s="149" t="s">
        <v>466</v>
      </c>
      <c r="F482" s="113" t="s">
        <v>464</v>
      </c>
      <c r="G482" s="110" t="s">
        <v>470</v>
      </c>
      <c r="H482" s="110">
        <v>12</v>
      </c>
      <c r="I482" s="110" t="s">
        <v>470</v>
      </c>
      <c r="J482" s="110">
        <v>0</v>
      </c>
      <c r="K482" s="31" t="s">
        <v>101</v>
      </c>
      <c r="L482" s="31" t="s">
        <v>101</v>
      </c>
      <c r="M482" s="152">
        <v>4045</v>
      </c>
      <c r="N482" s="44">
        <v>4433</v>
      </c>
      <c r="O482" s="44">
        <v>353</v>
      </c>
      <c r="P482" s="44" t="s">
        <v>398</v>
      </c>
      <c r="Q482" s="44">
        <v>420</v>
      </c>
      <c r="R482" s="44" t="s">
        <v>398</v>
      </c>
      <c r="S482" s="44">
        <v>193</v>
      </c>
      <c r="T482" s="44" t="s">
        <v>398</v>
      </c>
      <c r="U482" s="44">
        <v>261</v>
      </c>
      <c r="V482" s="44" t="s">
        <v>398</v>
      </c>
      <c r="W482" s="44">
        <v>326</v>
      </c>
      <c r="X482" s="44" t="s">
        <v>398</v>
      </c>
      <c r="Y482" s="44">
        <v>343</v>
      </c>
      <c r="Z482" s="44" t="s">
        <v>398</v>
      </c>
      <c r="AA482" s="44">
        <v>197</v>
      </c>
      <c r="AB482" s="44" t="s">
        <v>398</v>
      </c>
      <c r="AC482" s="44">
        <v>310</v>
      </c>
      <c r="AD482" s="44" t="s">
        <v>398</v>
      </c>
      <c r="AE482" s="44">
        <v>382</v>
      </c>
      <c r="AF482" s="44" t="s">
        <v>398</v>
      </c>
      <c r="AG482" s="44">
        <v>355</v>
      </c>
      <c r="AH482" s="44" t="s">
        <v>398</v>
      </c>
      <c r="AI482" s="44">
        <v>497</v>
      </c>
      <c r="AJ482" s="44" t="s">
        <v>398</v>
      </c>
      <c r="AK482" s="44">
        <v>340</v>
      </c>
      <c r="AL482" s="44" t="s">
        <v>398</v>
      </c>
      <c r="AM482" s="44">
        <f>O482+Q482+S482+U482+W482+Y482+AA482+AC482+AE482+AG482+AI482+AK482</f>
        <v>3977</v>
      </c>
    </row>
    <row r="483" spans="1:39" s="115" customFormat="1" ht="30" customHeight="1" x14ac:dyDescent="0.25">
      <c r="A483" s="214">
        <v>237</v>
      </c>
      <c r="B483" s="75">
        <v>342147</v>
      </c>
      <c r="C483" s="111" t="s">
        <v>461</v>
      </c>
      <c r="D483" s="111" t="s">
        <v>469</v>
      </c>
      <c r="E483" s="149" t="s">
        <v>463</v>
      </c>
      <c r="F483" s="113" t="s">
        <v>464</v>
      </c>
      <c r="G483" s="110"/>
      <c r="H483" s="110">
        <v>0</v>
      </c>
      <c r="I483" s="110"/>
      <c r="J483" s="110">
        <v>4</v>
      </c>
      <c r="K483" s="31" t="s">
        <v>101</v>
      </c>
      <c r="L483" s="31" t="s">
        <v>101</v>
      </c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  <c r="AA483" s="110"/>
      <c r="AB483" s="110"/>
      <c r="AC483" s="110"/>
      <c r="AD483" s="110"/>
      <c r="AE483" s="110"/>
      <c r="AF483" s="110"/>
      <c r="AG483" s="110"/>
      <c r="AH483" s="110"/>
      <c r="AI483" s="110"/>
      <c r="AJ483" s="110"/>
      <c r="AK483" s="110"/>
      <c r="AL483" s="110"/>
      <c r="AM483" s="110"/>
    </row>
    <row r="484" spans="1:39" s="115" customFormat="1" ht="30" customHeight="1" x14ac:dyDescent="0.25">
      <c r="A484" s="215"/>
      <c r="B484" s="75">
        <v>342147</v>
      </c>
      <c r="C484" s="111" t="s">
        <v>461</v>
      </c>
      <c r="D484" s="111" t="s">
        <v>469</v>
      </c>
      <c r="E484" s="149" t="s">
        <v>466</v>
      </c>
      <c r="F484" s="113" t="s">
        <v>464</v>
      </c>
      <c r="G484" s="110" t="s">
        <v>470</v>
      </c>
      <c r="H484" s="110">
        <v>24</v>
      </c>
      <c r="I484" s="110" t="s">
        <v>470</v>
      </c>
      <c r="J484" s="110">
        <v>0</v>
      </c>
      <c r="K484" s="31" t="s">
        <v>101</v>
      </c>
      <c r="L484" s="31" t="s">
        <v>101</v>
      </c>
      <c r="M484" s="152">
        <v>5253</v>
      </c>
      <c r="N484" s="44">
        <v>7895</v>
      </c>
      <c r="O484" s="44">
        <v>683</v>
      </c>
      <c r="P484" s="44" t="s">
        <v>398</v>
      </c>
      <c r="Q484" s="44">
        <v>805</v>
      </c>
      <c r="R484" s="44" t="s">
        <v>398</v>
      </c>
      <c r="S484" s="44">
        <v>633</v>
      </c>
      <c r="T484" s="44" t="s">
        <v>398</v>
      </c>
      <c r="U484" s="44">
        <v>542</v>
      </c>
      <c r="V484" s="44" t="s">
        <v>398</v>
      </c>
      <c r="W484" s="44">
        <v>466</v>
      </c>
      <c r="X484" s="44" t="s">
        <v>398</v>
      </c>
      <c r="Y484" s="44">
        <v>328</v>
      </c>
      <c r="Z484" s="44" t="s">
        <v>398</v>
      </c>
      <c r="AA484" s="44">
        <v>235</v>
      </c>
      <c r="AB484" s="44" t="s">
        <v>398</v>
      </c>
      <c r="AC484" s="44">
        <v>238</v>
      </c>
      <c r="AD484" s="44" t="s">
        <v>398</v>
      </c>
      <c r="AE484" s="44">
        <v>565</v>
      </c>
      <c r="AF484" s="44" t="s">
        <v>398</v>
      </c>
      <c r="AG484" s="44">
        <v>457</v>
      </c>
      <c r="AH484" s="44" t="s">
        <v>398</v>
      </c>
      <c r="AI484" s="44">
        <v>1068</v>
      </c>
      <c r="AJ484" s="44" t="s">
        <v>398</v>
      </c>
      <c r="AK484" s="44">
        <v>448</v>
      </c>
      <c r="AL484" s="44" t="s">
        <v>398</v>
      </c>
      <c r="AM484" s="44">
        <f>O484+Q484+S484+U484+W484+Y484+AA484+AC484+AE484+AG484+AI484+AK484</f>
        <v>6468</v>
      </c>
    </row>
    <row r="485" spans="1:39" s="115" customFormat="1" ht="30" customHeight="1" x14ac:dyDescent="0.25">
      <c r="A485" s="214">
        <v>238</v>
      </c>
      <c r="B485" s="75">
        <v>342148</v>
      </c>
      <c r="C485" s="111" t="s">
        <v>461</v>
      </c>
      <c r="D485" s="111" t="s">
        <v>469</v>
      </c>
      <c r="E485" s="149" t="s">
        <v>463</v>
      </c>
      <c r="F485" s="113" t="s">
        <v>464</v>
      </c>
      <c r="G485" s="110"/>
      <c r="H485" s="110">
        <v>0</v>
      </c>
      <c r="I485" s="110"/>
      <c r="J485" s="110">
        <v>2</v>
      </c>
      <c r="K485" s="31" t="s">
        <v>101</v>
      </c>
      <c r="L485" s="31" t="s">
        <v>101</v>
      </c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  <c r="AA485" s="110"/>
      <c r="AB485" s="110"/>
      <c r="AC485" s="110"/>
      <c r="AD485" s="110"/>
      <c r="AE485" s="110"/>
      <c r="AF485" s="110"/>
      <c r="AG485" s="110"/>
      <c r="AH485" s="110"/>
      <c r="AI485" s="110"/>
      <c r="AJ485" s="110"/>
      <c r="AK485" s="110"/>
      <c r="AL485" s="110"/>
      <c r="AM485" s="110"/>
    </row>
    <row r="486" spans="1:39" s="115" customFormat="1" ht="30" customHeight="1" x14ac:dyDescent="0.25">
      <c r="A486" s="215"/>
      <c r="B486" s="75">
        <v>342148</v>
      </c>
      <c r="C486" s="111" t="s">
        <v>461</v>
      </c>
      <c r="D486" s="111" t="s">
        <v>469</v>
      </c>
      <c r="E486" s="149" t="s">
        <v>466</v>
      </c>
      <c r="F486" s="113" t="s">
        <v>464</v>
      </c>
      <c r="G486" s="110" t="s">
        <v>470</v>
      </c>
      <c r="H486" s="110">
        <v>10</v>
      </c>
      <c r="I486" s="110" t="s">
        <v>470</v>
      </c>
      <c r="J486" s="110">
        <v>0</v>
      </c>
      <c r="K486" s="31" t="s">
        <v>101</v>
      </c>
      <c r="L486" s="31" t="s">
        <v>101</v>
      </c>
      <c r="M486" s="152">
        <v>3600</v>
      </c>
      <c r="N486" s="44">
        <v>8831</v>
      </c>
      <c r="O486" s="44">
        <v>225</v>
      </c>
      <c r="P486" s="44" t="s">
        <v>398</v>
      </c>
      <c r="Q486" s="44">
        <v>210</v>
      </c>
      <c r="R486" s="44" t="s">
        <v>398</v>
      </c>
      <c r="S486" s="44">
        <v>140</v>
      </c>
      <c r="T486" s="44" t="s">
        <v>398</v>
      </c>
      <c r="U486" s="44">
        <v>120</v>
      </c>
      <c r="V486" s="44" t="s">
        <v>398</v>
      </c>
      <c r="W486" s="44">
        <v>60</v>
      </c>
      <c r="X486" s="44" t="s">
        <v>398</v>
      </c>
      <c r="Y486" s="44">
        <v>80</v>
      </c>
      <c r="Z486" s="44" t="s">
        <v>398</v>
      </c>
      <c r="AA486" s="44">
        <v>30</v>
      </c>
      <c r="AB486" s="44" t="s">
        <v>398</v>
      </c>
      <c r="AC486" s="44">
        <v>45</v>
      </c>
      <c r="AD486" s="44" t="s">
        <v>398</v>
      </c>
      <c r="AE486" s="44">
        <v>85</v>
      </c>
      <c r="AF486" s="44" t="s">
        <v>398</v>
      </c>
      <c r="AG486" s="44">
        <v>120</v>
      </c>
      <c r="AH486" s="44" t="s">
        <v>398</v>
      </c>
      <c r="AI486" s="44">
        <v>350</v>
      </c>
      <c r="AJ486" s="44" t="s">
        <v>398</v>
      </c>
      <c r="AK486" s="44">
        <v>170</v>
      </c>
      <c r="AL486" s="44" t="s">
        <v>398</v>
      </c>
      <c r="AM486" s="44">
        <f>O486+Q486+S486+U486+W486+Y486+AA486+AC486+AE486+AG486+AI486+AK486</f>
        <v>1635</v>
      </c>
    </row>
    <row r="487" spans="1:39" s="115" customFormat="1" ht="30" customHeight="1" x14ac:dyDescent="0.25">
      <c r="A487" s="214">
        <v>239</v>
      </c>
      <c r="B487" s="75">
        <v>342149</v>
      </c>
      <c r="C487" s="111" t="s">
        <v>461</v>
      </c>
      <c r="D487" s="111" t="s">
        <v>469</v>
      </c>
      <c r="E487" s="149" t="s">
        <v>463</v>
      </c>
      <c r="F487" s="113" t="s">
        <v>464</v>
      </c>
      <c r="G487" s="110"/>
      <c r="H487" s="110">
        <v>0</v>
      </c>
      <c r="I487" s="110"/>
      <c r="J487" s="110">
        <v>3</v>
      </c>
      <c r="K487" s="31" t="s">
        <v>101</v>
      </c>
      <c r="L487" s="31" t="s">
        <v>101</v>
      </c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  <c r="AA487" s="110"/>
      <c r="AB487" s="110"/>
      <c r="AC487" s="110"/>
      <c r="AD487" s="110"/>
      <c r="AE487" s="110"/>
      <c r="AF487" s="110"/>
      <c r="AG487" s="110"/>
      <c r="AH487" s="110"/>
      <c r="AI487" s="110"/>
      <c r="AJ487" s="110"/>
      <c r="AK487" s="110"/>
      <c r="AL487" s="110"/>
      <c r="AM487" s="110"/>
    </row>
    <row r="488" spans="1:39" s="115" customFormat="1" ht="30" customHeight="1" x14ac:dyDescent="0.25">
      <c r="A488" s="215"/>
      <c r="B488" s="75">
        <v>342149</v>
      </c>
      <c r="C488" s="111" t="s">
        <v>461</v>
      </c>
      <c r="D488" s="111" t="s">
        <v>469</v>
      </c>
      <c r="E488" s="149" t="s">
        <v>466</v>
      </c>
      <c r="F488" s="113" t="s">
        <v>464</v>
      </c>
      <c r="G488" s="110" t="s">
        <v>470</v>
      </c>
      <c r="H488" s="110">
        <v>12</v>
      </c>
      <c r="I488" s="110" t="s">
        <v>470</v>
      </c>
      <c r="J488" s="110">
        <v>0</v>
      </c>
      <c r="K488" s="31" t="s">
        <v>101</v>
      </c>
      <c r="L488" s="31" t="s">
        <v>101</v>
      </c>
      <c r="M488" s="152">
        <v>6570</v>
      </c>
      <c r="N488" s="44">
        <v>7820</v>
      </c>
      <c r="O488" s="44">
        <v>480</v>
      </c>
      <c r="P488" s="44" t="s">
        <v>398</v>
      </c>
      <c r="Q488" s="44">
        <v>745</v>
      </c>
      <c r="R488" s="44" t="s">
        <v>398</v>
      </c>
      <c r="S488" s="44">
        <v>645</v>
      </c>
      <c r="T488" s="44" t="s">
        <v>398</v>
      </c>
      <c r="U488" s="44">
        <v>610</v>
      </c>
      <c r="V488" s="44" t="s">
        <v>398</v>
      </c>
      <c r="W488" s="44">
        <v>341</v>
      </c>
      <c r="X488" s="44" t="s">
        <v>398</v>
      </c>
      <c r="Y488" s="44">
        <v>343</v>
      </c>
      <c r="Z488" s="44" t="s">
        <v>398</v>
      </c>
      <c r="AA488" s="44">
        <v>216</v>
      </c>
      <c r="AB488" s="44" t="s">
        <v>398</v>
      </c>
      <c r="AC488" s="44">
        <v>153</v>
      </c>
      <c r="AD488" s="44" t="s">
        <v>398</v>
      </c>
      <c r="AE488" s="44">
        <v>601</v>
      </c>
      <c r="AF488" s="44" t="s">
        <v>398</v>
      </c>
      <c r="AG488" s="44">
        <v>666</v>
      </c>
      <c r="AH488" s="44" t="s">
        <v>398</v>
      </c>
      <c r="AI488" s="44">
        <v>1040</v>
      </c>
      <c r="AJ488" s="44" t="s">
        <v>398</v>
      </c>
      <c r="AK488" s="44">
        <v>556</v>
      </c>
      <c r="AL488" s="44" t="s">
        <v>398</v>
      </c>
      <c r="AM488" s="44">
        <f>O488+Q488+S488+U488+W488+Y488+AA488+AC488+AE488+AG488+AI488+AK488</f>
        <v>6396</v>
      </c>
    </row>
    <row r="489" spans="1:39" s="115" customFormat="1" ht="30" customHeight="1" x14ac:dyDescent="0.25">
      <c r="A489" s="214">
        <v>240</v>
      </c>
      <c r="B489" s="75">
        <v>342150</v>
      </c>
      <c r="C489" s="111" t="s">
        <v>461</v>
      </c>
      <c r="D489" s="111" t="s">
        <v>469</v>
      </c>
      <c r="E489" s="149" t="s">
        <v>463</v>
      </c>
      <c r="F489" s="113" t="s">
        <v>464</v>
      </c>
      <c r="G489" s="110"/>
      <c r="H489" s="110">
        <v>0</v>
      </c>
      <c r="I489" s="110"/>
      <c r="J489" s="110">
        <v>1</v>
      </c>
      <c r="K489" s="31" t="s">
        <v>101</v>
      </c>
      <c r="L489" s="31" t="s">
        <v>101</v>
      </c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  <c r="AA489" s="110"/>
      <c r="AB489" s="110"/>
      <c r="AC489" s="110"/>
      <c r="AD489" s="110"/>
      <c r="AE489" s="110"/>
      <c r="AF489" s="110"/>
      <c r="AG489" s="110"/>
      <c r="AH489" s="110"/>
      <c r="AI489" s="110"/>
      <c r="AJ489" s="110"/>
      <c r="AK489" s="110"/>
      <c r="AL489" s="110"/>
      <c r="AM489" s="110"/>
    </row>
    <row r="490" spans="1:39" s="115" customFormat="1" ht="30" customHeight="1" x14ac:dyDescent="0.25">
      <c r="A490" s="215"/>
      <c r="B490" s="75">
        <v>342150</v>
      </c>
      <c r="C490" s="111" t="s">
        <v>461</v>
      </c>
      <c r="D490" s="111" t="s">
        <v>469</v>
      </c>
      <c r="E490" s="149" t="s">
        <v>466</v>
      </c>
      <c r="F490" s="113" t="s">
        <v>464</v>
      </c>
      <c r="G490" s="110" t="s">
        <v>470</v>
      </c>
      <c r="H490" s="110">
        <v>5</v>
      </c>
      <c r="I490" s="110" t="s">
        <v>470</v>
      </c>
      <c r="J490" s="110">
        <v>0</v>
      </c>
      <c r="K490" s="31" t="s">
        <v>101</v>
      </c>
      <c r="L490" s="31" t="s">
        <v>101</v>
      </c>
      <c r="M490" s="152">
        <v>4730</v>
      </c>
      <c r="N490" s="44">
        <v>4560</v>
      </c>
      <c r="O490" s="44">
        <v>440</v>
      </c>
      <c r="P490" s="44" t="s">
        <v>398</v>
      </c>
      <c r="Q490" s="44">
        <v>364</v>
      </c>
      <c r="R490" s="44" t="s">
        <v>398</v>
      </c>
      <c r="S490" s="44">
        <v>306</v>
      </c>
      <c r="T490" s="44" t="s">
        <v>398</v>
      </c>
      <c r="U490" s="44">
        <v>230</v>
      </c>
      <c r="V490" s="44" t="s">
        <v>398</v>
      </c>
      <c r="W490" s="44">
        <v>198</v>
      </c>
      <c r="X490" s="44" t="s">
        <v>398</v>
      </c>
      <c r="Y490" s="44">
        <v>167</v>
      </c>
      <c r="Z490" s="44" t="s">
        <v>398</v>
      </c>
      <c r="AA490" s="44">
        <v>95</v>
      </c>
      <c r="AB490" s="44" t="s">
        <v>398</v>
      </c>
      <c r="AC490" s="44">
        <v>210</v>
      </c>
      <c r="AD490" s="44" t="s">
        <v>398</v>
      </c>
      <c r="AE490" s="44">
        <v>170</v>
      </c>
      <c r="AF490" s="44" t="s">
        <v>398</v>
      </c>
      <c r="AG490" s="44">
        <v>280</v>
      </c>
      <c r="AH490" s="44" t="s">
        <v>398</v>
      </c>
      <c r="AI490" s="44">
        <v>640</v>
      </c>
      <c r="AJ490" s="44" t="s">
        <v>398</v>
      </c>
      <c r="AK490" s="44">
        <v>272</v>
      </c>
      <c r="AL490" s="44" t="s">
        <v>398</v>
      </c>
      <c r="AM490" s="44">
        <f>O490+Q490+S490+U490+W490+Y490+AA490+AC490+AE490+AG490+AI490+AK490</f>
        <v>3372</v>
      </c>
    </row>
    <row r="491" spans="1:39" s="115" customFormat="1" ht="30" customHeight="1" x14ac:dyDescent="0.25">
      <c r="A491" s="214">
        <v>241</v>
      </c>
      <c r="B491" s="75">
        <v>342151</v>
      </c>
      <c r="C491" s="111" t="s">
        <v>461</v>
      </c>
      <c r="D491" s="111" t="s">
        <v>469</v>
      </c>
      <c r="E491" s="149" t="s">
        <v>463</v>
      </c>
      <c r="F491" s="113" t="s">
        <v>464</v>
      </c>
      <c r="G491" s="110"/>
      <c r="H491" s="110">
        <v>0</v>
      </c>
      <c r="I491" s="110"/>
      <c r="J491" s="110">
        <v>2</v>
      </c>
      <c r="K491" s="31" t="s">
        <v>101</v>
      </c>
      <c r="L491" s="31" t="s">
        <v>101</v>
      </c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  <c r="AA491" s="110"/>
      <c r="AB491" s="110"/>
      <c r="AC491" s="110"/>
      <c r="AD491" s="110"/>
      <c r="AE491" s="110"/>
      <c r="AF491" s="110"/>
      <c r="AG491" s="110"/>
      <c r="AH491" s="110"/>
      <c r="AI491" s="110"/>
      <c r="AJ491" s="110"/>
      <c r="AK491" s="110"/>
      <c r="AL491" s="110"/>
      <c r="AM491" s="110"/>
    </row>
    <row r="492" spans="1:39" s="115" customFormat="1" ht="30" customHeight="1" x14ac:dyDescent="0.25">
      <c r="A492" s="215"/>
      <c r="B492" s="75">
        <v>342151</v>
      </c>
      <c r="C492" s="111" t="s">
        <v>461</v>
      </c>
      <c r="D492" s="111" t="s">
        <v>469</v>
      </c>
      <c r="E492" s="149" t="s">
        <v>466</v>
      </c>
      <c r="F492" s="113" t="s">
        <v>464</v>
      </c>
      <c r="G492" s="110" t="s">
        <v>470</v>
      </c>
      <c r="H492" s="110">
        <v>8</v>
      </c>
      <c r="I492" s="110" t="s">
        <v>470</v>
      </c>
      <c r="J492" s="110">
        <v>0</v>
      </c>
      <c r="K492" s="31" t="s">
        <v>101</v>
      </c>
      <c r="L492" s="31" t="s">
        <v>101</v>
      </c>
      <c r="M492" s="152">
        <v>970</v>
      </c>
      <c r="N492" s="44">
        <v>1185</v>
      </c>
      <c r="O492" s="44">
        <v>125</v>
      </c>
      <c r="P492" s="44" t="s">
        <v>398</v>
      </c>
      <c r="Q492" s="44">
        <v>110</v>
      </c>
      <c r="R492" s="44" t="s">
        <v>398</v>
      </c>
      <c r="S492" s="44">
        <v>70</v>
      </c>
      <c r="T492" s="44" t="s">
        <v>398</v>
      </c>
      <c r="U492" s="44">
        <v>60</v>
      </c>
      <c r="V492" s="44" t="s">
        <v>398</v>
      </c>
      <c r="W492" s="44">
        <v>48</v>
      </c>
      <c r="X492" s="44" t="s">
        <v>398</v>
      </c>
      <c r="Y492" s="44">
        <v>42</v>
      </c>
      <c r="Z492" s="44" t="s">
        <v>398</v>
      </c>
      <c r="AA492" s="44">
        <v>30</v>
      </c>
      <c r="AB492" s="44" t="s">
        <v>398</v>
      </c>
      <c r="AC492" s="44">
        <v>20</v>
      </c>
      <c r="AD492" s="44" t="s">
        <v>398</v>
      </c>
      <c r="AE492" s="44">
        <v>90</v>
      </c>
      <c r="AF492" s="44" t="s">
        <v>398</v>
      </c>
      <c r="AG492" s="44">
        <v>70</v>
      </c>
      <c r="AH492" s="44" t="s">
        <v>398</v>
      </c>
      <c r="AI492" s="44">
        <v>100</v>
      </c>
      <c r="AJ492" s="44" t="s">
        <v>398</v>
      </c>
      <c r="AK492" s="44">
        <v>70</v>
      </c>
      <c r="AL492" s="44" t="s">
        <v>398</v>
      </c>
      <c r="AM492" s="44">
        <f>O492+Q492+S492+U492+W492+Y492+AA492+AC492+AE492+AG492+AI492+AK492</f>
        <v>835</v>
      </c>
    </row>
    <row r="493" spans="1:39" s="115" customFormat="1" ht="30" customHeight="1" x14ac:dyDescent="0.25">
      <c r="A493" s="214">
        <v>242</v>
      </c>
      <c r="B493" s="75">
        <v>342152</v>
      </c>
      <c r="C493" s="111" t="s">
        <v>461</v>
      </c>
      <c r="D493" s="111" t="s">
        <v>469</v>
      </c>
      <c r="E493" s="149" t="s">
        <v>463</v>
      </c>
      <c r="F493" s="113" t="s">
        <v>464</v>
      </c>
      <c r="G493" s="110"/>
      <c r="H493" s="110">
        <v>0</v>
      </c>
      <c r="I493" s="110"/>
      <c r="J493" s="110">
        <v>3</v>
      </c>
      <c r="K493" s="31" t="s">
        <v>101</v>
      </c>
      <c r="L493" s="31" t="s">
        <v>101</v>
      </c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  <c r="AA493" s="110"/>
      <c r="AB493" s="110"/>
      <c r="AC493" s="110"/>
      <c r="AD493" s="110"/>
      <c r="AE493" s="110"/>
      <c r="AF493" s="110"/>
      <c r="AG493" s="110"/>
      <c r="AH493" s="110"/>
      <c r="AI493" s="110"/>
      <c r="AJ493" s="110"/>
      <c r="AK493" s="110"/>
      <c r="AL493" s="110"/>
      <c r="AM493" s="110"/>
    </row>
    <row r="494" spans="1:39" s="115" customFormat="1" ht="30" customHeight="1" x14ac:dyDescent="0.25">
      <c r="A494" s="215"/>
      <c r="B494" s="75">
        <v>342152</v>
      </c>
      <c r="C494" s="111" t="s">
        <v>461</v>
      </c>
      <c r="D494" s="111" t="s">
        <v>469</v>
      </c>
      <c r="E494" s="149" t="s">
        <v>466</v>
      </c>
      <c r="F494" s="113" t="s">
        <v>464</v>
      </c>
      <c r="G494" s="110" t="s">
        <v>470</v>
      </c>
      <c r="H494" s="110">
        <v>12</v>
      </c>
      <c r="I494" s="110" t="s">
        <v>470</v>
      </c>
      <c r="J494" s="110">
        <v>0</v>
      </c>
      <c r="K494" s="31" t="s">
        <v>101</v>
      </c>
      <c r="L494" s="31" t="s">
        <v>101</v>
      </c>
      <c r="M494" s="152">
        <v>7551</v>
      </c>
      <c r="N494" s="44">
        <v>7196</v>
      </c>
      <c r="O494" s="44">
        <v>771</v>
      </c>
      <c r="P494" s="44" t="s">
        <v>398</v>
      </c>
      <c r="Q494" s="44">
        <v>874</v>
      </c>
      <c r="R494" s="44" t="s">
        <v>398</v>
      </c>
      <c r="S494" s="44">
        <v>506</v>
      </c>
      <c r="T494" s="44" t="s">
        <v>398</v>
      </c>
      <c r="U494" s="44">
        <v>624</v>
      </c>
      <c r="V494" s="44" t="s">
        <v>398</v>
      </c>
      <c r="W494" s="44">
        <v>420</v>
      </c>
      <c r="X494" s="44" t="s">
        <v>398</v>
      </c>
      <c r="Y494" s="44">
        <v>357</v>
      </c>
      <c r="Z494" s="44" t="s">
        <v>398</v>
      </c>
      <c r="AA494" s="44">
        <v>325</v>
      </c>
      <c r="AB494" s="44" t="s">
        <v>398</v>
      </c>
      <c r="AC494" s="44">
        <v>180</v>
      </c>
      <c r="AD494" s="44" t="s">
        <v>398</v>
      </c>
      <c r="AE494" s="44">
        <v>561</v>
      </c>
      <c r="AF494" s="44" t="s">
        <v>398</v>
      </c>
      <c r="AG494" s="44">
        <v>636</v>
      </c>
      <c r="AH494" s="44" t="s">
        <v>398</v>
      </c>
      <c r="AI494" s="44">
        <v>1016</v>
      </c>
      <c r="AJ494" s="44" t="s">
        <v>398</v>
      </c>
      <c r="AK494" s="44">
        <v>551</v>
      </c>
      <c r="AL494" s="44" t="s">
        <v>398</v>
      </c>
      <c r="AM494" s="44">
        <f>O494+Q494+S494+U494+W494+Y494+AA494+AC494+AE494+AG494+AI494+AK494</f>
        <v>6821</v>
      </c>
    </row>
    <row r="495" spans="1:39" s="115" customFormat="1" ht="30" customHeight="1" x14ac:dyDescent="0.25">
      <c r="A495" s="214">
        <v>243</v>
      </c>
      <c r="B495" s="75">
        <v>342153</v>
      </c>
      <c r="C495" s="111" t="s">
        <v>461</v>
      </c>
      <c r="D495" s="111" t="s">
        <v>469</v>
      </c>
      <c r="E495" s="149" t="s">
        <v>463</v>
      </c>
      <c r="F495" s="113" t="s">
        <v>464</v>
      </c>
      <c r="G495" s="110"/>
      <c r="H495" s="110">
        <v>0</v>
      </c>
      <c r="I495" s="110"/>
      <c r="J495" s="110">
        <v>4</v>
      </c>
      <c r="K495" s="31" t="s">
        <v>101</v>
      </c>
      <c r="L495" s="31" t="s">
        <v>101</v>
      </c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  <c r="AA495" s="110"/>
      <c r="AB495" s="110"/>
      <c r="AC495" s="110"/>
      <c r="AD495" s="110"/>
      <c r="AE495" s="110"/>
      <c r="AF495" s="110"/>
      <c r="AG495" s="110"/>
      <c r="AH495" s="110"/>
      <c r="AI495" s="110"/>
      <c r="AJ495" s="110"/>
      <c r="AK495" s="110"/>
      <c r="AL495" s="110"/>
      <c r="AM495" s="110"/>
    </row>
    <row r="496" spans="1:39" s="115" customFormat="1" ht="30" customHeight="1" x14ac:dyDescent="0.25">
      <c r="A496" s="215"/>
      <c r="B496" s="75">
        <v>342153</v>
      </c>
      <c r="C496" s="111" t="s">
        <v>461</v>
      </c>
      <c r="D496" s="111" t="s">
        <v>469</v>
      </c>
      <c r="E496" s="149" t="s">
        <v>466</v>
      </c>
      <c r="F496" s="113" t="s">
        <v>464</v>
      </c>
      <c r="G496" s="110" t="s">
        <v>470</v>
      </c>
      <c r="H496" s="110">
        <v>20</v>
      </c>
      <c r="I496" s="110" t="s">
        <v>470</v>
      </c>
      <c r="J496" s="110">
        <v>0</v>
      </c>
      <c r="K496" s="31" t="s">
        <v>101</v>
      </c>
      <c r="L496" s="31" t="s">
        <v>101</v>
      </c>
      <c r="M496" s="152">
        <v>6142</v>
      </c>
      <c r="N496" s="44">
        <v>11321</v>
      </c>
      <c r="O496" s="44">
        <v>2451</v>
      </c>
      <c r="P496" s="44" t="s">
        <v>398</v>
      </c>
      <c r="Q496" s="44">
        <v>2298</v>
      </c>
      <c r="R496" s="44" t="s">
        <v>398</v>
      </c>
      <c r="S496" s="44">
        <v>1594</v>
      </c>
      <c r="T496" s="44" t="s">
        <v>398</v>
      </c>
      <c r="U496" s="44">
        <v>1759</v>
      </c>
      <c r="V496" s="44" t="s">
        <v>398</v>
      </c>
      <c r="W496" s="44">
        <v>1378</v>
      </c>
      <c r="X496" s="44" t="s">
        <v>398</v>
      </c>
      <c r="Y496" s="44">
        <v>1299</v>
      </c>
      <c r="Z496" s="44" t="s">
        <v>398</v>
      </c>
      <c r="AA496" s="44">
        <v>1378</v>
      </c>
      <c r="AB496" s="44" t="s">
        <v>398</v>
      </c>
      <c r="AC496" s="44">
        <v>803</v>
      </c>
      <c r="AD496" s="44" t="s">
        <v>398</v>
      </c>
      <c r="AE496" s="44">
        <v>2222</v>
      </c>
      <c r="AF496" s="44" t="s">
        <v>398</v>
      </c>
      <c r="AG496" s="44">
        <v>1734</v>
      </c>
      <c r="AH496" s="44" t="s">
        <v>398</v>
      </c>
      <c r="AI496" s="44">
        <v>2356</v>
      </c>
      <c r="AJ496" s="44" t="s">
        <v>398</v>
      </c>
      <c r="AK496" s="44">
        <v>1419</v>
      </c>
      <c r="AL496" s="44" t="s">
        <v>398</v>
      </c>
      <c r="AM496" s="44">
        <f>O496+Q496+S496+U496+W496+Y496+AA496+AC496+AE496+AG496+AI496+AK496</f>
        <v>20691</v>
      </c>
    </row>
    <row r="497" spans="1:39" s="115" customFormat="1" ht="30" customHeight="1" x14ac:dyDescent="0.25">
      <c r="A497" s="214">
        <v>244</v>
      </c>
      <c r="B497" s="75">
        <v>342154</v>
      </c>
      <c r="C497" s="111" t="s">
        <v>461</v>
      </c>
      <c r="D497" s="111" t="s">
        <v>469</v>
      </c>
      <c r="E497" s="149" t="s">
        <v>463</v>
      </c>
      <c r="F497" s="113" t="s">
        <v>464</v>
      </c>
      <c r="G497" s="110"/>
      <c r="H497" s="110">
        <v>0</v>
      </c>
      <c r="I497" s="110"/>
      <c r="J497" s="110">
        <v>1</v>
      </c>
      <c r="K497" s="31" t="s">
        <v>101</v>
      </c>
      <c r="L497" s="31" t="s">
        <v>101</v>
      </c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  <c r="AA497" s="110"/>
      <c r="AB497" s="110"/>
      <c r="AC497" s="110"/>
      <c r="AD497" s="110"/>
      <c r="AE497" s="110"/>
      <c r="AF497" s="110"/>
      <c r="AG497" s="110"/>
      <c r="AH497" s="110"/>
      <c r="AI497" s="110"/>
      <c r="AJ497" s="110"/>
      <c r="AK497" s="110"/>
      <c r="AL497" s="110"/>
      <c r="AM497" s="110"/>
    </row>
    <row r="498" spans="1:39" s="115" customFormat="1" ht="30" customHeight="1" x14ac:dyDescent="0.25">
      <c r="A498" s="215"/>
      <c r="B498" s="75">
        <v>342154</v>
      </c>
      <c r="C498" s="111" t="s">
        <v>461</v>
      </c>
      <c r="D498" s="111" t="s">
        <v>469</v>
      </c>
      <c r="E498" s="149" t="s">
        <v>466</v>
      </c>
      <c r="F498" s="113" t="s">
        <v>464</v>
      </c>
      <c r="G498" s="110" t="s">
        <v>470</v>
      </c>
      <c r="H498" s="110">
        <v>4</v>
      </c>
      <c r="I498" s="110" t="s">
        <v>470</v>
      </c>
      <c r="J498" s="110">
        <v>0</v>
      </c>
      <c r="K498" s="31" t="s">
        <v>101</v>
      </c>
      <c r="L498" s="31" t="s">
        <v>101</v>
      </c>
      <c r="M498" s="152">
        <v>35286</v>
      </c>
      <c r="N498" s="44">
        <v>30942</v>
      </c>
      <c r="O498" s="44">
        <v>238</v>
      </c>
      <c r="P498" s="44" t="s">
        <v>398</v>
      </c>
      <c r="Q498" s="44">
        <v>226</v>
      </c>
      <c r="R498" s="44" t="s">
        <v>398</v>
      </c>
      <c r="S498" s="44">
        <v>374</v>
      </c>
      <c r="T498" s="44" t="s">
        <v>398</v>
      </c>
      <c r="U498" s="44">
        <v>225</v>
      </c>
      <c r="V498" s="44" t="s">
        <v>398</v>
      </c>
      <c r="W498" s="44">
        <v>196</v>
      </c>
      <c r="X498" s="44" t="s">
        <v>398</v>
      </c>
      <c r="Y498" s="44">
        <v>214</v>
      </c>
      <c r="Z498" s="44" t="s">
        <v>398</v>
      </c>
      <c r="AA498" s="44">
        <v>214</v>
      </c>
      <c r="AB498" s="44" t="s">
        <v>398</v>
      </c>
      <c r="AC498" s="44">
        <v>202</v>
      </c>
      <c r="AD498" s="44" t="s">
        <v>398</v>
      </c>
      <c r="AE498" s="44">
        <v>210</v>
      </c>
      <c r="AF498" s="44" t="s">
        <v>398</v>
      </c>
      <c r="AG498" s="44">
        <v>210</v>
      </c>
      <c r="AH498" s="44" t="s">
        <v>398</v>
      </c>
      <c r="AI498" s="44">
        <v>210</v>
      </c>
      <c r="AJ498" s="44" t="s">
        <v>398</v>
      </c>
      <c r="AK498" s="44">
        <v>210</v>
      </c>
      <c r="AL498" s="44" t="s">
        <v>398</v>
      </c>
      <c r="AM498" s="44">
        <f>O498+Q498+S498+U498+W498+Y498+AA498+AC498+AE498+AG498+AI498+AK498</f>
        <v>2729</v>
      </c>
    </row>
    <row r="499" spans="1:39" s="115" customFormat="1" ht="30" customHeight="1" x14ac:dyDescent="0.25">
      <c r="A499" s="214">
        <v>245</v>
      </c>
      <c r="B499" s="75">
        <v>342155</v>
      </c>
      <c r="C499" s="111" t="s">
        <v>461</v>
      </c>
      <c r="D499" s="111" t="s">
        <v>469</v>
      </c>
      <c r="E499" s="149" t="s">
        <v>463</v>
      </c>
      <c r="F499" s="113" t="s">
        <v>464</v>
      </c>
      <c r="G499" s="110"/>
      <c r="H499" s="110">
        <v>0</v>
      </c>
      <c r="I499" s="110"/>
      <c r="J499" s="110">
        <v>2</v>
      </c>
      <c r="K499" s="31" t="s">
        <v>101</v>
      </c>
      <c r="L499" s="31" t="s">
        <v>101</v>
      </c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  <c r="AA499" s="110"/>
      <c r="AB499" s="110"/>
      <c r="AC499" s="110"/>
      <c r="AD499" s="110"/>
      <c r="AE499" s="110"/>
      <c r="AF499" s="110"/>
      <c r="AG499" s="110"/>
      <c r="AH499" s="110"/>
      <c r="AI499" s="110"/>
      <c r="AJ499" s="110"/>
      <c r="AK499" s="110"/>
      <c r="AL499" s="110"/>
      <c r="AM499" s="110"/>
    </row>
    <row r="500" spans="1:39" s="115" customFormat="1" ht="30" customHeight="1" x14ac:dyDescent="0.25">
      <c r="A500" s="215"/>
      <c r="B500" s="75">
        <v>342155</v>
      </c>
      <c r="C500" s="111" t="s">
        <v>461</v>
      </c>
      <c r="D500" s="111" t="s">
        <v>469</v>
      </c>
      <c r="E500" s="149" t="s">
        <v>466</v>
      </c>
      <c r="F500" s="113" t="s">
        <v>464</v>
      </c>
      <c r="G500" s="110" t="s">
        <v>470</v>
      </c>
      <c r="H500" s="110">
        <v>10</v>
      </c>
      <c r="I500" s="110" t="s">
        <v>470</v>
      </c>
      <c r="J500" s="110">
        <v>0</v>
      </c>
      <c r="K500" s="31" t="s">
        <v>101</v>
      </c>
      <c r="L500" s="31" t="s">
        <v>101</v>
      </c>
      <c r="M500" s="152">
        <v>4402</v>
      </c>
      <c r="N500" s="44">
        <v>3120</v>
      </c>
      <c r="O500" s="44">
        <v>348</v>
      </c>
      <c r="P500" s="44" t="s">
        <v>398</v>
      </c>
      <c r="Q500" s="44">
        <v>368</v>
      </c>
      <c r="R500" s="44" t="s">
        <v>398</v>
      </c>
      <c r="S500" s="44">
        <v>366</v>
      </c>
      <c r="T500" s="44" t="s">
        <v>398</v>
      </c>
      <c r="U500" s="44">
        <v>308</v>
      </c>
      <c r="V500" s="44" t="s">
        <v>398</v>
      </c>
      <c r="W500" s="44">
        <v>264</v>
      </c>
      <c r="X500" s="44" t="s">
        <v>398</v>
      </c>
      <c r="Y500" s="44">
        <v>247</v>
      </c>
      <c r="Z500" s="44" t="s">
        <v>398</v>
      </c>
      <c r="AA500" s="44">
        <v>287</v>
      </c>
      <c r="AB500" s="44" t="s">
        <v>398</v>
      </c>
      <c r="AC500" s="44">
        <v>491</v>
      </c>
      <c r="AD500" s="44" t="s">
        <v>398</v>
      </c>
      <c r="AE500" s="44">
        <v>118</v>
      </c>
      <c r="AF500" s="44" t="s">
        <v>398</v>
      </c>
      <c r="AG500" s="44">
        <v>282</v>
      </c>
      <c r="AH500" s="44" t="s">
        <v>398</v>
      </c>
      <c r="AI500" s="44">
        <v>352</v>
      </c>
      <c r="AJ500" s="44" t="s">
        <v>398</v>
      </c>
      <c r="AK500" s="44">
        <v>185</v>
      </c>
      <c r="AL500" s="44" t="s">
        <v>398</v>
      </c>
      <c r="AM500" s="44">
        <f>O500+Q500+S500+U500+W500+Y500+AA500+AC500+AE500+AG500+AI500+AK500</f>
        <v>3616</v>
      </c>
    </row>
    <row r="501" spans="1:39" s="115" customFormat="1" ht="30" customHeight="1" x14ac:dyDescent="0.25">
      <c r="A501" s="214">
        <v>246</v>
      </c>
      <c r="B501" s="75">
        <v>342156</v>
      </c>
      <c r="C501" s="111" t="s">
        <v>461</v>
      </c>
      <c r="D501" s="111" t="s">
        <v>469</v>
      </c>
      <c r="E501" s="149" t="s">
        <v>463</v>
      </c>
      <c r="F501" s="113" t="s">
        <v>464</v>
      </c>
      <c r="G501" s="110"/>
      <c r="H501" s="110">
        <v>0</v>
      </c>
      <c r="I501" s="110"/>
      <c r="J501" s="110">
        <v>1</v>
      </c>
      <c r="K501" s="31" t="s">
        <v>101</v>
      </c>
      <c r="L501" s="31" t="s">
        <v>101</v>
      </c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  <c r="AA501" s="110"/>
      <c r="AB501" s="110"/>
      <c r="AC501" s="110"/>
      <c r="AD501" s="110"/>
      <c r="AE501" s="110"/>
      <c r="AF501" s="110"/>
      <c r="AG501" s="110"/>
      <c r="AH501" s="110"/>
      <c r="AI501" s="110"/>
      <c r="AJ501" s="110"/>
      <c r="AK501" s="110"/>
      <c r="AL501" s="110"/>
      <c r="AM501" s="110"/>
    </row>
    <row r="502" spans="1:39" s="115" customFormat="1" ht="30" customHeight="1" x14ac:dyDescent="0.25">
      <c r="A502" s="215"/>
      <c r="B502" s="75">
        <v>342156</v>
      </c>
      <c r="C502" s="111" t="s">
        <v>461</v>
      </c>
      <c r="D502" s="111" t="s">
        <v>469</v>
      </c>
      <c r="E502" s="149" t="s">
        <v>466</v>
      </c>
      <c r="F502" s="113" t="s">
        <v>464</v>
      </c>
      <c r="G502" s="110" t="s">
        <v>470</v>
      </c>
      <c r="H502" s="110">
        <v>5</v>
      </c>
      <c r="I502" s="110" t="s">
        <v>470</v>
      </c>
      <c r="J502" s="110">
        <v>0</v>
      </c>
      <c r="K502" s="31" t="s">
        <v>101</v>
      </c>
      <c r="L502" s="31" t="s">
        <v>101</v>
      </c>
      <c r="M502" s="152">
        <f>1821.5+1817.5</f>
        <v>3639</v>
      </c>
      <c r="N502" s="44">
        <f>1295+1297</f>
        <v>2592</v>
      </c>
      <c r="O502" s="44">
        <v>244</v>
      </c>
      <c r="P502" s="44" t="s">
        <v>398</v>
      </c>
      <c r="Q502" s="44">
        <v>178</v>
      </c>
      <c r="R502" s="44" t="s">
        <v>398</v>
      </c>
      <c r="S502" s="44">
        <v>252</v>
      </c>
      <c r="T502" s="44" t="s">
        <v>398</v>
      </c>
      <c r="U502" s="44">
        <v>108</v>
      </c>
      <c r="V502" s="44" t="s">
        <v>398</v>
      </c>
      <c r="W502" s="44">
        <v>127</v>
      </c>
      <c r="X502" s="44" t="s">
        <v>398</v>
      </c>
      <c r="Y502" s="44">
        <v>130</v>
      </c>
      <c r="Z502" s="44" t="s">
        <v>398</v>
      </c>
      <c r="AA502" s="44">
        <v>90</v>
      </c>
      <c r="AB502" s="44" t="s">
        <v>398</v>
      </c>
      <c r="AC502" s="44">
        <v>89</v>
      </c>
      <c r="AD502" s="44" t="s">
        <v>398</v>
      </c>
      <c r="AE502" s="44">
        <v>95</v>
      </c>
      <c r="AF502" s="44" t="s">
        <v>398</v>
      </c>
      <c r="AG502" s="44">
        <v>70</v>
      </c>
      <c r="AH502" s="44" t="s">
        <v>398</v>
      </c>
      <c r="AI502" s="44">
        <v>130</v>
      </c>
      <c r="AJ502" s="44" t="s">
        <v>398</v>
      </c>
      <c r="AK502" s="44">
        <v>9</v>
      </c>
      <c r="AL502" s="44" t="s">
        <v>398</v>
      </c>
      <c r="AM502" s="44">
        <f>O502+Q502+S502+U502+W502+Y502+AA502+AC502+AE502+AG502+AI502+AK502</f>
        <v>1522</v>
      </c>
    </row>
    <row r="503" spans="1:39" s="115" customFormat="1" ht="30" customHeight="1" x14ac:dyDescent="0.25">
      <c r="A503" s="214">
        <v>247</v>
      </c>
      <c r="B503" s="75">
        <v>342157</v>
      </c>
      <c r="C503" s="111" t="s">
        <v>461</v>
      </c>
      <c r="D503" s="111" t="s">
        <v>469</v>
      </c>
      <c r="E503" s="149" t="s">
        <v>463</v>
      </c>
      <c r="F503" s="113" t="s">
        <v>464</v>
      </c>
      <c r="G503" s="110"/>
      <c r="H503" s="110">
        <v>0</v>
      </c>
      <c r="I503" s="110"/>
      <c r="J503" s="110">
        <v>2</v>
      </c>
      <c r="K503" s="31" t="s">
        <v>101</v>
      </c>
      <c r="L503" s="31" t="s">
        <v>101</v>
      </c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  <c r="AA503" s="110"/>
      <c r="AB503" s="110"/>
      <c r="AC503" s="110"/>
      <c r="AD503" s="110"/>
      <c r="AE503" s="110"/>
      <c r="AF503" s="110"/>
      <c r="AG503" s="110"/>
      <c r="AH503" s="110"/>
      <c r="AI503" s="110"/>
      <c r="AJ503" s="110"/>
      <c r="AK503" s="110"/>
      <c r="AL503" s="110"/>
      <c r="AM503" s="110"/>
    </row>
    <row r="504" spans="1:39" s="115" customFormat="1" ht="30" customHeight="1" x14ac:dyDescent="0.25">
      <c r="A504" s="215"/>
      <c r="B504" s="75">
        <v>342157</v>
      </c>
      <c r="C504" s="111" t="s">
        <v>461</v>
      </c>
      <c r="D504" s="111" t="s">
        <v>469</v>
      </c>
      <c r="E504" s="149" t="s">
        <v>466</v>
      </c>
      <c r="F504" s="113" t="s">
        <v>464</v>
      </c>
      <c r="G504" s="110" t="s">
        <v>470</v>
      </c>
      <c r="H504" s="110">
        <v>8</v>
      </c>
      <c r="I504" s="110" t="s">
        <v>470</v>
      </c>
      <c r="J504" s="110">
        <v>0</v>
      </c>
      <c r="K504" s="31" t="s">
        <v>101</v>
      </c>
      <c r="L504" s="31" t="s">
        <v>101</v>
      </c>
      <c r="M504" s="152">
        <v>5110</v>
      </c>
      <c r="N504" s="44">
        <v>2550</v>
      </c>
      <c r="O504" s="44">
        <v>260</v>
      </c>
      <c r="P504" s="44" t="s">
        <v>398</v>
      </c>
      <c r="Q504" s="44">
        <v>280</v>
      </c>
      <c r="R504" s="44" t="s">
        <v>398</v>
      </c>
      <c r="S504" s="44">
        <v>250</v>
      </c>
      <c r="T504" s="44" t="s">
        <v>398</v>
      </c>
      <c r="U504" s="44">
        <v>170</v>
      </c>
      <c r="V504" s="44" t="s">
        <v>398</v>
      </c>
      <c r="W504" s="44">
        <v>160</v>
      </c>
      <c r="X504" s="44" t="s">
        <v>398</v>
      </c>
      <c r="Y504" s="44">
        <v>137</v>
      </c>
      <c r="Z504" s="44" t="s">
        <v>398</v>
      </c>
      <c r="AA504" s="44">
        <v>103</v>
      </c>
      <c r="AB504" s="44" t="s">
        <v>398</v>
      </c>
      <c r="AC504" s="44">
        <v>151</v>
      </c>
      <c r="AD504" s="44" t="s">
        <v>398</v>
      </c>
      <c r="AE504" s="44">
        <v>234</v>
      </c>
      <c r="AF504" s="44" t="s">
        <v>398</v>
      </c>
      <c r="AG504" s="44">
        <v>195</v>
      </c>
      <c r="AH504" s="44" t="s">
        <v>398</v>
      </c>
      <c r="AI504" s="44">
        <v>352</v>
      </c>
      <c r="AJ504" s="44" t="s">
        <v>398</v>
      </c>
      <c r="AK504" s="44">
        <v>178</v>
      </c>
      <c r="AL504" s="44" t="s">
        <v>398</v>
      </c>
      <c r="AM504" s="44">
        <f>O504+Q504+S504+U504+W504+Y504+AA504+AC504+AE504+AG504+AI504+AK504</f>
        <v>2470</v>
      </c>
    </row>
    <row r="505" spans="1:39" s="115" customFormat="1" ht="30" customHeight="1" x14ac:dyDescent="0.25">
      <c r="A505" s="214">
        <v>248</v>
      </c>
      <c r="B505" s="75">
        <v>342158</v>
      </c>
      <c r="C505" s="111" t="s">
        <v>461</v>
      </c>
      <c r="D505" s="111" t="s">
        <v>469</v>
      </c>
      <c r="E505" s="149" t="s">
        <v>463</v>
      </c>
      <c r="F505" s="113" t="s">
        <v>464</v>
      </c>
      <c r="G505" s="110"/>
      <c r="H505" s="110">
        <v>0</v>
      </c>
      <c r="I505" s="110"/>
      <c r="J505" s="110">
        <v>2</v>
      </c>
      <c r="K505" s="31" t="s">
        <v>101</v>
      </c>
      <c r="L505" s="31" t="s">
        <v>101</v>
      </c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  <c r="AA505" s="110"/>
      <c r="AB505" s="110"/>
      <c r="AC505" s="110"/>
      <c r="AD505" s="110"/>
      <c r="AE505" s="110"/>
      <c r="AF505" s="110"/>
      <c r="AG505" s="110"/>
      <c r="AH505" s="110"/>
      <c r="AI505" s="110"/>
      <c r="AJ505" s="110"/>
      <c r="AK505" s="110"/>
      <c r="AL505" s="110"/>
      <c r="AM505" s="110"/>
    </row>
    <row r="506" spans="1:39" s="115" customFormat="1" ht="30" customHeight="1" x14ac:dyDescent="0.25">
      <c r="A506" s="215"/>
      <c r="B506" s="75">
        <v>342158</v>
      </c>
      <c r="C506" s="111" t="s">
        <v>461</v>
      </c>
      <c r="D506" s="111" t="s">
        <v>469</v>
      </c>
      <c r="E506" s="149" t="s">
        <v>466</v>
      </c>
      <c r="F506" s="113" t="s">
        <v>464</v>
      </c>
      <c r="G506" s="110" t="s">
        <v>470</v>
      </c>
      <c r="H506" s="110">
        <v>8</v>
      </c>
      <c r="I506" s="110" t="s">
        <v>470</v>
      </c>
      <c r="J506" s="110">
        <v>0</v>
      </c>
      <c r="K506" s="31" t="s">
        <v>101</v>
      </c>
      <c r="L506" s="31" t="s">
        <v>101</v>
      </c>
      <c r="M506" s="152">
        <v>4050</v>
      </c>
      <c r="N506" s="44">
        <v>3760</v>
      </c>
      <c r="O506" s="44">
        <v>410</v>
      </c>
      <c r="P506" s="44" t="s">
        <v>398</v>
      </c>
      <c r="Q506" s="44">
        <v>470</v>
      </c>
      <c r="R506" s="44" t="s">
        <v>398</v>
      </c>
      <c r="S506" s="44">
        <v>340</v>
      </c>
      <c r="T506" s="44" t="s">
        <v>398</v>
      </c>
      <c r="U506" s="44">
        <v>210</v>
      </c>
      <c r="V506" s="44" t="s">
        <v>398</v>
      </c>
      <c r="W506" s="44">
        <v>130</v>
      </c>
      <c r="X506" s="44" t="s">
        <v>398</v>
      </c>
      <c r="Y506" s="44">
        <v>98</v>
      </c>
      <c r="Z506" s="44" t="s">
        <v>398</v>
      </c>
      <c r="AA506" s="44">
        <v>81</v>
      </c>
      <c r="AB506" s="44" t="s">
        <v>398</v>
      </c>
      <c r="AC506" s="44">
        <v>141</v>
      </c>
      <c r="AD506" s="44" t="s">
        <v>398</v>
      </c>
      <c r="AE506" s="44">
        <v>315</v>
      </c>
      <c r="AF506" s="44" t="s">
        <v>398</v>
      </c>
      <c r="AG506" s="44">
        <v>290</v>
      </c>
      <c r="AH506" s="44" t="s">
        <v>398</v>
      </c>
      <c r="AI506" s="44">
        <v>455</v>
      </c>
      <c r="AJ506" s="44" t="s">
        <v>398</v>
      </c>
      <c r="AK506" s="44">
        <v>255</v>
      </c>
      <c r="AL506" s="44" t="s">
        <v>398</v>
      </c>
      <c r="AM506" s="44">
        <f>O506+Q506+S506+U506+W506+Y506+AA506+AC506+AE506+AG506+AI506+AK506</f>
        <v>3195</v>
      </c>
    </row>
    <row r="507" spans="1:39" s="115" customFormat="1" ht="30" customHeight="1" x14ac:dyDescent="0.25">
      <c r="A507" s="214">
        <v>249</v>
      </c>
      <c r="B507" s="75">
        <v>342159</v>
      </c>
      <c r="C507" s="111" t="s">
        <v>461</v>
      </c>
      <c r="D507" s="111" t="s">
        <v>469</v>
      </c>
      <c r="E507" s="149" t="s">
        <v>463</v>
      </c>
      <c r="F507" s="113" t="s">
        <v>464</v>
      </c>
      <c r="G507" s="110"/>
      <c r="H507" s="110">
        <v>0</v>
      </c>
      <c r="I507" s="110"/>
      <c r="J507" s="110">
        <v>2</v>
      </c>
      <c r="K507" s="31" t="s">
        <v>101</v>
      </c>
      <c r="L507" s="31" t="s">
        <v>101</v>
      </c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  <c r="AA507" s="110"/>
      <c r="AB507" s="110"/>
      <c r="AC507" s="110"/>
      <c r="AD507" s="110"/>
      <c r="AE507" s="110"/>
      <c r="AF507" s="110"/>
      <c r="AG507" s="110"/>
      <c r="AH507" s="110"/>
      <c r="AI507" s="110"/>
      <c r="AJ507" s="110"/>
      <c r="AK507" s="110"/>
      <c r="AL507" s="110"/>
      <c r="AM507" s="110"/>
    </row>
    <row r="508" spans="1:39" s="115" customFormat="1" ht="30" customHeight="1" x14ac:dyDescent="0.25">
      <c r="A508" s="215"/>
      <c r="B508" s="75">
        <v>342159</v>
      </c>
      <c r="C508" s="111" t="s">
        <v>461</v>
      </c>
      <c r="D508" s="111" t="s">
        <v>469</v>
      </c>
      <c r="E508" s="149" t="s">
        <v>466</v>
      </c>
      <c r="F508" s="113" t="s">
        <v>464</v>
      </c>
      <c r="G508" s="110" t="s">
        <v>470</v>
      </c>
      <c r="H508" s="110">
        <v>8</v>
      </c>
      <c r="I508" s="110" t="s">
        <v>470</v>
      </c>
      <c r="J508" s="110">
        <v>0</v>
      </c>
      <c r="K508" s="31" t="s">
        <v>101</v>
      </c>
      <c r="L508" s="31" t="s">
        <v>101</v>
      </c>
      <c r="M508" s="152">
        <v>1879.5</v>
      </c>
      <c r="N508" s="44">
        <v>1936</v>
      </c>
      <c r="O508" s="44">
        <v>52</v>
      </c>
      <c r="P508" s="44" t="s">
        <v>398</v>
      </c>
      <c r="Q508" s="44">
        <v>202</v>
      </c>
      <c r="R508" s="44" t="s">
        <v>398</v>
      </c>
      <c r="S508" s="44">
        <v>177</v>
      </c>
      <c r="T508" s="44" t="s">
        <v>398</v>
      </c>
      <c r="U508" s="44">
        <v>160</v>
      </c>
      <c r="V508" s="44" t="s">
        <v>398</v>
      </c>
      <c r="W508" s="44">
        <v>146</v>
      </c>
      <c r="X508" s="44" t="s">
        <v>398</v>
      </c>
      <c r="Y508" s="44">
        <v>135</v>
      </c>
      <c r="Z508" s="44" t="s">
        <v>398</v>
      </c>
      <c r="AA508" s="44">
        <v>134</v>
      </c>
      <c r="AB508" s="44" t="s">
        <v>398</v>
      </c>
      <c r="AC508" s="44">
        <v>139</v>
      </c>
      <c r="AD508" s="44" t="s">
        <v>398</v>
      </c>
      <c r="AE508" s="44">
        <v>30</v>
      </c>
      <c r="AF508" s="44" t="s">
        <v>398</v>
      </c>
      <c r="AG508" s="44">
        <v>57</v>
      </c>
      <c r="AH508" s="44" t="s">
        <v>398</v>
      </c>
      <c r="AI508" s="44">
        <v>153</v>
      </c>
      <c r="AJ508" s="44" t="s">
        <v>398</v>
      </c>
      <c r="AK508" s="44">
        <v>124</v>
      </c>
      <c r="AL508" s="44" t="s">
        <v>398</v>
      </c>
      <c r="AM508" s="44">
        <f>O508+Q508+S508+U508+W508+Y508+AA508+AC508+AE508+AG508+AI508+AK508</f>
        <v>1509</v>
      </c>
    </row>
    <row r="509" spans="1:39" s="115" customFormat="1" ht="30" customHeight="1" x14ac:dyDescent="0.25">
      <c r="A509" s="214">
        <v>250</v>
      </c>
      <c r="B509" s="75">
        <v>342160</v>
      </c>
      <c r="C509" s="111" t="s">
        <v>461</v>
      </c>
      <c r="D509" s="111" t="s">
        <v>469</v>
      </c>
      <c r="E509" s="149" t="s">
        <v>463</v>
      </c>
      <c r="F509" s="113" t="s">
        <v>464</v>
      </c>
      <c r="G509" s="110"/>
      <c r="H509" s="110">
        <v>0</v>
      </c>
      <c r="I509" s="110"/>
      <c r="J509" s="110">
        <v>2</v>
      </c>
      <c r="K509" s="31" t="s">
        <v>101</v>
      </c>
      <c r="L509" s="31" t="s">
        <v>101</v>
      </c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  <c r="AA509" s="110"/>
      <c r="AB509" s="110"/>
      <c r="AC509" s="110"/>
      <c r="AD509" s="110"/>
      <c r="AE509" s="110"/>
      <c r="AF509" s="110"/>
      <c r="AG509" s="110"/>
      <c r="AH509" s="110"/>
      <c r="AI509" s="110"/>
      <c r="AJ509" s="110"/>
      <c r="AK509" s="110"/>
      <c r="AL509" s="110"/>
      <c r="AM509" s="110"/>
    </row>
    <row r="510" spans="1:39" s="115" customFormat="1" ht="30" customHeight="1" x14ac:dyDescent="0.25">
      <c r="A510" s="215"/>
      <c r="B510" s="75">
        <v>342160</v>
      </c>
      <c r="C510" s="111" t="s">
        <v>461</v>
      </c>
      <c r="D510" s="111" t="s">
        <v>469</v>
      </c>
      <c r="E510" s="149" t="s">
        <v>466</v>
      </c>
      <c r="F510" s="113" t="s">
        <v>464</v>
      </c>
      <c r="G510" s="110" t="s">
        <v>470</v>
      </c>
      <c r="H510" s="110">
        <v>0</v>
      </c>
      <c r="I510" s="110" t="s">
        <v>470</v>
      </c>
      <c r="J510" s="110">
        <v>0</v>
      </c>
      <c r="K510" s="31" t="s">
        <v>101</v>
      </c>
      <c r="L510" s="31" t="s">
        <v>101</v>
      </c>
      <c r="M510" s="152">
        <v>1878.5</v>
      </c>
      <c r="N510" s="44">
        <v>1936</v>
      </c>
      <c r="O510" s="44">
        <v>352</v>
      </c>
      <c r="P510" s="44" t="s">
        <v>398</v>
      </c>
      <c r="Q510" s="44">
        <v>202</v>
      </c>
      <c r="R510" s="44" t="s">
        <v>398</v>
      </c>
      <c r="S510" s="44">
        <v>177</v>
      </c>
      <c r="T510" s="44" t="s">
        <v>398</v>
      </c>
      <c r="U510" s="44">
        <v>160</v>
      </c>
      <c r="V510" s="44" t="s">
        <v>398</v>
      </c>
      <c r="W510" s="44">
        <v>146</v>
      </c>
      <c r="X510" s="44" t="s">
        <v>398</v>
      </c>
      <c r="Y510" s="44">
        <v>135</v>
      </c>
      <c r="Z510" s="44" t="s">
        <v>398</v>
      </c>
      <c r="AA510" s="44">
        <v>134</v>
      </c>
      <c r="AB510" s="44" t="s">
        <v>398</v>
      </c>
      <c r="AC510" s="44">
        <v>139</v>
      </c>
      <c r="AD510" s="44" t="s">
        <v>398</v>
      </c>
      <c r="AE510" s="44">
        <v>30</v>
      </c>
      <c r="AF510" s="44" t="s">
        <v>398</v>
      </c>
      <c r="AG510" s="44">
        <v>57</v>
      </c>
      <c r="AH510" s="44" t="s">
        <v>398</v>
      </c>
      <c r="AI510" s="44">
        <v>153</v>
      </c>
      <c r="AJ510" s="44" t="s">
        <v>398</v>
      </c>
      <c r="AK510" s="44">
        <v>0</v>
      </c>
      <c r="AL510" s="44" t="s">
        <v>398</v>
      </c>
      <c r="AM510" s="44">
        <f>O510+Q510+S510+U510+W510+Y510+AA510+AC510+AE510+AG510+AI510+AK510</f>
        <v>1685</v>
      </c>
    </row>
    <row r="511" spans="1:39" s="115" customFormat="1" ht="30" customHeight="1" x14ac:dyDescent="0.25">
      <c r="A511" s="214">
        <v>251</v>
      </c>
      <c r="B511" s="75">
        <v>342161</v>
      </c>
      <c r="C511" s="111" t="s">
        <v>461</v>
      </c>
      <c r="D511" s="111" t="s">
        <v>469</v>
      </c>
      <c r="E511" s="149" t="s">
        <v>463</v>
      </c>
      <c r="F511" s="113" t="s">
        <v>464</v>
      </c>
      <c r="G511" s="110"/>
      <c r="H511" s="110">
        <v>0</v>
      </c>
      <c r="I511" s="110"/>
      <c r="J511" s="110">
        <v>1</v>
      </c>
      <c r="K511" s="31" t="s">
        <v>101</v>
      </c>
      <c r="L511" s="31" t="s">
        <v>101</v>
      </c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  <c r="AA511" s="110"/>
      <c r="AB511" s="110"/>
      <c r="AC511" s="110"/>
      <c r="AD511" s="110"/>
      <c r="AE511" s="110"/>
      <c r="AF511" s="110"/>
      <c r="AG511" s="110"/>
      <c r="AH511" s="110"/>
      <c r="AI511" s="110"/>
      <c r="AJ511" s="110"/>
      <c r="AK511" s="110"/>
      <c r="AL511" s="110"/>
      <c r="AM511" s="110"/>
    </row>
    <row r="512" spans="1:39" s="115" customFormat="1" ht="30" customHeight="1" x14ac:dyDescent="0.25">
      <c r="A512" s="215"/>
      <c r="B512" s="75">
        <v>342161</v>
      </c>
      <c r="C512" s="111" t="s">
        <v>461</v>
      </c>
      <c r="D512" s="111" t="s">
        <v>469</v>
      </c>
      <c r="E512" s="149" t="s">
        <v>466</v>
      </c>
      <c r="F512" s="113" t="s">
        <v>464</v>
      </c>
      <c r="G512" s="110" t="s">
        <v>470</v>
      </c>
      <c r="H512" s="110">
        <v>5</v>
      </c>
      <c r="I512" s="110" t="s">
        <v>470</v>
      </c>
      <c r="J512" s="110">
        <v>0</v>
      </c>
      <c r="K512" s="31" t="s">
        <v>101</v>
      </c>
      <c r="L512" s="31" t="s">
        <v>101</v>
      </c>
      <c r="M512" s="152">
        <v>3332</v>
      </c>
      <c r="N512" s="44">
        <v>2418</v>
      </c>
      <c r="O512" s="44">
        <v>337</v>
      </c>
      <c r="P512" s="44" t="s">
        <v>398</v>
      </c>
      <c r="Q512" s="44">
        <v>270</v>
      </c>
      <c r="R512" s="44" t="s">
        <v>398</v>
      </c>
      <c r="S512" s="44">
        <v>210</v>
      </c>
      <c r="T512" s="44" t="s">
        <v>398</v>
      </c>
      <c r="U512" s="44">
        <v>170</v>
      </c>
      <c r="V512" s="44" t="s">
        <v>398</v>
      </c>
      <c r="W512" s="44">
        <v>180</v>
      </c>
      <c r="X512" s="44" t="s">
        <v>398</v>
      </c>
      <c r="Y512" s="44">
        <v>129</v>
      </c>
      <c r="Z512" s="44" t="s">
        <v>398</v>
      </c>
      <c r="AA512" s="44">
        <v>101</v>
      </c>
      <c r="AB512" s="44" t="s">
        <v>398</v>
      </c>
      <c r="AC512" s="44">
        <v>190</v>
      </c>
      <c r="AD512" s="44" t="s">
        <v>398</v>
      </c>
      <c r="AE512" s="44">
        <v>154</v>
      </c>
      <c r="AF512" s="44" t="s">
        <v>398</v>
      </c>
      <c r="AG512" s="44">
        <v>211</v>
      </c>
      <c r="AH512" s="44" t="s">
        <v>398</v>
      </c>
      <c r="AI512" s="44">
        <v>455</v>
      </c>
      <c r="AJ512" s="44" t="s">
        <v>398</v>
      </c>
      <c r="AK512" s="44">
        <v>210</v>
      </c>
      <c r="AL512" s="44" t="s">
        <v>398</v>
      </c>
      <c r="AM512" s="44">
        <f>O512+Q512+S512+U512+W512+Y512+AA512+AC512+AE512+AG512+AI512+AK512</f>
        <v>2617</v>
      </c>
    </row>
    <row r="513" spans="1:39" s="115" customFormat="1" ht="30" customHeight="1" x14ac:dyDescent="0.25">
      <c r="A513" s="214">
        <v>252</v>
      </c>
      <c r="B513" s="75">
        <v>342162</v>
      </c>
      <c r="C513" s="111" t="s">
        <v>461</v>
      </c>
      <c r="D513" s="111" t="s">
        <v>469</v>
      </c>
      <c r="E513" s="149" t="s">
        <v>463</v>
      </c>
      <c r="F513" s="113" t="s">
        <v>464</v>
      </c>
      <c r="G513" s="110"/>
      <c r="H513" s="110">
        <v>0</v>
      </c>
      <c r="I513" s="110"/>
      <c r="J513" s="110">
        <v>3</v>
      </c>
      <c r="K513" s="31" t="s">
        <v>101</v>
      </c>
      <c r="L513" s="31" t="s">
        <v>101</v>
      </c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  <c r="AA513" s="110"/>
      <c r="AB513" s="110"/>
      <c r="AC513" s="110"/>
      <c r="AD513" s="110"/>
      <c r="AE513" s="110"/>
      <c r="AF513" s="110"/>
      <c r="AG513" s="110"/>
      <c r="AH513" s="110"/>
      <c r="AI513" s="110"/>
      <c r="AJ513" s="110"/>
      <c r="AK513" s="110"/>
      <c r="AL513" s="110"/>
      <c r="AM513" s="110"/>
    </row>
    <row r="514" spans="1:39" s="115" customFormat="1" ht="30" customHeight="1" x14ac:dyDescent="0.25">
      <c r="A514" s="215"/>
      <c r="B514" s="75">
        <v>342162</v>
      </c>
      <c r="C514" s="111" t="s">
        <v>461</v>
      </c>
      <c r="D514" s="111" t="s">
        <v>469</v>
      </c>
      <c r="E514" s="149" t="s">
        <v>466</v>
      </c>
      <c r="F514" s="113" t="s">
        <v>464</v>
      </c>
      <c r="G514" s="110" t="s">
        <v>470</v>
      </c>
      <c r="H514" s="110">
        <v>12</v>
      </c>
      <c r="I514" s="110" t="s">
        <v>470</v>
      </c>
      <c r="J514" s="110">
        <v>0</v>
      </c>
      <c r="K514" s="31" t="s">
        <v>101</v>
      </c>
      <c r="L514" s="31" t="s">
        <v>101</v>
      </c>
      <c r="M514" s="152">
        <v>2630</v>
      </c>
      <c r="N514" s="44">
        <v>3824</v>
      </c>
      <c r="O514" s="44">
        <v>406</v>
      </c>
      <c r="P514" s="44" t="s">
        <v>398</v>
      </c>
      <c r="Q514" s="44">
        <v>450</v>
      </c>
      <c r="R514" s="44" t="s">
        <v>398</v>
      </c>
      <c r="S514" s="44">
        <v>430</v>
      </c>
      <c r="T514" s="44" t="s">
        <v>398</v>
      </c>
      <c r="U514" s="44">
        <v>370</v>
      </c>
      <c r="V514" s="44" t="s">
        <v>398</v>
      </c>
      <c r="W514" s="44">
        <v>360</v>
      </c>
      <c r="X514" s="44" t="s">
        <v>398</v>
      </c>
      <c r="Y514" s="44">
        <v>160</v>
      </c>
      <c r="Z514" s="44" t="s">
        <v>398</v>
      </c>
      <c r="AA514" s="44">
        <v>155</v>
      </c>
      <c r="AB514" s="44" t="s">
        <v>398</v>
      </c>
      <c r="AC514" s="44">
        <v>203</v>
      </c>
      <c r="AD514" s="44" t="s">
        <v>398</v>
      </c>
      <c r="AE514" s="44">
        <v>372</v>
      </c>
      <c r="AF514" s="44" t="s">
        <v>398</v>
      </c>
      <c r="AG514" s="44">
        <v>330</v>
      </c>
      <c r="AH514" s="44" t="s">
        <v>398</v>
      </c>
      <c r="AI514" s="44">
        <v>470</v>
      </c>
      <c r="AJ514" s="44" t="s">
        <v>398</v>
      </c>
      <c r="AK514" s="44">
        <v>21</v>
      </c>
      <c r="AL514" s="44" t="s">
        <v>398</v>
      </c>
      <c r="AM514" s="44">
        <f>O514+Q514+S514+U514+W514+Y514+AA514+AC514+AE514+AG514+AI514+AK514</f>
        <v>3727</v>
      </c>
    </row>
    <row r="515" spans="1:39" s="115" customFormat="1" ht="30" customHeight="1" x14ac:dyDescent="0.25">
      <c r="A515" s="214">
        <v>253</v>
      </c>
      <c r="B515" s="75">
        <v>342163</v>
      </c>
      <c r="C515" s="111" t="s">
        <v>461</v>
      </c>
      <c r="D515" s="111" t="s">
        <v>469</v>
      </c>
      <c r="E515" s="149" t="s">
        <v>463</v>
      </c>
      <c r="F515" s="113" t="s">
        <v>464</v>
      </c>
      <c r="G515" s="110"/>
      <c r="H515" s="110">
        <v>0</v>
      </c>
      <c r="I515" s="110"/>
      <c r="J515" s="110">
        <v>2</v>
      </c>
      <c r="K515" s="31" t="s">
        <v>101</v>
      </c>
      <c r="L515" s="31" t="s">
        <v>101</v>
      </c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  <c r="AA515" s="110"/>
      <c r="AB515" s="110"/>
      <c r="AC515" s="110"/>
      <c r="AD515" s="110"/>
      <c r="AE515" s="110"/>
      <c r="AF515" s="110"/>
      <c r="AG515" s="110"/>
      <c r="AH515" s="110"/>
      <c r="AI515" s="110"/>
      <c r="AJ515" s="110"/>
      <c r="AK515" s="110"/>
      <c r="AL515" s="110"/>
      <c r="AM515" s="110"/>
    </row>
    <row r="516" spans="1:39" s="115" customFormat="1" ht="30" customHeight="1" x14ac:dyDescent="0.25">
      <c r="A516" s="215"/>
      <c r="B516" s="75">
        <v>342163</v>
      </c>
      <c r="C516" s="111" t="s">
        <v>461</v>
      </c>
      <c r="D516" s="111" t="s">
        <v>469</v>
      </c>
      <c r="E516" s="149" t="s">
        <v>466</v>
      </c>
      <c r="F516" s="113" t="s">
        <v>464</v>
      </c>
      <c r="G516" s="110" t="s">
        <v>470</v>
      </c>
      <c r="H516" s="110">
        <v>8</v>
      </c>
      <c r="I516" s="110" t="s">
        <v>470</v>
      </c>
      <c r="J516" s="110">
        <v>0</v>
      </c>
      <c r="K516" s="31" t="s">
        <v>101</v>
      </c>
      <c r="L516" s="31" t="s">
        <v>101</v>
      </c>
      <c r="M516" s="152">
        <v>4442</v>
      </c>
      <c r="N516" s="44">
        <v>4273</v>
      </c>
      <c r="O516" s="44">
        <v>427</v>
      </c>
      <c r="P516" s="44" t="s">
        <v>398</v>
      </c>
      <c r="Q516" s="44">
        <v>550</v>
      </c>
      <c r="R516" s="44" t="s">
        <v>398</v>
      </c>
      <c r="S516" s="44">
        <v>450</v>
      </c>
      <c r="T516" s="44" t="s">
        <v>398</v>
      </c>
      <c r="U516" s="44">
        <v>390</v>
      </c>
      <c r="V516" s="44" t="s">
        <v>398</v>
      </c>
      <c r="W516" s="44">
        <v>320</v>
      </c>
      <c r="X516" s="44" t="s">
        <v>398</v>
      </c>
      <c r="Y516" s="44">
        <v>170</v>
      </c>
      <c r="Z516" s="44" t="s">
        <v>398</v>
      </c>
      <c r="AA516" s="44">
        <v>110</v>
      </c>
      <c r="AB516" s="44" t="s">
        <v>398</v>
      </c>
      <c r="AC516" s="44">
        <v>130</v>
      </c>
      <c r="AD516" s="44" t="s">
        <v>398</v>
      </c>
      <c r="AE516" s="44">
        <v>315</v>
      </c>
      <c r="AF516" s="44" t="s">
        <v>398</v>
      </c>
      <c r="AG516" s="44">
        <v>444</v>
      </c>
      <c r="AH516" s="44" t="s">
        <v>398</v>
      </c>
      <c r="AI516" s="44">
        <v>670</v>
      </c>
      <c r="AJ516" s="44" t="s">
        <v>398</v>
      </c>
      <c r="AK516" s="44">
        <v>351</v>
      </c>
      <c r="AL516" s="44" t="s">
        <v>398</v>
      </c>
      <c r="AM516" s="44">
        <f>O516+Q516+S516+U516+W516+Y516+AA516+AC516+AE516+AG516+AI516+AK516</f>
        <v>4327</v>
      </c>
    </row>
    <row r="517" spans="1:39" s="115" customFormat="1" ht="30" customHeight="1" x14ac:dyDescent="0.25">
      <c r="A517" s="214">
        <v>254</v>
      </c>
      <c r="B517" s="75">
        <v>342164</v>
      </c>
      <c r="C517" s="111" t="s">
        <v>461</v>
      </c>
      <c r="D517" s="111" t="s">
        <v>469</v>
      </c>
      <c r="E517" s="149" t="s">
        <v>463</v>
      </c>
      <c r="F517" s="113" t="s">
        <v>464</v>
      </c>
      <c r="G517" s="110"/>
      <c r="H517" s="110">
        <v>0</v>
      </c>
      <c r="I517" s="110"/>
      <c r="J517" s="110">
        <v>3</v>
      </c>
      <c r="K517" s="31" t="s">
        <v>101</v>
      </c>
      <c r="L517" s="31" t="s">
        <v>101</v>
      </c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  <c r="AA517" s="110"/>
      <c r="AB517" s="110"/>
      <c r="AC517" s="110"/>
      <c r="AD517" s="110"/>
      <c r="AE517" s="110"/>
      <c r="AF517" s="110"/>
      <c r="AG517" s="110"/>
      <c r="AH517" s="110"/>
      <c r="AI517" s="110"/>
      <c r="AJ517" s="110"/>
      <c r="AK517" s="110"/>
      <c r="AL517" s="110"/>
      <c r="AM517" s="110"/>
    </row>
    <row r="518" spans="1:39" s="115" customFormat="1" ht="30" customHeight="1" x14ac:dyDescent="0.25">
      <c r="A518" s="215"/>
      <c r="B518" s="75">
        <v>342164</v>
      </c>
      <c r="C518" s="111" t="s">
        <v>461</v>
      </c>
      <c r="D518" s="111" t="s">
        <v>469</v>
      </c>
      <c r="E518" s="149" t="s">
        <v>466</v>
      </c>
      <c r="F518" s="113" t="s">
        <v>464</v>
      </c>
      <c r="G518" s="110" t="s">
        <v>470</v>
      </c>
      <c r="H518" s="110">
        <v>15</v>
      </c>
      <c r="I518" s="110" t="s">
        <v>470</v>
      </c>
      <c r="J518" s="110">
        <v>0</v>
      </c>
      <c r="K518" s="31" t="s">
        <v>101</v>
      </c>
      <c r="L518" s="31" t="s">
        <v>101</v>
      </c>
      <c r="M518" s="152">
        <v>5560</v>
      </c>
      <c r="N518" s="44">
        <v>5129</v>
      </c>
      <c r="O518" s="44">
        <v>550</v>
      </c>
      <c r="P518" s="44" t="s">
        <v>398</v>
      </c>
      <c r="Q518" s="44">
        <v>530</v>
      </c>
      <c r="R518" s="44" t="s">
        <v>398</v>
      </c>
      <c r="S518" s="44">
        <v>440</v>
      </c>
      <c r="T518" s="44" t="s">
        <v>398</v>
      </c>
      <c r="U518" s="44">
        <v>340</v>
      </c>
      <c r="V518" s="44" t="s">
        <v>398</v>
      </c>
      <c r="W518" s="44">
        <v>303</v>
      </c>
      <c r="X518" s="44" t="s">
        <v>398</v>
      </c>
      <c r="Y518" s="44">
        <v>279</v>
      </c>
      <c r="Z518" s="44" t="s">
        <v>398</v>
      </c>
      <c r="AA518" s="44">
        <v>256</v>
      </c>
      <c r="AB518" s="44" t="s">
        <v>398</v>
      </c>
      <c r="AC518" s="44">
        <v>362</v>
      </c>
      <c r="AD518" s="44" t="s">
        <v>398</v>
      </c>
      <c r="AE518" s="44">
        <v>483</v>
      </c>
      <c r="AF518" s="44" t="s">
        <v>398</v>
      </c>
      <c r="AG518" s="44">
        <v>415</v>
      </c>
      <c r="AH518" s="44" t="s">
        <v>398</v>
      </c>
      <c r="AI518" s="44">
        <v>760</v>
      </c>
      <c r="AJ518" s="44" t="s">
        <v>398</v>
      </c>
      <c r="AK518" s="44">
        <v>322</v>
      </c>
      <c r="AL518" s="44" t="s">
        <v>398</v>
      </c>
      <c r="AM518" s="44">
        <f>O518+Q518+S518+U518+W518+Y518+AA518+AC518+AE518+AG518+AI518+AK518</f>
        <v>5040</v>
      </c>
    </row>
    <row r="519" spans="1:39" s="115" customFormat="1" ht="30" customHeight="1" x14ac:dyDescent="0.25">
      <c r="A519" s="214">
        <v>255</v>
      </c>
      <c r="B519" s="75">
        <v>342165</v>
      </c>
      <c r="C519" s="111" t="s">
        <v>461</v>
      </c>
      <c r="D519" s="111" t="s">
        <v>469</v>
      </c>
      <c r="E519" s="149" t="s">
        <v>463</v>
      </c>
      <c r="F519" s="113" t="s">
        <v>464</v>
      </c>
      <c r="G519" s="110"/>
      <c r="H519" s="110">
        <v>0</v>
      </c>
      <c r="I519" s="110"/>
      <c r="J519" s="110">
        <v>2</v>
      </c>
      <c r="K519" s="31" t="s">
        <v>101</v>
      </c>
      <c r="L519" s="31" t="s">
        <v>101</v>
      </c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  <c r="AA519" s="110"/>
      <c r="AB519" s="110"/>
      <c r="AC519" s="110"/>
      <c r="AD519" s="110"/>
      <c r="AE519" s="110"/>
      <c r="AF519" s="110"/>
      <c r="AG519" s="110"/>
      <c r="AH519" s="110"/>
      <c r="AI519" s="110"/>
      <c r="AJ519" s="110"/>
      <c r="AK519" s="110"/>
      <c r="AL519" s="110"/>
      <c r="AM519" s="110"/>
    </row>
    <row r="520" spans="1:39" s="115" customFormat="1" ht="30" customHeight="1" x14ac:dyDescent="0.25">
      <c r="A520" s="215"/>
      <c r="B520" s="75">
        <v>342165</v>
      </c>
      <c r="C520" s="111" t="s">
        <v>461</v>
      </c>
      <c r="D520" s="111" t="s">
        <v>469</v>
      </c>
      <c r="E520" s="149" t="s">
        <v>466</v>
      </c>
      <c r="F520" s="113" t="s">
        <v>464</v>
      </c>
      <c r="G520" s="110" t="s">
        <v>470</v>
      </c>
      <c r="H520" s="110">
        <v>10</v>
      </c>
      <c r="I520" s="110" t="s">
        <v>470</v>
      </c>
      <c r="J520" s="110">
        <v>0</v>
      </c>
      <c r="K520" s="31" t="s">
        <v>101</v>
      </c>
      <c r="L520" s="31" t="s">
        <v>101</v>
      </c>
      <c r="M520" s="152">
        <v>4405</v>
      </c>
      <c r="N520" s="44">
        <v>6183</v>
      </c>
      <c r="O520" s="44">
        <v>623</v>
      </c>
      <c r="P520" s="44" t="s">
        <v>398</v>
      </c>
      <c r="Q520" s="44">
        <v>578</v>
      </c>
      <c r="R520" s="44" t="s">
        <v>398</v>
      </c>
      <c r="S520" s="44">
        <v>498</v>
      </c>
      <c r="T520" s="44" t="s">
        <v>398</v>
      </c>
      <c r="U520" s="44">
        <v>410</v>
      </c>
      <c r="V520" s="44" t="s">
        <v>398</v>
      </c>
      <c r="W520" s="44">
        <v>369</v>
      </c>
      <c r="X520" s="44" t="s">
        <v>398</v>
      </c>
      <c r="Y520" s="44">
        <v>370</v>
      </c>
      <c r="Z520" s="44" t="s">
        <v>398</v>
      </c>
      <c r="AA520" s="44">
        <v>235</v>
      </c>
      <c r="AB520" s="44" t="s">
        <v>398</v>
      </c>
      <c r="AC520" s="44">
        <v>271</v>
      </c>
      <c r="AD520" s="44" t="s">
        <v>398</v>
      </c>
      <c r="AE520" s="44">
        <v>534</v>
      </c>
      <c r="AF520" s="44" t="s">
        <v>398</v>
      </c>
      <c r="AG520" s="44">
        <v>547</v>
      </c>
      <c r="AH520" s="44" t="s">
        <v>398</v>
      </c>
      <c r="AI520" s="44">
        <v>806</v>
      </c>
      <c r="AJ520" s="44" t="s">
        <v>398</v>
      </c>
      <c r="AK520" s="44">
        <v>359</v>
      </c>
      <c r="AL520" s="44" t="s">
        <v>398</v>
      </c>
      <c r="AM520" s="44">
        <f>O520+Q520+S520+U520+W520+Y520+AA520+AC520+AE520+AG520+AI520+AK520</f>
        <v>5600</v>
      </c>
    </row>
    <row r="521" spans="1:39" s="115" customFormat="1" ht="30" customHeight="1" x14ac:dyDescent="0.25">
      <c r="A521" s="214">
        <v>256</v>
      </c>
      <c r="B521" s="75">
        <v>342166</v>
      </c>
      <c r="C521" s="111" t="s">
        <v>461</v>
      </c>
      <c r="D521" s="111" t="s">
        <v>469</v>
      </c>
      <c r="E521" s="149" t="s">
        <v>463</v>
      </c>
      <c r="F521" s="113" t="s">
        <v>464</v>
      </c>
      <c r="G521" s="110"/>
      <c r="H521" s="110">
        <v>0</v>
      </c>
      <c r="I521" s="110"/>
      <c r="J521" s="110">
        <v>3</v>
      </c>
      <c r="K521" s="31" t="s">
        <v>101</v>
      </c>
      <c r="L521" s="31" t="s">
        <v>101</v>
      </c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  <c r="AA521" s="110"/>
      <c r="AB521" s="110"/>
      <c r="AC521" s="110"/>
      <c r="AD521" s="110"/>
      <c r="AE521" s="110"/>
      <c r="AF521" s="110"/>
      <c r="AG521" s="110"/>
      <c r="AH521" s="110"/>
      <c r="AI521" s="110"/>
      <c r="AJ521" s="110"/>
      <c r="AK521" s="110"/>
      <c r="AL521" s="110"/>
      <c r="AM521" s="110"/>
    </row>
    <row r="522" spans="1:39" s="115" customFormat="1" ht="30" customHeight="1" x14ac:dyDescent="0.25">
      <c r="A522" s="215"/>
      <c r="B522" s="75">
        <v>342166</v>
      </c>
      <c r="C522" s="111" t="s">
        <v>461</v>
      </c>
      <c r="D522" s="111" t="s">
        <v>469</v>
      </c>
      <c r="E522" s="149" t="s">
        <v>466</v>
      </c>
      <c r="F522" s="113" t="s">
        <v>464</v>
      </c>
      <c r="G522" s="110" t="s">
        <v>470</v>
      </c>
      <c r="H522" s="110">
        <v>12</v>
      </c>
      <c r="I522" s="110" t="s">
        <v>470</v>
      </c>
      <c r="J522" s="110">
        <v>0</v>
      </c>
      <c r="K522" s="31" t="s">
        <v>101</v>
      </c>
      <c r="L522" s="31" t="s">
        <v>101</v>
      </c>
      <c r="M522" s="152">
        <v>1255</v>
      </c>
      <c r="N522" s="44">
        <v>1180</v>
      </c>
      <c r="O522" s="44">
        <v>98</v>
      </c>
      <c r="P522" s="44" t="s">
        <v>398</v>
      </c>
      <c r="Q522" s="44">
        <v>107</v>
      </c>
      <c r="R522" s="44" t="s">
        <v>398</v>
      </c>
      <c r="S522" s="44">
        <v>67</v>
      </c>
      <c r="T522" s="44" t="s">
        <v>398</v>
      </c>
      <c r="U522" s="44">
        <v>61</v>
      </c>
      <c r="V522" s="44" t="s">
        <v>398</v>
      </c>
      <c r="W522" s="44">
        <v>37</v>
      </c>
      <c r="X522" s="44" t="s">
        <v>398</v>
      </c>
      <c r="Y522" s="44">
        <v>19</v>
      </c>
      <c r="Z522" s="44" t="s">
        <v>398</v>
      </c>
      <c r="AA522" s="44">
        <v>31</v>
      </c>
      <c r="AB522" s="44" t="s">
        <v>398</v>
      </c>
      <c r="AC522" s="44">
        <v>80</v>
      </c>
      <c r="AD522" s="44" t="s">
        <v>398</v>
      </c>
      <c r="AE522" s="44">
        <v>19</v>
      </c>
      <c r="AF522" s="44" t="s">
        <v>398</v>
      </c>
      <c r="AG522" s="44">
        <v>30</v>
      </c>
      <c r="AH522" s="44" t="s">
        <v>398</v>
      </c>
      <c r="AI522" s="44">
        <v>30</v>
      </c>
      <c r="AJ522" s="44" t="s">
        <v>398</v>
      </c>
      <c r="AK522" s="44">
        <v>166</v>
      </c>
      <c r="AL522" s="44" t="s">
        <v>398</v>
      </c>
      <c r="AM522" s="44">
        <f>O522+Q522+S522+U522+W522+Y522+AA522+AC522+AE522+AG522+AI522+AK522</f>
        <v>745</v>
      </c>
    </row>
    <row r="523" spans="1:39" s="115" customFormat="1" ht="30" customHeight="1" x14ac:dyDescent="0.25">
      <c r="A523" s="214">
        <v>257</v>
      </c>
      <c r="B523" s="75">
        <v>342167</v>
      </c>
      <c r="C523" s="111" t="s">
        <v>461</v>
      </c>
      <c r="D523" s="111" t="s">
        <v>469</v>
      </c>
      <c r="E523" s="149" t="s">
        <v>463</v>
      </c>
      <c r="F523" s="113" t="s">
        <v>464</v>
      </c>
      <c r="G523" s="110"/>
      <c r="H523" s="110">
        <v>0</v>
      </c>
      <c r="I523" s="110"/>
      <c r="J523" s="110">
        <v>3</v>
      </c>
      <c r="K523" s="31" t="s">
        <v>101</v>
      </c>
      <c r="L523" s="31" t="s">
        <v>101</v>
      </c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  <c r="AA523" s="110"/>
      <c r="AB523" s="110"/>
      <c r="AC523" s="110"/>
      <c r="AD523" s="110"/>
      <c r="AE523" s="110"/>
      <c r="AF523" s="110"/>
      <c r="AG523" s="110"/>
      <c r="AH523" s="110"/>
      <c r="AI523" s="110"/>
      <c r="AJ523" s="110"/>
      <c r="AK523" s="110"/>
      <c r="AL523" s="110"/>
      <c r="AM523" s="110"/>
    </row>
    <row r="524" spans="1:39" s="115" customFormat="1" ht="30" customHeight="1" x14ac:dyDescent="0.25">
      <c r="A524" s="215"/>
      <c r="B524" s="75">
        <v>342167</v>
      </c>
      <c r="C524" s="111" t="s">
        <v>461</v>
      </c>
      <c r="D524" s="111" t="s">
        <v>469</v>
      </c>
      <c r="E524" s="149" t="s">
        <v>466</v>
      </c>
      <c r="F524" s="113" t="s">
        <v>464</v>
      </c>
      <c r="G524" s="110" t="s">
        <v>470</v>
      </c>
      <c r="H524" s="110">
        <v>12</v>
      </c>
      <c r="I524" s="110" t="s">
        <v>470</v>
      </c>
      <c r="J524" s="110">
        <v>0</v>
      </c>
      <c r="K524" s="31" t="s">
        <v>101</v>
      </c>
      <c r="L524" s="31" t="s">
        <v>101</v>
      </c>
      <c r="M524" s="152">
        <v>4760</v>
      </c>
      <c r="N524" s="44">
        <v>5475</v>
      </c>
      <c r="O524" s="44">
        <v>315</v>
      </c>
      <c r="P524" s="44" t="s">
        <v>398</v>
      </c>
      <c r="Q524" s="44">
        <v>310</v>
      </c>
      <c r="R524" s="44" t="s">
        <v>398</v>
      </c>
      <c r="S524" s="44">
        <v>375</v>
      </c>
      <c r="T524" s="44" t="s">
        <v>398</v>
      </c>
      <c r="U524" s="44">
        <v>365</v>
      </c>
      <c r="V524" s="44" t="s">
        <v>398</v>
      </c>
      <c r="W524" s="44">
        <v>340</v>
      </c>
      <c r="X524" s="44" t="s">
        <v>398</v>
      </c>
      <c r="Y524" s="44">
        <v>276</v>
      </c>
      <c r="Z524" s="44" t="s">
        <v>398</v>
      </c>
      <c r="AA524" s="44">
        <v>274</v>
      </c>
      <c r="AB524" s="44" t="s">
        <v>398</v>
      </c>
      <c r="AC524" s="44">
        <v>133</v>
      </c>
      <c r="AD524" s="44" t="s">
        <v>398</v>
      </c>
      <c r="AE524" s="44">
        <v>379</v>
      </c>
      <c r="AF524" s="44" t="s">
        <v>398</v>
      </c>
      <c r="AG524" s="44">
        <v>398</v>
      </c>
      <c r="AH524" s="44" t="s">
        <v>398</v>
      </c>
      <c r="AI524" s="44">
        <v>628</v>
      </c>
      <c r="AJ524" s="44" t="s">
        <v>398</v>
      </c>
      <c r="AK524" s="44">
        <v>342</v>
      </c>
      <c r="AL524" s="44" t="s">
        <v>398</v>
      </c>
      <c r="AM524" s="44">
        <f>O524+Q524+S524+U524+W524+Y524+AA524+AC524+AE524+AG524+AI524+AK524</f>
        <v>4135</v>
      </c>
    </row>
    <row r="525" spans="1:39" s="115" customFormat="1" ht="30" customHeight="1" x14ac:dyDescent="0.25">
      <c r="A525" s="214">
        <v>258</v>
      </c>
      <c r="B525" s="75">
        <v>342168</v>
      </c>
      <c r="C525" s="111" t="s">
        <v>461</v>
      </c>
      <c r="D525" s="111" t="s">
        <v>469</v>
      </c>
      <c r="E525" s="149" t="s">
        <v>463</v>
      </c>
      <c r="F525" s="113" t="s">
        <v>464</v>
      </c>
      <c r="G525" s="110"/>
      <c r="H525" s="110">
        <v>0</v>
      </c>
      <c r="I525" s="110"/>
      <c r="J525" s="110">
        <v>3</v>
      </c>
      <c r="K525" s="31" t="s">
        <v>101</v>
      </c>
      <c r="L525" s="31" t="s">
        <v>101</v>
      </c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  <c r="AA525" s="110"/>
      <c r="AB525" s="110"/>
      <c r="AC525" s="110"/>
      <c r="AD525" s="110"/>
      <c r="AE525" s="110"/>
      <c r="AF525" s="110"/>
      <c r="AG525" s="110"/>
      <c r="AH525" s="110"/>
      <c r="AI525" s="110"/>
      <c r="AJ525" s="110"/>
      <c r="AK525" s="110"/>
      <c r="AL525" s="110"/>
      <c r="AM525" s="110"/>
    </row>
    <row r="526" spans="1:39" s="115" customFormat="1" ht="30" customHeight="1" x14ac:dyDescent="0.25">
      <c r="A526" s="215"/>
      <c r="B526" s="75">
        <v>342168</v>
      </c>
      <c r="C526" s="111" t="s">
        <v>461</v>
      </c>
      <c r="D526" s="111" t="s">
        <v>469</v>
      </c>
      <c r="E526" s="149" t="s">
        <v>466</v>
      </c>
      <c r="F526" s="113" t="s">
        <v>464</v>
      </c>
      <c r="G526" s="110" t="s">
        <v>470</v>
      </c>
      <c r="H526" s="110">
        <v>12</v>
      </c>
      <c r="I526" s="110" t="s">
        <v>470</v>
      </c>
      <c r="J526" s="110">
        <v>0</v>
      </c>
      <c r="K526" s="31" t="s">
        <v>101</v>
      </c>
      <c r="L526" s="31" t="s">
        <v>101</v>
      </c>
      <c r="M526" s="152">
        <v>3950</v>
      </c>
      <c r="N526" s="44">
        <v>3770</v>
      </c>
      <c r="O526" s="44">
        <v>415</v>
      </c>
      <c r="P526" s="44" t="s">
        <v>398</v>
      </c>
      <c r="Q526" s="44">
        <v>495</v>
      </c>
      <c r="R526" s="44" t="s">
        <v>398</v>
      </c>
      <c r="S526" s="44">
        <v>360</v>
      </c>
      <c r="T526" s="44" t="s">
        <v>398</v>
      </c>
      <c r="U526" s="44">
        <v>310</v>
      </c>
      <c r="V526" s="44" t="s">
        <v>398</v>
      </c>
      <c r="W526" s="44">
        <v>210</v>
      </c>
      <c r="X526" s="44" t="s">
        <v>398</v>
      </c>
      <c r="Y526" s="44">
        <v>107</v>
      </c>
      <c r="Z526" s="44" t="s">
        <v>398</v>
      </c>
      <c r="AA526" s="44">
        <v>93</v>
      </c>
      <c r="AB526" s="44" t="s">
        <v>398</v>
      </c>
      <c r="AC526" s="44">
        <v>154</v>
      </c>
      <c r="AD526" s="44" t="s">
        <v>398</v>
      </c>
      <c r="AE526" s="44">
        <v>216</v>
      </c>
      <c r="AF526" s="44" t="s">
        <v>398</v>
      </c>
      <c r="AG526" s="44">
        <v>230</v>
      </c>
      <c r="AH526" s="44" t="s">
        <v>398</v>
      </c>
      <c r="AI526" s="44">
        <v>455</v>
      </c>
      <c r="AJ526" s="44" t="s">
        <v>398</v>
      </c>
      <c r="AK526" s="44">
        <v>288</v>
      </c>
      <c r="AL526" s="44" t="s">
        <v>398</v>
      </c>
      <c r="AM526" s="44">
        <f>O526+Q526+S526+U526+W526+Y526+AA526+AC526+AE526+AG526+AI526+AK526</f>
        <v>3333</v>
      </c>
    </row>
    <row r="527" spans="1:39" s="115" customFormat="1" ht="30" customHeight="1" x14ac:dyDescent="0.25">
      <c r="A527" s="214">
        <v>259</v>
      </c>
      <c r="B527" s="75">
        <v>342169</v>
      </c>
      <c r="C527" s="111" t="s">
        <v>461</v>
      </c>
      <c r="D527" s="111" t="s">
        <v>469</v>
      </c>
      <c r="E527" s="149" t="s">
        <v>463</v>
      </c>
      <c r="F527" s="113" t="s">
        <v>464</v>
      </c>
      <c r="G527" s="110"/>
      <c r="H527" s="110">
        <v>0</v>
      </c>
      <c r="I527" s="110"/>
      <c r="J527" s="110">
        <v>2</v>
      </c>
      <c r="K527" s="31" t="s">
        <v>101</v>
      </c>
      <c r="L527" s="31" t="s">
        <v>101</v>
      </c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  <c r="AA527" s="110"/>
      <c r="AB527" s="110"/>
      <c r="AC527" s="110"/>
      <c r="AD527" s="110"/>
      <c r="AE527" s="110"/>
      <c r="AF527" s="110"/>
      <c r="AG527" s="110"/>
      <c r="AH527" s="110"/>
      <c r="AI527" s="110"/>
      <c r="AJ527" s="110"/>
      <c r="AK527" s="110"/>
      <c r="AL527" s="110"/>
      <c r="AM527" s="110"/>
    </row>
    <row r="528" spans="1:39" s="115" customFormat="1" ht="30" customHeight="1" x14ac:dyDescent="0.25">
      <c r="A528" s="215"/>
      <c r="B528" s="75">
        <v>342169</v>
      </c>
      <c r="C528" s="111" t="s">
        <v>461</v>
      </c>
      <c r="D528" s="111" t="s">
        <v>469</v>
      </c>
      <c r="E528" s="149" t="s">
        <v>466</v>
      </c>
      <c r="F528" s="113" t="s">
        <v>464</v>
      </c>
      <c r="G528" s="110" t="s">
        <v>470</v>
      </c>
      <c r="H528" s="110">
        <v>8</v>
      </c>
      <c r="I528" s="110" t="s">
        <v>470</v>
      </c>
      <c r="J528" s="110">
        <v>0</v>
      </c>
      <c r="K528" s="31" t="s">
        <v>101</v>
      </c>
      <c r="L528" s="31" t="s">
        <v>101</v>
      </c>
      <c r="M528" s="152">
        <v>3250</v>
      </c>
      <c r="N528" s="44">
        <v>0</v>
      </c>
      <c r="O528" s="44">
        <v>0</v>
      </c>
      <c r="P528" s="44" t="s">
        <v>398</v>
      </c>
      <c r="Q528" s="44">
        <v>360</v>
      </c>
      <c r="R528" s="44" t="s">
        <v>398</v>
      </c>
      <c r="S528" s="44">
        <v>250</v>
      </c>
      <c r="T528" s="44" t="s">
        <v>398</v>
      </c>
      <c r="U528" s="44">
        <v>0</v>
      </c>
      <c r="V528" s="44" t="s">
        <v>398</v>
      </c>
      <c r="W528" s="44">
        <v>200</v>
      </c>
      <c r="X528" s="44" t="s">
        <v>398</v>
      </c>
      <c r="Y528" s="44">
        <v>127</v>
      </c>
      <c r="Z528" s="44" t="s">
        <v>398</v>
      </c>
      <c r="AA528" s="44">
        <v>133</v>
      </c>
      <c r="AB528" s="44" t="s">
        <v>398</v>
      </c>
      <c r="AC528" s="44">
        <v>194</v>
      </c>
      <c r="AD528" s="44" t="s">
        <v>398</v>
      </c>
      <c r="AE528" s="44">
        <v>126</v>
      </c>
      <c r="AF528" s="44" t="s">
        <v>398</v>
      </c>
      <c r="AG528" s="44">
        <v>220</v>
      </c>
      <c r="AH528" s="44" t="s">
        <v>398</v>
      </c>
      <c r="AI528" s="44">
        <v>355</v>
      </c>
      <c r="AJ528" s="44" t="s">
        <v>398</v>
      </c>
      <c r="AK528" s="44">
        <v>265</v>
      </c>
      <c r="AL528" s="44" t="s">
        <v>398</v>
      </c>
      <c r="AM528" s="44">
        <f>O528+Q528+S528+U528+W528+Y528+AA528+AC528+AE528+AG528+AI528+AK528</f>
        <v>2230</v>
      </c>
    </row>
    <row r="529" spans="1:39" s="115" customFormat="1" ht="30" customHeight="1" x14ac:dyDescent="0.25">
      <c r="A529" s="214">
        <v>260</v>
      </c>
      <c r="B529" s="75">
        <v>342170</v>
      </c>
      <c r="C529" s="111" t="s">
        <v>461</v>
      </c>
      <c r="D529" s="111" t="s">
        <v>469</v>
      </c>
      <c r="E529" s="149" t="s">
        <v>463</v>
      </c>
      <c r="F529" s="113" t="s">
        <v>464</v>
      </c>
      <c r="G529" s="110"/>
      <c r="H529" s="110">
        <v>0</v>
      </c>
      <c r="I529" s="110"/>
      <c r="J529" s="110">
        <v>3</v>
      </c>
      <c r="K529" s="31" t="s">
        <v>101</v>
      </c>
      <c r="L529" s="31" t="s">
        <v>101</v>
      </c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  <c r="AA529" s="110"/>
      <c r="AB529" s="110"/>
      <c r="AC529" s="110"/>
      <c r="AD529" s="110"/>
      <c r="AE529" s="110"/>
      <c r="AF529" s="110"/>
      <c r="AG529" s="110"/>
      <c r="AH529" s="110"/>
      <c r="AI529" s="110"/>
      <c r="AJ529" s="110"/>
      <c r="AK529" s="110"/>
      <c r="AL529" s="110"/>
      <c r="AM529" s="110"/>
    </row>
    <row r="530" spans="1:39" s="115" customFormat="1" ht="30" customHeight="1" x14ac:dyDescent="0.25">
      <c r="A530" s="215"/>
      <c r="B530" s="75">
        <v>342170</v>
      </c>
      <c r="C530" s="111" t="s">
        <v>461</v>
      </c>
      <c r="D530" s="111" t="s">
        <v>469</v>
      </c>
      <c r="E530" s="149" t="s">
        <v>466</v>
      </c>
      <c r="F530" s="113" t="s">
        <v>464</v>
      </c>
      <c r="G530" s="110" t="s">
        <v>470</v>
      </c>
      <c r="H530" s="110">
        <v>12</v>
      </c>
      <c r="I530" s="110" t="s">
        <v>470</v>
      </c>
      <c r="J530" s="110">
        <v>0</v>
      </c>
      <c r="K530" s="31" t="s">
        <v>101</v>
      </c>
      <c r="L530" s="31" t="s">
        <v>101</v>
      </c>
      <c r="M530" s="152">
        <v>3865</v>
      </c>
      <c r="N530" s="44">
        <v>4210</v>
      </c>
      <c r="O530" s="44">
        <v>280</v>
      </c>
      <c r="P530" s="44" t="s">
        <v>398</v>
      </c>
      <c r="Q530" s="44">
        <v>580</v>
      </c>
      <c r="R530" s="44" t="s">
        <v>398</v>
      </c>
      <c r="S530" s="44">
        <v>400</v>
      </c>
      <c r="T530" s="44" t="s">
        <v>398</v>
      </c>
      <c r="U530" s="44">
        <v>340</v>
      </c>
      <c r="V530" s="44" t="s">
        <v>398</v>
      </c>
      <c r="W530" s="44">
        <v>392</v>
      </c>
      <c r="X530" s="44" t="s">
        <v>398</v>
      </c>
      <c r="Y530" s="44">
        <v>260</v>
      </c>
      <c r="Z530" s="44" t="s">
        <v>398</v>
      </c>
      <c r="AA530" s="44">
        <v>273</v>
      </c>
      <c r="AB530" s="44" t="s">
        <v>398</v>
      </c>
      <c r="AC530" s="44">
        <v>345</v>
      </c>
      <c r="AD530" s="44" t="s">
        <v>398</v>
      </c>
      <c r="AE530" s="44">
        <v>314</v>
      </c>
      <c r="AF530" s="44" t="s">
        <v>398</v>
      </c>
      <c r="AG530" s="44">
        <v>376</v>
      </c>
      <c r="AH530" s="44" t="s">
        <v>398</v>
      </c>
      <c r="AI530" s="44">
        <v>590</v>
      </c>
      <c r="AJ530" s="44" t="s">
        <v>398</v>
      </c>
      <c r="AK530" s="44">
        <v>210</v>
      </c>
      <c r="AL530" s="44" t="s">
        <v>398</v>
      </c>
      <c r="AM530" s="44">
        <f>O530+Q530+S530+U530+W530+Y530+AA530+AC530+AE530+AG530+AI530+AK530</f>
        <v>4360</v>
      </c>
    </row>
    <row r="531" spans="1:39" s="115" customFormat="1" ht="30" customHeight="1" x14ac:dyDescent="0.25">
      <c r="A531" s="214">
        <v>261</v>
      </c>
      <c r="B531" s="75">
        <v>342171</v>
      </c>
      <c r="C531" s="111" t="s">
        <v>461</v>
      </c>
      <c r="D531" s="111" t="s">
        <v>469</v>
      </c>
      <c r="E531" s="149" t="s">
        <v>463</v>
      </c>
      <c r="F531" s="113" t="s">
        <v>464</v>
      </c>
      <c r="G531" s="110"/>
      <c r="H531" s="110">
        <v>0</v>
      </c>
      <c r="I531" s="110"/>
      <c r="J531" s="110">
        <v>2</v>
      </c>
      <c r="K531" s="31" t="s">
        <v>101</v>
      </c>
      <c r="L531" s="31" t="s">
        <v>101</v>
      </c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  <c r="AA531" s="110"/>
      <c r="AB531" s="110"/>
      <c r="AC531" s="110"/>
      <c r="AD531" s="110"/>
      <c r="AE531" s="110"/>
      <c r="AF531" s="110"/>
      <c r="AG531" s="110"/>
      <c r="AH531" s="110"/>
      <c r="AI531" s="110"/>
      <c r="AJ531" s="110"/>
      <c r="AK531" s="110"/>
      <c r="AL531" s="110"/>
      <c r="AM531" s="110"/>
    </row>
    <row r="532" spans="1:39" s="115" customFormat="1" ht="30" customHeight="1" x14ac:dyDescent="0.25">
      <c r="A532" s="215"/>
      <c r="B532" s="75">
        <v>342171</v>
      </c>
      <c r="C532" s="111" t="s">
        <v>461</v>
      </c>
      <c r="D532" s="111" t="s">
        <v>469</v>
      </c>
      <c r="E532" s="149" t="s">
        <v>466</v>
      </c>
      <c r="F532" s="113" t="s">
        <v>464</v>
      </c>
      <c r="G532" s="110" t="s">
        <v>470</v>
      </c>
      <c r="H532" s="110">
        <v>8</v>
      </c>
      <c r="I532" s="110" t="s">
        <v>470</v>
      </c>
      <c r="J532" s="110">
        <v>0</v>
      </c>
      <c r="K532" s="31" t="s">
        <v>101</v>
      </c>
      <c r="L532" s="31" t="s">
        <v>101</v>
      </c>
      <c r="M532" s="152">
        <v>94</v>
      </c>
      <c r="N532" s="44">
        <v>2312</v>
      </c>
      <c r="O532" s="44">
        <v>280</v>
      </c>
      <c r="P532" s="44" t="s">
        <v>398</v>
      </c>
      <c r="Q532" s="44">
        <v>240</v>
      </c>
      <c r="R532" s="44" t="s">
        <v>398</v>
      </c>
      <c r="S532" s="44">
        <v>280</v>
      </c>
      <c r="T532" s="44" t="s">
        <v>398</v>
      </c>
      <c r="U532" s="44">
        <v>250</v>
      </c>
      <c r="V532" s="44" t="s">
        <v>398</v>
      </c>
      <c r="W532" s="44">
        <v>200</v>
      </c>
      <c r="X532" s="44" t="s">
        <v>398</v>
      </c>
      <c r="Y532" s="44">
        <v>138</v>
      </c>
      <c r="Z532" s="44" t="s">
        <v>398</v>
      </c>
      <c r="AA532" s="44">
        <v>132</v>
      </c>
      <c r="AB532" s="44" t="s">
        <v>398</v>
      </c>
      <c r="AC532" s="44">
        <v>180</v>
      </c>
      <c r="AD532" s="44" t="s">
        <v>398</v>
      </c>
      <c r="AE532" s="44">
        <v>185</v>
      </c>
      <c r="AF532" s="44" t="s">
        <v>398</v>
      </c>
      <c r="AG532" s="44">
        <v>175</v>
      </c>
      <c r="AH532" s="44" t="s">
        <v>398</v>
      </c>
      <c r="AI532" s="44">
        <v>430</v>
      </c>
      <c r="AJ532" s="44" t="s">
        <v>398</v>
      </c>
      <c r="AK532" s="44">
        <v>180</v>
      </c>
      <c r="AL532" s="44" t="s">
        <v>398</v>
      </c>
      <c r="AM532" s="44">
        <f>O532+Q532+S532+U532+W532+Y532+AA532+AC532+AE532+AG532+AI532+AK532</f>
        <v>2670</v>
      </c>
    </row>
    <row r="533" spans="1:39" s="115" customFormat="1" ht="30" customHeight="1" x14ac:dyDescent="0.25">
      <c r="A533" s="214">
        <v>262</v>
      </c>
      <c r="B533" s="75">
        <v>342172</v>
      </c>
      <c r="C533" s="111" t="s">
        <v>461</v>
      </c>
      <c r="D533" s="111" t="s">
        <v>469</v>
      </c>
      <c r="E533" s="149" t="s">
        <v>463</v>
      </c>
      <c r="F533" s="113" t="s">
        <v>464</v>
      </c>
      <c r="G533" s="110"/>
      <c r="H533" s="110">
        <v>0</v>
      </c>
      <c r="I533" s="110"/>
      <c r="J533" s="110">
        <v>4</v>
      </c>
      <c r="K533" s="31" t="s">
        <v>101</v>
      </c>
      <c r="L533" s="31" t="s">
        <v>101</v>
      </c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  <c r="AA533" s="110"/>
      <c r="AB533" s="110"/>
      <c r="AC533" s="110"/>
      <c r="AD533" s="110"/>
      <c r="AE533" s="110"/>
      <c r="AF533" s="110"/>
      <c r="AG533" s="110"/>
      <c r="AH533" s="110"/>
      <c r="AI533" s="110"/>
      <c r="AJ533" s="110"/>
      <c r="AK533" s="110"/>
      <c r="AL533" s="110"/>
      <c r="AM533" s="110"/>
    </row>
    <row r="534" spans="1:39" s="115" customFormat="1" ht="30" customHeight="1" x14ac:dyDescent="0.25">
      <c r="A534" s="215"/>
      <c r="B534" s="75">
        <v>342172</v>
      </c>
      <c r="C534" s="111" t="s">
        <v>461</v>
      </c>
      <c r="D534" s="111" t="s">
        <v>469</v>
      </c>
      <c r="E534" s="149" t="s">
        <v>466</v>
      </c>
      <c r="F534" s="113" t="s">
        <v>464</v>
      </c>
      <c r="G534" s="110" t="s">
        <v>470</v>
      </c>
      <c r="H534" s="110">
        <v>16</v>
      </c>
      <c r="I534" s="110" t="s">
        <v>470</v>
      </c>
      <c r="J534" s="110">
        <v>0</v>
      </c>
      <c r="K534" s="31" t="s">
        <v>101</v>
      </c>
      <c r="L534" s="31" t="s">
        <v>101</v>
      </c>
      <c r="M534" s="152">
        <v>10470</v>
      </c>
      <c r="N534" s="44">
        <v>10470</v>
      </c>
      <c r="O534" s="44">
        <v>1030</v>
      </c>
      <c r="P534" s="44" t="s">
        <v>398</v>
      </c>
      <c r="Q534" s="44">
        <v>1190</v>
      </c>
      <c r="R534" s="44" t="s">
        <v>398</v>
      </c>
      <c r="S534" s="44">
        <v>760</v>
      </c>
      <c r="T534" s="44" t="s">
        <v>398</v>
      </c>
      <c r="U534" s="44">
        <v>590</v>
      </c>
      <c r="V534" s="44" t="s">
        <v>398</v>
      </c>
      <c r="W534" s="44">
        <v>640</v>
      </c>
      <c r="X534" s="44" t="s">
        <v>398</v>
      </c>
      <c r="Y534" s="44">
        <v>376</v>
      </c>
      <c r="Z534" s="44" t="s">
        <v>398</v>
      </c>
      <c r="AA534" s="44">
        <v>514</v>
      </c>
      <c r="AB534" s="44" t="s">
        <v>398</v>
      </c>
      <c r="AC534" s="44">
        <v>550</v>
      </c>
      <c r="AD534" s="44" t="s">
        <v>398</v>
      </c>
      <c r="AE534" s="44">
        <v>710</v>
      </c>
      <c r="AF534" s="44" t="s">
        <v>398</v>
      </c>
      <c r="AG534" s="44">
        <v>820</v>
      </c>
      <c r="AH534" s="44" t="s">
        <v>398</v>
      </c>
      <c r="AI534" s="44">
        <v>1780</v>
      </c>
      <c r="AJ534" s="44" t="s">
        <v>398</v>
      </c>
      <c r="AK534" s="44">
        <v>900</v>
      </c>
      <c r="AL534" s="44" t="s">
        <v>398</v>
      </c>
      <c r="AM534" s="44">
        <f>O534+Q534+S534+U534+W534+Y534+AA534+AC534+AE534+AG534+AI534+AK534</f>
        <v>9860</v>
      </c>
    </row>
    <row r="535" spans="1:39" s="115" customFormat="1" ht="30" customHeight="1" x14ac:dyDescent="0.25">
      <c r="A535" s="214">
        <v>263</v>
      </c>
      <c r="B535" s="75">
        <v>342173</v>
      </c>
      <c r="C535" s="111" t="s">
        <v>461</v>
      </c>
      <c r="D535" s="111" t="s">
        <v>469</v>
      </c>
      <c r="E535" s="149" t="s">
        <v>463</v>
      </c>
      <c r="F535" s="113" t="s">
        <v>464</v>
      </c>
      <c r="G535" s="110"/>
      <c r="H535" s="110">
        <v>0</v>
      </c>
      <c r="I535" s="110"/>
      <c r="J535" s="110">
        <v>3</v>
      </c>
      <c r="K535" s="31" t="s">
        <v>101</v>
      </c>
      <c r="L535" s="31" t="s">
        <v>101</v>
      </c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  <c r="AA535" s="110"/>
      <c r="AB535" s="110"/>
      <c r="AC535" s="110"/>
      <c r="AD535" s="110"/>
      <c r="AE535" s="110"/>
      <c r="AF535" s="110"/>
      <c r="AG535" s="110"/>
      <c r="AH535" s="110"/>
      <c r="AI535" s="110"/>
      <c r="AJ535" s="110"/>
      <c r="AK535" s="110"/>
      <c r="AL535" s="110"/>
      <c r="AM535" s="110"/>
    </row>
    <row r="536" spans="1:39" s="115" customFormat="1" ht="30" customHeight="1" x14ac:dyDescent="0.25">
      <c r="A536" s="215"/>
      <c r="B536" s="75">
        <v>342173</v>
      </c>
      <c r="C536" s="111" t="s">
        <v>461</v>
      </c>
      <c r="D536" s="111" t="s">
        <v>469</v>
      </c>
      <c r="E536" s="149" t="s">
        <v>466</v>
      </c>
      <c r="F536" s="113" t="s">
        <v>464</v>
      </c>
      <c r="G536" s="110" t="s">
        <v>470</v>
      </c>
      <c r="H536" s="110">
        <v>12</v>
      </c>
      <c r="I536" s="110" t="s">
        <v>470</v>
      </c>
      <c r="J536" s="110">
        <v>0</v>
      </c>
      <c r="K536" s="31" t="s">
        <v>101</v>
      </c>
      <c r="L536" s="31" t="s">
        <v>101</v>
      </c>
      <c r="M536" s="152">
        <v>1531</v>
      </c>
      <c r="N536" s="44">
        <v>1026</v>
      </c>
      <c r="O536" s="44">
        <v>131</v>
      </c>
      <c r="P536" s="44" t="s">
        <v>398</v>
      </c>
      <c r="Q536" s="44">
        <v>162</v>
      </c>
      <c r="R536" s="44" t="s">
        <v>398</v>
      </c>
      <c r="S536" s="44">
        <v>95</v>
      </c>
      <c r="T536" s="44" t="s">
        <v>398</v>
      </c>
      <c r="U536" s="44">
        <v>57</v>
      </c>
      <c r="V536" s="44" t="s">
        <v>398</v>
      </c>
      <c r="W536" s="44">
        <v>61</v>
      </c>
      <c r="X536" s="44" t="s">
        <v>398</v>
      </c>
      <c r="Y536" s="44">
        <v>48</v>
      </c>
      <c r="Z536" s="44" t="s">
        <v>398</v>
      </c>
      <c r="AA536" s="44">
        <v>32</v>
      </c>
      <c r="AB536" s="44" t="s">
        <v>398</v>
      </c>
      <c r="AC536" s="44">
        <v>50</v>
      </c>
      <c r="AD536" s="44" t="s">
        <v>398</v>
      </c>
      <c r="AE536" s="44">
        <v>110</v>
      </c>
      <c r="AF536" s="44" t="s">
        <v>398</v>
      </c>
      <c r="AG536" s="44">
        <v>295</v>
      </c>
      <c r="AH536" s="44" t="s">
        <v>398</v>
      </c>
      <c r="AI536" s="44">
        <v>154</v>
      </c>
      <c r="AJ536" s="44" t="s">
        <v>398</v>
      </c>
      <c r="AK536" s="44">
        <v>101</v>
      </c>
      <c r="AL536" s="44" t="s">
        <v>398</v>
      </c>
      <c r="AM536" s="44">
        <f>O536+Q536+S536+U536+W536+Y536+AA536+AC536+AE536+AG536+AI536+AK536</f>
        <v>1296</v>
      </c>
    </row>
    <row r="537" spans="1:39" s="115" customFormat="1" ht="30" customHeight="1" x14ac:dyDescent="0.25">
      <c r="A537" s="214">
        <v>264</v>
      </c>
      <c r="B537" s="75">
        <v>342174</v>
      </c>
      <c r="C537" s="111" t="s">
        <v>461</v>
      </c>
      <c r="D537" s="111" t="s">
        <v>469</v>
      </c>
      <c r="E537" s="149" t="s">
        <v>463</v>
      </c>
      <c r="F537" s="113" t="s">
        <v>464</v>
      </c>
      <c r="G537" s="110"/>
      <c r="H537" s="110">
        <v>0</v>
      </c>
      <c r="I537" s="110"/>
      <c r="J537" s="110">
        <v>1</v>
      </c>
      <c r="K537" s="31" t="s">
        <v>101</v>
      </c>
      <c r="L537" s="31" t="s">
        <v>101</v>
      </c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  <c r="AA537" s="110"/>
      <c r="AB537" s="110"/>
      <c r="AC537" s="110"/>
      <c r="AD537" s="110"/>
      <c r="AE537" s="110"/>
      <c r="AF537" s="110"/>
      <c r="AG537" s="110"/>
      <c r="AH537" s="110"/>
      <c r="AI537" s="110"/>
      <c r="AJ537" s="110"/>
      <c r="AK537" s="110"/>
      <c r="AL537" s="110"/>
      <c r="AM537" s="110"/>
    </row>
    <row r="538" spans="1:39" s="115" customFormat="1" ht="30" customHeight="1" x14ac:dyDescent="0.25">
      <c r="A538" s="215"/>
      <c r="B538" s="75">
        <v>342174</v>
      </c>
      <c r="C538" s="111" t="s">
        <v>461</v>
      </c>
      <c r="D538" s="111" t="s">
        <v>469</v>
      </c>
      <c r="E538" s="149" t="s">
        <v>466</v>
      </c>
      <c r="F538" s="113" t="s">
        <v>464</v>
      </c>
      <c r="G538" s="110" t="s">
        <v>470</v>
      </c>
      <c r="H538" s="110">
        <v>5</v>
      </c>
      <c r="I538" s="110" t="s">
        <v>470</v>
      </c>
      <c r="J538" s="110">
        <v>0</v>
      </c>
      <c r="K538" s="31" t="s">
        <v>101</v>
      </c>
      <c r="L538" s="31" t="s">
        <v>101</v>
      </c>
      <c r="M538" s="152">
        <v>1572</v>
      </c>
      <c r="N538" s="44">
        <v>2361</v>
      </c>
      <c r="O538" s="44">
        <v>16</v>
      </c>
      <c r="P538" s="44" t="s">
        <v>398</v>
      </c>
      <c r="Q538" s="44">
        <v>141</v>
      </c>
      <c r="R538" s="44" t="s">
        <v>398</v>
      </c>
      <c r="S538" s="44">
        <v>203</v>
      </c>
      <c r="T538" s="44" t="s">
        <v>398</v>
      </c>
      <c r="U538" s="44">
        <v>250</v>
      </c>
      <c r="V538" s="44" t="s">
        <v>398</v>
      </c>
      <c r="W538" s="44">
        <v>192</v>
      </c>
      <c r="X538" s="44" t="s">
        <v>398</v>
      </c>
      <c r="Y538" s="44">
        <v>92</v>
      </c>
      <c r="Z538" s="44" t="s">
        <v>398</v>
      </c>
      <c r="AA538" s="44">
        <v>76</v>
      </c>
      <c r="AB538" s="44" t="s">
        <v>398</v>
      </c>
      <c r="AC538" s="44">
        <v>84</v>
      </c>
      <c r="AD538" s="44" t="s">
        <v>398</v>
      </c>
      <c r="AE538" s="44">
        <v>173</v>
      </c>
      <c r="AF538" s="44" t="s">
        <v>398</v>
      </c>
      <c r="AG538" s="44">
        <v>343</v>
      </c>
      <c r="AH538" s="44" t="s">
        <v>398</v>
      </c>
      <c r="AI538" s="44">
        <v>649</v>
      </c>
      <c r="AJ538" s="44" t="s">
        <v>398</v>
      </c>
      <c r="AK538" s="44">
        <v>301</v>
      </c>
      <c r="AL538" s="44" t="s">
        <v>398</v>
      </c>
      <c r="AM538" s="44">
        <f>O538+Q538+S538+U538+W538+Y538+AA538+AC538+AE538+AG538+AI538+AK538</f>
        <v>2520</v>
      </c>
    </row>
    <row r="539" spans="1:39" s="115" customFormat="1" ht="30" customHeight="1" x14ac:dyDescent="0.25">
      <c r="A539" s="214">
        <v>265</v>
      </c>
      <c r="B539" s="75">
        <v>342175</v>
      </c>
      <c r="C539" s="111" t="s">
        <v>461</v>
      </c>
      <c r="D539" s="111" t="s">
        <v>469</v>
      </c>
      <c r="E539" s="149" t="s">
        <v>463</v>
      </c>
      <c r="F539" s="113" t="s">
        <v>464</v>
      </c>
      <c r="G539" s="110"/>
      <c r="H539" s="110">
        <v>0</v>
      </c>
      <c r="I539" s="110"/>
      <c r="J539" s="110">
        <v>2</v>
      </c>
      <c r="K539" s="31" t="s">
        <v>101</v>
      </c>
      <c r="L539" s="31" t="s">
        <v>101</v>
      </c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  <c r="AA539" s="110"/>
      <c r="AB539" s="110"/>
      <c r="AC539" s="110"/>
      <c r="AD539" s="110"/>
      <c r="AE539" s="110"/>
      <c r="AF539" s="110"/>
      <c r="AG539" s="110"/>
      <c r="AH539" s="110"/>
      <c r="AI539" s="110"/>
      <c r="AJ539" s="110"/>
      <c r="AK539" s="110"/>
      <c r="AL539" s="110"/>
      <c r="AM539" s="110"/>
    </row>
    <row r="540" spans="1:39" s="115" customFormat="1" ht="30" customHeight="1" x14ac:dyDescent="0.25">
      <c r="A540" s="215"/>
      <c r="B540" s="75">
        <v>342175</v>
      </c>
      <c r="C540" s="111" t="s">
        <v>461</v>
      </c>
      <c r="D540" s="111" t="s">
        <v>469</v>
      </c>
      <c r="E540" s="149" t="s">
        <v>466</v>
      </c>
      <c r="F540" s="113" t="s">
        <v>464</v>
      </c>
      <c r="G540" s="110" t="s">
        <v>470</v>
      </c>
      <c r="H540" s="110">
        <v>10</v>
      </c>
      <c r="I540" s="110" t="s">
        <v>470</v>
      </c>
      <c r="J540" s="110">
        <v>0</v>
      </c>
      <c r="K540" s="31" t="s">
        <v>101</v>
      </c>
      <c r="L540" s="31" t="s">
        <v>101</v>
      </c>
      <c r="M540" s="152">
        <v>1217</v>
      </c>
      <c r="N540" s="44">
        <v>1500</v>
      </c>
      <c r="O540" s="44">
        <v>147</v>
      </c>
      <c r="P540" s="44" t="s">
        <v>398</v>
      </c>
      <c r="Q540" s="44">
        <v>157</v>
      </c>
      <c r="R540" s="44" t="s">
        <v>398</v>
      </c>
      <c r="S540" s="44">
        <v>130</v>
      </c>
      <c r="T540" s="44" t="s">
        <v>398</v>
      </c>
      <c r="U540" s="44">
        <v>129</v>
      </c>
      <c r="V540" s="44" t="s">
        <v>398</v>
      </c>
      <c r="W540" s="44">
        <v>184</v>
      </c>
      <c r="X540" s="44" t="s">
        <v>398</v>
      </c>
      <c r="Y540" s="44">
        <v>64</v>
      </c>
      <c r="Z540" s="44" t="s">
        <v>398</v>
      </c>
      <c r="AA540" s="44">
        <v>86</v>
      </c>
      <c r="AB540" s="44" t="s">
        <v>398</v>
      </c>
      <c r="AC540" s="44">
        <v>80</v>
      </c>
      <c r="AD540" s="44" t="s">
        <v>398</v>
      </c>
      <c r="AE540" s="44">
        <v>152</v>
      </c>
      <c r="AF540" s="44" t="s">
        <v>398</v>
      </c>
      <c r="AG540" s="44">
        <v>155</v>
      </c>
      <c r="AH540" s="44" t="s">
        <v>398</v>
      </c>
      <c r="AI540" s="44">
        <v>212</v>
      </c>
      <c r="AJ540" s="44" t="s">
        <v>398</v>
      </c>
      <c r="AK540" s="44">
        <v>92</v>
      </c>
      <c r="AL540" s="44" t="s">
        <v>398</v>
      </c>
      <c r="AM540" s="44">
        <f>O540+Q540+S540+U540+W540+Y540+AA540+AC540+AE540+AG540+AI540+AK540</f>
        <v>1588</v>
      </c>
    </row>
    <row r="541" spans="1:39" s="115" customFormat="1" ht="30" customHeight="1" x14ac:dyDescent="0.25">
      <c r="A541" s="214">
        <v>266</v>
      </c>
      <c r="B541" s="75">
        <v>342176</v>
      </c>
      <c r="C541" s="111" t="s">
        <v>461</v>
      </c>
      <c r="D541" s="111" t="s">
        <v>469</v>
      </c>
      <c r="E541" s="149" t="s">
        <v>463</v>
      </c>
      <c r="F541" s="113" t="s">
        <v>464</v>
      </c>
      <c r="G541" s="110"/>
      <c r="H541" s="110">
        <v>0</v>
      </c>
      <c r="I541" s="110"/>
      <c r="J541" s="110">
        <v>1</v>
      </c>
      <c r="K541" s="31" t="s">
        <v>101</v>
      </c>
      <c r="L541" s="31" t="s">
        <v>101</v>
      </c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  <c r="AA541" s="110"/>
      <c r="AB541" s="110"/>
      <c r="AC541" s="110"/>
      <c r="AD541" s="110"/>
      <c r="AE541" s="110"/>
      <c r="AF541" s="110"/>
      <c r="AG541" s="110"/>
      <c r="AH541" s="110"/>
      <c r="AI541" s="110"/>
      <c r="AJ541" s="110"/>
      <c r="AK541" s="110"/>
      <c r="AL541" s="110"/>
      <c r="AM541" s="110"/>
    </row>
    <row r="542" spans="1:39" s="115" customFormat="1" ht="30" customHeight="1" x14ac:dyDescent="0.25">
      <c r="A542" s="215"/>
      <c r="B542" s="75">
        <v>342176</v>
      </c>
      <c r="C542" s="111" t="s">
        <v>461</v>
      </c>
      <c r="D542" s="111" t="s">
        <v>469</v>
      </c>
      <c r="E542" s="149" t="s">
        <v>466</v>
      </c>
      <c r="F542" s="113" t="s">
        <v>464</v>
      </c>
      <c r="G542" s="110" t="s">
        <v>470</v>
      </c>
      <c r="H542" s="110">
        <v>5</v>
      </c>
      <c r="I542" s="110" t="s">
        <v>470</v>
      </c>
      <c r="J542" s="110">
        <v>0</v>
      </c>
      <c r="K542" s="31" t="s">
        <v>101</v>
      </c>
      <c r="L542" s="31" t="s">
        <v>101</v>
      </c>
      <c r="M542" s="152">
        <v>2346</v>
      </c>
      <c r="N542" s="44">
        <v>2654</v>
      </c>
      <c r="O542" s="44">
        <v>290</v>
      </c>
      <c r="P542" s="44" t="s">
        <v>398</v>
      </c>
      <c r="Q542" s="44">
        <v>275</v>
      </c>
      <c r="R542" s="44" t="s">
        <v>398</v>
      </c>
      <c r="S542" s="44">
        <v>205</v>
      </c>
      <c r="T542" s="44" t="s">
        <v>398</v>
      </c>
      <c r="U542" s="44">
        <v>210</v>
      </c>
      <c r="V542" s="44" t="s">
        <v>398</v>
      </c>
      <c r="W542" s="44">
        <v>100</v>
      </c>
      <c r="X542" s="44" t="s">
        <v>398</v>
      </c>
      <c r="Y542" s="44">
        <v>65</v>
      </c>
      <c r="Z542" s="44" t="s">
        <v>398</v>
      </c>
      <c r="AA542" s="44">
        <v>55</v>
      </c>
      <c r="AB542" s="44" t="s">
        <v>398</v>
      </c>
      <c r="AC542" s="44">
        <v>70</v>
      </c>
      <c r="AD542" s="44" t="s">
        <v>398</v>
      </c>
      <c r="AE542" s="44">
        <v>90</v>
      </c>
      <c r="AF542" s="44" t="s">
        <v>398</v>
      </c>
      <c r="AG542" s="44">
        <v>345</v>
      </c>
      <c r="AH542" s="44" t="s">
        <v>398</v>
      </c>
      <c r="AI542" s="44">
        <v>355</v>
      </c>
      <c r="AJ542" s="44" t="s">
        <v>398</v>
      </c>
      <c r="AK542" s="44">
        <v>280</v>
      </c>
      <c r="AL542" s="44" t="s">
        <v>398</v>
      </c>
      <c r="AM542" s="44">
        <f>O542+Q542+S542+U542+W542+Y542+AA542+AC542+AE542+AG542+AI542+AK542</f>
        <v>2340</v>
      </c>
    </row>
    <row r="543" spans="1:39" s="115" customFormat="1" ht="30" customHeight="1" x14ac:dyDescent="0.25">
      <c r="A543" s="214">
        <v>267</v>
      </c>
      <c r="B543" s="75">
        <v>342177</v>
      </c>
      <c r="C543" s="111" t="s">
        <v>461</v>
      </c>
      <c r="D543" s="111" t="s">
        <v>469</v>
      </c>
      <c r="E543" s="149" t="s">
        <v>463</v>
      </c>
      <c r="F543" s="113" t="s">
        <v>464</v>
      </c>
      <c r="G543" s="110"/>
      <c r="H543" s="110">
        <v>0</v>
      </c>
      <c r="I543" s="110"/>
      <c r="J543" s="110">
        <v>6</v>
      </c>
      <c r="K543" s="31" t="s">
        <v>101</v>
      </c>
      <c r="L543" s="31" t="s">
        <v>101</v>
      </c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  <c r="AA543" s="110"/>
      <c r="AB543" s="110"/>
      <c r="AC543" s="110"/>
      <c r="AD543" s="110"/>
      <c r="AE543" s="110"/>
      <c r="AF543" s="110"/>
      <c r="AG543" s="110"/>
      <c r="AH543" s="110"/>
      <c r="AI543" s="110"/>
      <c r="AJ543" s="110"/>
      <c r="AK543" s="110"/>
      <c r="AL543" s="110"/>
      <c r="AM543" s="110"/>
    </row>
    <row r="544" spans="1:39" s="115" customFormat="1" ht="30" customHeight="1" x14ac:dyDescent="0.25">
      <c r="A544" s="215"/>
      <c r="B544" s="75">
        <v>342177</v>
      </c>
      <c r="C544" s="111" t="s">
        <v>461</v>
      </c>
      <c r="D544" s="111" t="s">
        <v>469</v>
      </c>
      <c r="E544" s="149" t="s">
        <v>466</v>
      </c>
      <c r="F544" s="113" t="s">
        <v>464</v>
      </c>
      <c r="G544" s="110" t="s">
        <v>470</v>
      </c>
      <c r="H544" s="110">
        <v>36</v>
      </c>
      <c r="I544" s="110" t="s">
        <v>470</v>
      </c>
      <c r="J544" s="110">
        <v>0</v>
      </c>
      <c r="K544" s="31" t="s">
        <v>101</v>
      </c>
      <c r="L544" s="31" t="s">
        <v>101</v>
      </c>
      <c r="M544" s="152">
        <v>5866</v>
      </c>
      <c r="N544" s="44">
        <v>7136</v>
      </c>
      <c r="O544" s="44">
        <v>361</v>
      </c>
      <c r="P544" s="44" t="s">
        <v>398</v>
      </c>
      <c r="Q544" s="44">
        <v>670</v>
      </c>
      <c r="R544" s="44" t="s">
        <v>398</v>
      </c>
      <c r="S544" s="44">
        <v>714</v>
      </c>
      <c r="T544" s="44" t="s">
        <v>398</v>
      </c>
      <c r="U544" s="44">
        <v>515</v>
      </c>
      <c r="V544" s="44" t="s">
        <v>398</v>
      </c>
      <c r="W544" s="44">
        <v>503</v>
      </c>
      <c r="X544" s="44" t="s">
        <v>398</v>
      </c>
      <c r="Y544" s="44">
        <v>403</v>
      </c>
      <c r="Z544" s="44" t="s">
        <v>398</v>
      </c>
      <c r="AA544" s="44">
        <v>404</v>
      </c>
      <c r="AB544" s="44" t="s">
        <v>398</v>
      </c>
      <c r="AC544" s="44">
        <v>163</v>
      </c>
      <c r="AD544" s="44" t="s">
        <v>398</v>
      </c>
      <c r="AE544" s="44">
        <v>279</v>
      </c>
      <c r="AF544" s="44" t="s">
        <v>398</v>
      </c>
      <c r="AG544" s="44">
        <v>222</v>
      </c>
      <c r="AH544" s="44" t="s">
        <v>398</v>
      </c>
      <c r="AI544" s="44">
        <v>414</v>
      </c>
      <c r="AJ544" s="44" t="s">
        <v>398</v>
      </c>
      <c r="AK544" s="44">
        <v>309</v>
      </c>
      <c r="AL544" s="44" t="s">
        <v>398</v>
      </c>
      <c r="AM544" s="44">
        <f>O544+Q544+S544+U544+W544+Y544+AA544+AC544+AE544+AG544+AI544+AK544</f>
        <v>4957</v>
      </c>
    </row>
    <row r="545" spans="1:39" s="115" customFormat="1" ht="30" customHeight="1" x14ac:dyDescent="0.25">
      <c r="A545" s="214">
        <v>268</v>
      </c>
      <c r="B545" s="75">
        <v>342178</v>
      </c>
      <c r="C545" s="111" t="s">
        <v>461</v>
      </c>
      <c r="D545" s="111" t="s">
        <v>469</v>
      </c>
      <c r="E545" s="149" t="s">
        <v>463</v>
      </c>
      <c r="F545" s="113" t="s">
        <v>464</v>
      </c>
      <c r="G545" s="110"/>
      <c r="H545" s="110">
        <v>0</v>
      </c>
      <c r="I545" s="110"/>
      <c r="J545" s="110">
        <v>3</v>
      </c>
      <c r="K545" s="31" t="s">
        <v>101</v>
      </c>
      <c r="L545" s="31" t="s">
        <v>101</v>
      </c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  <c r="AA545" s="110"/>
      <c r="AB545" s="110"/>
      <c r="AC545" s="110"/>
      <c r="AD545" s="110"/>
      <c r="AE545" s="110"/>
      <c r="AF545" s="110"/>
      <c r="AG545" s="110"/>
      <c r="AH545" s="110"/>
      <c r="AI545" s="110"/>
      <c r="AJ545" s="110"/>
      <c r="AK545" s="110"/>
      <c r="AL545" s="110"/>
      <c r="AM545" s="110"/>
    </row>
    <row r="546" spans="1:39" s="115" customFormat="1" ht="30" customHeight="1" x14ac:dyDescent="0.25">
      <c r="A546" s="215"/>
      <c r="B546" s="75">
        <v>342178</v>
      </c>
      <c r="C546" s="111" t="s">
        <v>461</v>
      </c>
      <c r="D546" s="111" t="s">
        <v>469</v>
      </c>
      <c r="E546" s="149" t="s">
        <v>466</v>
      </c>
      <c r="F546" s="113" t="s">
        <v>464</v>
      </c>
      <c r="G546" s="110" t="s">
        <v>470</v>
      </c>
      <c r="H546" s="110">
        <v>18</v>
      </c>
      <c r="I546" s="110" t="s">
        <v>470</v>
      </c>
      <c r="J546" s="110">
        <v>0</v>
      </c>
      <c r="K546" s="31" t="s">
        <v>101</v>
      </c>
      <c r="L546" s="31" t="s">
        <v>101</v>
      </c>
      <c r="M546" s="152">
        <v>3353</v>
      </c>
      <c r="N546" s="44">
        <v>2491</v>
      </c>
      <c r="O546" s="44">
        <v>76</v>
      </c>
      <c r="P546" s="44" t="s">
        <v>398</v>
      </c>
      <c r="Q546" s="44">
        <v>0</v>
      </c>
      <c r="R546" s="44" t="s">
        <v>398</v>
      </c>
      <c r="S546" s="44">
        <v>380</v>
      </c>
      <c r="T546" s="44" t="s">
        <v>398</v>
      </c>
      <c r="U546" s="44">
        <v>220</v>
      </c>
      <c r="V546" s="44" t="s">
        <v>398</v>
      </c>
      <c r="W546" s="44">
        <v>239</v>
      </c>
      <c r="X546" s="44" t="s">
        <v>398</v>
      </c>
      <c r="Y546" s="44">
        <v>260</v>
      </c>
      <c r="Z546" s="44" t="s">
        <v>398</v>
      </c>
      <c r="AA546" s="44">
        <v>212</v>
      </c>
      <c r="AB546" s="44" t="s">
        <v>398</v>
      </c>
      <c r="AC546" s="44">
        <v>219</v>
      </c>
      <c r="AD546" s="44" t="s">
        <v>398</v>
      </c>
      <c r="AE546" s="44">
        <v>486</v>
      </c>
      <c r="AF546" s="44" t="s">
        <v>398</v>
      </c>
      <c r="AG546" s="44">
        <v>422</v>
      </c>
      <c r="AH546" s="44" t="s">
        <v>398</v>
      </c>
      <c r="AI546" s="44">
        <v>618</v>
      </c>
      <c r="AJ546" s="44" t="s">
        <v>398</v>
      </c>
      <c r="AK546" s="44">
        <v>385</v>
      </c>
      <c r="AL546" s="44" t="s">
        <v>398</v>
      </c>
      <c r="AM546" s="44">
        <f>O546+Q546+S546+U546+W546+Y546+AA546+AC546+AE546+AG546+AI546+AK546</f>
        <v>3517</v>
      </c>
    </row>
    <row r="547" spans="1:39" s="115" customFormat="1" ht="30" customHeight="1" x14ac:dyDescent="0.25">
      <c r="A547" s="214">
        <v>269</v>
      </c>
      <c r="B547" s="75">
        <v>342179</v>
      </c>
      <c r="C547" s="111" t="s">
        <v>461</v>
      </c>
      <c r="D547" s="111" t="s">
        <v>469</v>
      </c>
      <c r="E547" s="149" t="s">
        <v>463</v>
      </c>
      <c r="F547" s="113" t="s">
        <v>464</v>
      </c>
      <c r="G547" s="110"/>
      <c r="H547" s="110">
        <v>0</v>
      </c>
      <c r="I547" s="110"/>
      <c r="J547" s="110">
        <v>2</v>
      </c>
      <c r="K547" s="31" t="s">
        <v>101</v>
      </c>
      <c r="L547" s="31" t="s">
        <v>101</v>
      </c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  <c r="AA547" s="110"/>
      <c r="AB547" s="110"/>
      <c r="AC547" s="110"/>
      <c r="AD547" s="110"/>
      <c r="AE547" s="110"/>
      <c r="AF547" s="110"/>
      <c r="AG547" s="110"/>
      <c r="AH547" s="110"/>
      <c r="AI547" s="110"/>
      <c r="AJ547" s="110"/>
      <c r="AK547" s="110"/>
      <c r="AL547" s="110"/>
      <c r="AM547" s="110"/>
    </row>
    <row r="548" spans="1:39" s="115" customFormat="1" ht="30" customHeight="1" x14ac:dyDescent="0.25">
      <c r="A548" s="215"/>
      <c r="B548" s="75">
        <v>342179</v>
      </c>
      <c r="C548" s="111" t="s">
        <v>461</v>
      </c>
      <c r="D548" s="111" t="s">
        <v>469</v>
      </c>
      <c r="E548" s="149" t="s">
        <v>466</v>
      </c>
      <c r="F548" s="113" t="s">
        <v>464</v>
      </c>
      <c r="G548" s="110" t="s">
        <v>470</v>
      </c>
      <c r="H548" s="110">
        <v>14</v>
      </c>
      <c r="I548" s="110" t="s">
        <v>470</v>
      </c>
      <c r="J548" s="110">
        <v>0</v>
      </c>
      <c r="K548" s="31" t="s">
        <v>101</v>
      </c>
      <c r="L548" s="31" t="s">
        <v>101</v>
      </c>
      <c r="M548" s="152">
        <v>19721</v>
      </c>
      <c r="N548" s="44">
        <v>24191</v>
      </c>
      <c r="O548" s="44">
        <v>2107</v>
      </c>
      <c r="P548" s="44" t="s">
        <v>398</v>
      </c>
      <c r="Q548" s="44">
        <v>2013</v>
      </c>
      <c r="R548" s="44" t="s">
        <v>398</v>
      </c>
      <c r="S548" s="44">
        <v>1602</v>
      </c>
      <c r="T548" s="44" t="s">
        <v>398</v>
      </c>
      <c r="U548" s="44">
        <v>2043</v>
      </c>
      <c r="V548" s="44" t="s">
        <v>398</v>
      </c>
      <c r="W548" s="44">
        <v>2111</v>
      </c>
      <c r="X548" s="44" t="s">
        <v>398</v>
      </c>
      <c r="Y548" s="44">
        <v>1918</v>
      </c>
      <c r="Z548" s="44" t="s">
        <v>398</v>
      </c>
      <c r="AA548" s="44">
        <v>937</v>
      </c>
      <c r="AB548" s="44" t="s">
        <v>398</v>
      </c>
      <c r="AC548" s="44">
        <v>1206</v>
      </c>
      <c r="AD548" s="44" t="s">
        <v>398</v>
      </c>
      <c r="AE548" s="44">
        <v>1190</v>
      </c>
      <c r="AF548" s="44" t="s">
        <v>398</v>
      </c>
      <c r="AG548" s="44">
        <v>1201</v>
      </c>
      <c r="AH548" s="44" t="s">
        <v>398</v>
      </c>
      <c r="AI548" s="44">
        <v>1705</v>
      </c>
      <c r="AJ548" s="44" t="s">
        <v>398</v>
      </c>
      <c r="AK548" s="44">
        <v>1413</v>
      </c>
      <c r="AL548" s="44" t="s">
        <v>398</v>
      </c>
      <c r="AM548" s="44">
        <f>O548+Q548+S548+U548+W548+Y548+AA548+AC548+AE548+AG548+AI548+AK548</f>
        <v>19446</v>
      </c>
    </row>
    <row r="549" spans="1:39" s="115" customFormat="1" ht="30" customHeight="1" x14ac:dyDescent="0.25">
      <c r="A549" s="214">
        <v>270</v>
      </c>
      <c r="B549" s="75">
        <v>342180</v>
      </c>
      <c r="C549" s="111" t="s">
        <v>461</v>
      </c>
      <c r="D549" s="111" t="s">
        <v>469</v>
      </c>
      <c r="E549" s="149" t="s">
        <v>463</v>
      </c>
      <c r="F549" s="113" t="s">
        <v>464</v>
      </c>
      <c r="G549" s="110"/>
      <c r="H549" s="110">
        <v>0</v>
      </c>
      <c r="I549" s="110"/>
      <c r="J549" s="110">
        <v>2</v>
      </c>
      <c r="K549" s="31" t="s">
        <v>101</v>
      </c>
      <c r="L549" s="31" t="s">
        <v>101</v>
      </c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  <c r="AA549" s="110"/>
      <c r="AB549" s="110"/>
      <c r="AC549" s="110"/>
      <c r="AD549" s="110"/>
      <c r="AE549" s="110"/>
      <c r="AF549" s="110"/>
      <c r="AG549" s="110"/>
      <c r="AH549" s="110"/>
      <c r="AI549" s="110"/>
      <c r="AJ549" s="110"/>
      <c r="AK549" s="110"/>
      <c r="AL549" s="110"/>
      <c r="AM549" s="110"/>
    </row>
    <row r="550" spans="1:39" s="115" customFormat="1" ht="30" customHeight="1" x14ac:dyDescent="0.25">
      <c r="A550" s="215"/>
      <c r="B550" s="75">
        <v>342180</v>
      </c>
      <c r="C550" s="111" t="s">
        <v>461</v>
      </c>
      <c r="D550" s="111" t="s">
        <v>469</v>
      </c>
      <c r="E550" s="149" t="s">
        <v>466</v>
      </c>
      <c r="F550" s="113" t="s">
        <v>464</v>
      </c>
      <c r="G550" s="110" t="s">
        <v>470</v>
      </c>
      <c r="H550" s="110">
        <v>12</v>
      </c>
      <c r="I550" s="110" t="s">
        <v>470</v>
      </c>
      <c r="J550" s="110">
        <v>0</v>
      </c>
      <c r="K550" s="31" t="s">
        <v>101</v>
      </c>
      <c r="L550" s="31" t="s">
        <v>101</v>
      </c>
      <c r="M550" s="152">
        <v>10828</v>
      </c>
      <c r="N550" s="44">
        <v>8352</v>
      </c>
      <c r="O550" s="44">
        <v>953</v>
      </c>
      <c r="P550" s="44" t="s">
        <v>398</v>
      </c>
      <c r="Q550" s="44">
        <v>849</v>
      </c>
      <c r="R550" s="44" t="s">
        <v>398</v>
      </c>
      <c r="S550" s="44">
        <v>653</v>
      </c>
      <c r="T550" s="44" t="s">
        <v>398</v>
      </c>
      <c r="U550" s="44">
        <v>663</v>
      </c>
      <c r="V550" s="44" t="s">
        <v>398</v>
      </c>
      <c r="W550" s="44">
        <v>495</v>
      </c>
      <c r="X550" s="44" t="s">
        <v>398</v>
      </c>
      <c r="Y550" s="44">
        <v>602</v>
      </c>
      <c r="Z550" s="44" t="s">
        <v>398</v>
      </c>
      <c r="AA550" s="44">
        <v>469</v>
      </c>
      <c r="AB550" s="44" t="s">
        <v>398</v>
      </c>
      <c r="AC550" s="44">
        <v>796</v>
      </c>
      <c r="AD550" s="44" t="s">
        <v>398</v>
      </c>
      <c r="AE550" s="44">
        <v>431</v>
      </c>
      <c r="AF550" s="44" t="s">
        <v>398</v>
      </c>
      <c r="AG550" s="44">
        <v>516</v>
      </c>
      <c r="AH550" s="44" t="s">
        <v>398</v>
      </c>
      <c r="AI550" s="44">
        <v>676</v>
      </c>
      <c r="AJ550" s="44" t="s">
        <v>398</v>
      </c>
      <c r="AK550" s="44">
        <v>674</v>
      </c>
      <c r="AL550" s="44" t="s">
        <v>398</v>
      </c>
      <c r="AM550" s="44">
        <f>O550+Q550+S550+U550+W550+Y550+AA550+AC550+AE550+AG550+AI550+AK550</f>
        <v>7777</v>
      </c>
    </row>
    <row r="551" spans="1:39" s="115" customFormat="1" ht="30" customHeight="1" x14ac:dyDescent="0.25">
      <c r="A551" s="214">
        <v>271</v>
      </c>
      <c r="B551" s="75">
        <v>342181</v>
      </c>
      <c r="C551" s="111" t="s">
        <v>461</v>
      </c>
      <c r="D551" s="111" t="s">
        <v>469</v>
      </c>
      <c r="E551" s="149" t="s">
        <v>463</v>
      </c>
      <c r="F551" s="113" t="s">
        <v>464</v>
      </c>
      <c r="G551" s="110"/>
      <c r="H551" s="110">
        <v>0</v>
      </c>
      <c r="I551" s="110"/>
      <c r="J551" s="110">
        <v>1</v>
      </c>
      <c r="K551" s="31" t="s">
        <v>101</v>
      </c>
      <c r="L551" s="31" t="s">
        <v>101</v>
      </c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  <c r="AA551" s="110"/>
      <c r="AB551" s="110"/>
      <c r="AC551" s="110"/>
      <c r="AD551" s="110"/>
      <c r="AE551" s="110"/>
      <c r="AF551" s="110"/>
      <c r="AG551" s="110"/>
      <c r="AH551" s="110"/>
      <c r="AI551" s="110"/>
      <c r="AJ551" s="110"/>
      <c r="AK551" s="110"/>
      <c r="AL551" s="110"/>
      <c r="AM551" s="110"/>
    </row>
    <row r="552" spans="1:39" s="115" customFormat="1" ht="30" customHeight="1" x14ac:dyDescent="0.25">
      <c r="A552" s="215"/>
      <c r="B552" s="75">
        <v>342181</v>
      </c>
      <c r="C552" s="111" t="s">
        <v>461</v>
      </c>
      <c r="D552" s="111" t="s">
        <v>469</v>
      </c>
      <c r="E552" s="149" t="s">
        <v>466</v>
      </c>
      <c r="F552" s="113" t="s">
        <v>464</v>
      </c>
      <c r="G552" s="110" t="s">
        <v>470</v>
      </c>
      <c r="H552" s="110">
        <v>6</v>
      </c>
      <c r="I552" s="110" t="s">
        <v>470</v>
      </c>
      <c r="J552" s="110">
        <v>0</v>
      </c>
      <c r="K552" s="31" t="s">
        <v>101</v>
      </c>
      <c r="L552" s="31" t="s">
        <v>101</v>
      </c>
      <c r="M552" s="152">
        <v>758</v>
      </c>
      <c r="N552" s="44">
        <v>1100</v>
      </c>
      <c r="O552" s="44">
        <v>94</v>
      </c>
      <c r="P552" s="44" t="s">
        <v>398</v>
      </c>
      <c r="Q552" s="44">
        <v>76</v>
      </c>
      <c r="R552" s="44" t="s">
        <v>398</v>
      </c>
      <c r="S552" s="44">
        <v>76</v>
      </c>
      <c r="T552" s="44" t="s">
        <v>398</v>
      </c>
      <c r="U552" s="44">
        <v>97</v>
      </c>
      <c r="V552" s="44" t="s">
        <v>398</v>
      </c>
      <c r="W552" s="44">
        <v>56</v>
      </c>
      <c r="X552" s="44" t="s">
        <v>398</v>
      </c>
      <c r="Y552" s="44">
        <v>82</v>
      </c>
      <c r="Z552" s="44" t="s">
        <v>398</v>
      </c>
      <c r="AA552" s="44">
        <v>110</v>
      </c>
      <c r="AB552" s="44" t="s">
        <v>398</v>
      </c>
      <c r="AC552" s="44">
        <v>215</v>
      </c>
      <c r="AD552" s="44" t="s">
        <v>398</v>
      </c>
      <c r="AE552" s="44">
        <v>106</v>
      </c>
      <c r="AF552" s="44" t="s">
        <v>398</v>
      </c>
      <c r="AG552" s="44">
        <v>109</v>
      </c>
      <c r="AH552" s="44" t="s">
        <v>398</v>
      </c>
      <c r="AI552" s="44">
        <v>160</v>
      </c>
      <c r="AJ552" s="44" t="s">
        <v>398</v>
      </c>
      <c r="AK552" s="44">
        <v>144</v>
      </c>
      <c r="AL552" s="44" t="s">
        <v>398</v>
      </c>
      <c r="AM552" s="44">
        <f>O552+Q552+S552+U552+W552+Y552+AA552+AC552+AE552+AG552+AI552+AK552</f>
        <v>1325</v>
      </c>
    </row>
    <row r="553" spans="1:39" s="115" customFormat="1" ht="30" customHeight="1" x14ac:dyDescent="0.25">
      <c r="A553" s="214">
        <v>272</v>
      </c>
      <c r="B553" s="75">
        <v>342182</v>
      </c>
      <c r="C553" s="111" t="s">
        <v>461</v>
      </c>
      <c r="D553" s="111" t="s">
        <v>469</v>
      </c>
      <c r="E553" s="149" t="s">
        <v>463</v>
      </c>
      <c r="F553" s="113" t="s">
        <v>464</v>
      </c>
      <c r="G553" s="110"/>
      <c r="H553" s="110">
        <v>0</v>
      </c>
      <c r="I553" s="110"/>
      <c r="J553" s="110">
        <v>3</v>
      </c>
      <c r="K553" s="31" t="s">
        <v>101</v>
      </c>
      <c r="L553" s="31" t="s">
        <v>101</v>
      </c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  <c r="AA553" s="110"/>
      <c r="AB553" s="110"/>
      <c r="AC553" s="110"/>
      <c r="AD553" s="110"/>
      <c r="AE553" s="110"/>
      <c r="AF553" s="110"/>
      <c r="AG553" s="110"/>
      <c r="AH553" s="110"/>
      <c r="AI553" s="110"/>
      <c r="AJ553" s="110"/>
      <c r="AK553" s="110"/>
      <c r="AL553" s="110"/>
      <c r="AM553" s="110"/>
    </row>
    <row r="554" spans="1:39" s="115" customFormat="1" ht="30" customHeight="1" x14ac:dyDescent="0.25">
      <c r="A554" s="215"/>
      <c r="B554" s="75">
        <v>342182</v>
      </c>
      <c r="C554" s="111" t="s">
        <v>461</v>
      </c>
      <c r="D554" s="111" t="s">
        <v>469</v>
      </c>
      <c r="E554" s="149" t="s">
        <v>466</v>
      </c>
      <c r="F554" s="113" t="s">
        <v>464</v>
      </c>
      <c r="G554" s="110" t="s">
        <v>470</v>
      </c>
      <c r="H554" s="110">
        <v>18</v>
      </c>
      <c r="I554" s="110" t="s">
        <v>470</v>
      </c>
      <c r="J554" s="110">
        <v>0</v>
      </c>
      <c r="K554" s="31" t="s">
        <v>101</v>
      </c>
      <c r="L554" s="31" t="s">
        <v>101</v>
      </c>
      <c r="M554" s="152">
        <v>2881</v>
      </c>
      <c r="N554" s="44">
        <v>3820</v>
      </c>
      <c r="O554" s="44">
        <v>341</v>
      </c>
      <c r="P554" s="44" t="s">
        <v>398</v>
      </c>
      <c r="Q554" s="44">
        <v>76</v>
      </c>
      <c r="R554" s="44" t="s">
        <v>398</v>
      </c>
      <c r="S554" s="44">
        <v>16</v>
      </c>
      <c r="T554" s="44" t="s">
        <v>398</v>
      </c>
      <c r="U554" s="44">
        <v>35</v>
      </c>
      <c r="V554" s="44" t="s">
        <v>398</v>
      </c>
      <c r="W554" s="44">
        <v>169</v>
      </c>
      <c r="X554" s="44" t="s">
        <v>398</v>
      </c>
      <c r="Y554" s="44">
        <v>363</v>
      </c>
      <c r="Z554" s="44" t="s">
        <v>398</v>
      </c>
      <c r="AA554" s="44">
        <v>240</v>
      </c>
      <c r="AB554" s="44" t="s">
        <v>398</v>
      </c>
      <c r="AC554" s="44">
        <v>236</v>
      </c>
      <c r="AD554" s="44" t="s">
        <v>398</v>
      </c>
      <c r="AE554" s="44">
        <v>328</v>
      </c>
      <c r="AF554" s="44" t="s">
        <v>398</v>
      </c>
      <c r="AG554" s="44">
        <v>261</v>
      </c>
      <c r="AH554" s="44" t="s">
        <v>398</v>
      </c>
      <c r="AI554" s="44">
        <v>362</v>
      </c>
      <c r="AJ554" s="44" t="s">
        <v>398</v>
      </c>
      <c r="AK554" s="44">
        <v>426</v>
      </c>
      <c r="AL554" s="44" t="s">
        <v>398</v>
      </c>
      <c r="AM554" s="44">
        <f>O554+Q554+S554+U554+W554+Y554+AA554+AC554+AE554+AG554+AI554+AK554</f>
        <v>2853</v>
      </c>
    </row>
    <row r="555" spans="1:39" s="115" customFormat="1" ht="30" customHeight="1" x14ac:dyDescent="0.25">
      <c r="A555" s="214">
        <v>273</v>
      </c>
      <c r="B555" s="75">
        <v>342183</v>
      </c>
      <c r="C555" s="111" t="s">
        <v>461</v>
      </c>
      <c r="D555" s="111" t="s">
        <v>469</v>
      </c>
      <c r="E555" s="149" t="s">
        <v>463</v>
      </c>
      <c r="F555" s="113" t="s">
        <v>464</v>
      </c>
      <c r="G555" s="110"/>
      <c r="H555" s="110">
        <v>0</v>
      </c>
      <c r="I555" s="110"/>
      <c r="J555" s="110">
        <v>4</v>
      </c>
      <c r="K555" s="31" t="s">
        <v>101</v>
      </c>
      <c r="L555" s="31" t="s">
        <v>101</v>
      </c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  <c r="AA555" s="110"/>
      <c r="AB555" s="110"/>
      <c r="AC555" s="110"/>
      <c r="AD555" s="110"/>
      <c r="AE555" s="110"/>
      <c r="AF555" s="110"/>
      <c r="AG555" s="110"/>
      <c r="AH555" s="110"/>
      <c r="AI555" s="110"/>
      <c r="AJ555" s="110"/>
      <c r="AK555" s="110"/>
      <c r="AL555" s="110"/>
      <c r="AM555" s="110"/>
    </row>
    <row r="556" spans="1:39" s="115" customFormat="1" ht="30" customHeight="1" x14ac:dyDescent="0.25">
      <c r="A556" s="215"/>
      <c r="B556" s="75">
        <v>342183</v>
      </c>
      <c r="C556" s="111" t="s">
        <v>461</v>
      </c>
      <c r="D556" s="111" t="s">
        <v>469</v>
      </c>
      <c r="E556" s="149" t="s">
        <v>466</v>
      </c>
      <c r="F556" s="113" t="s">
        <v>464</v>
      </c>
      <c r="G556" s="110" t="s">
        <v>470</v>
      </c>
      <c r="H556" s="110">
        <v>24</v>
      </c>
      <c r="I556" s="110" t="s">
        <v>470</v>
      </c>
      <c r="J556" s="110">
        <v>0</v>
      </c>
      <c r="K556" s="31" t="s">
        <v>101</v>
      </c>
      <c r="L556" s="31" t="s">
        <v>101</v>
      </c>
      <c r="M556" s="152">
        <v>669</v>
      </c>
      <c r="N556" s="44">
        <v>1262</v>
      </c>
      <c r="O556" s="44">
        <v>222</v>
      </c>
      <c r="P556" s="44" t="s">
        <v>398</v>
      </c>
      <c r="Q556" s="44">
        <v>95</v>
      </c>
      <c r="R556" s="44" t="s">
        <v>398</v>
      </c>
      <c r="S556" s="44">
        <v>66</v>
      </c>
      <c r="T556" s="44" t="s">
        <v>398</v>
      </c>
      <c r="U556" s="44">
        <v>120</v>
      </c>
      <c r="V556" s="44" t="s">
        <v>398</v>
      </c>
      <c r="W556" s="44">
        <v>48</v>
      </c>
      <c r="X556" s="44" t="s">
        <v>398</v>
      </c>
      <c r="Y556" s="44">
        <v>74</v>
      </c>
      <c r="Z556" s="44" t="s">
        <v>398</v>
      </c>
      <c r="AA556" s="44">
        <v>60</v>
      </c>
      <c r="AB556" s="44" t="s">
        <v>398</v>
      </c>
      <c r="AC556" s="44">
        <v>81</v>
      </c>
      <c r="AD556" s="44" t="s">
        <v>398</v>
      </c>
      <c r="AE556" s="44">
        <v>123</v>
      </c>
      <c r="AF556" s="44" t="s">
        <v>398</v>
      </c>
      <c r="AG556" s="44">
        <v>124</v>
      </c>
      <c r="AH556" s="44" t="s">
        <v>398</v>
      </c>
      <c r="AI556" s="44">
        <v>240</v>
      </c>
      <c r="AJ556" s="44" t="s">
        <v>398</v>
      </c>
      <c r="AK556" s="44">
        <v>207</v>
      </c>
      <c r="AL556" s="44" t="s">
        <v>398</v>
      </c>
      <c r="AM556" s="44">
        <f>O556+Q556+S556+U556+W556+Y556+AA556+AC556+AE556+AG556+AI556+AK556</f>
        <v>1460</v>
      </c>
    </row>
    <row r="557" spans="1:39" s="115" customFormat="1" ht="30" customHeight="1" x14ac:dyDescent="0.25">
      <c r="A557" s="214">
        <v>274</v>
      </c>
      <c r="B557" s="75">
        <v>342184</v>
      </c>
      <c r="C557" s="111" t="s">
        <v>461</v>
      </c>
      <c r="D557" s="111" t="s">
        <v>469</v>
      </c>
      <c r="E557" s="149" t="s">
        <v>463</v>
      </c>
      <c r="F557" s="113" t="s">
        <v>464</v>
      </c>
      <c r="G557" s="110"/>
      <c r="H557" s="110">
        <v>0</v>
      </c>
      <c r="I557" s="110"/>
      <c r="J557" s="110">
        <v>2</v>
      </c>
      <c r="K557" s="31" t="s">
        <v>101</v>
      </c>
      <c r="L557" s="31" t="s">
        <v>101</v>
      </c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  <c r="AA557" s="110"/>
      <c r="AB557" s="110"/>
      <c r="AC557" s="110"/>
      <c r="AD557" s="110"/>
      <c r="AE557" s="110"/>
      <c r="AF557" s="110"/>
      <c r="AG557" s="110"/>
      <c r="AH557" s="110"/>
      <c r="AI557" s="110"/>
      <c r="AJ557" s="110"/>
      <c r="AK557" s="110"/>
      <c r="AL557" s="110"/>
      <c r="AM557" s="110"/>
    </row>
    <row r="558" spans="1:39" s="115" customFormat="1" ht="30" customHeight="1" x14ac:dyDescent="0.25">
      <c r="A558" s="215"/>
      <c r="B558" s="75">
        <v>342184</v>
      </c>
      <c r="C558" s="111" t="s">
        <v>461</v>
      </c>
      <c r="D558" s="111" t="s">
        <v>469</v>
      </c>
      <c r="E558" s="149" t="s">
        <v>466</v>
      </c>
      <c r="F558" s="113" t="s">
        <v>464</v>
      </c>
      <c r="G558" s="110" t="s">
        <v>470</v>
      </c>
      <c r="H558" s="110">
        <v>10</v>
      </c>
      <c r="I558" s="110" t="s">
        <v>470</v>
      </c>
      <c r="J558" s="110">
        <v>0</v>
      </c>
      <c r="K558" s="31" t="s">
        <v>101</v>
      </c>
      <c r="L558" s="31" t="s">
        <v>101</v>
      </c>
      <c r="M558" s="152">
        <v>112640</v>
      </c>
      <c r="N558" s="44">
        <v>86540</v>
      </c>
      <c r="O558" s="44">
        <v>6980</v>
      </c>
      <c r="P558" s="44" t="s">
        <v>398</v>
      </c>
      <c r="Q558" s="44">
        <v>10460</v>
      </c>
      <c r="R558" s="44" t="s">
        <v>398</v>
      </c>
      <c r="S558" s="44">
        <v>8200</v>
      </c>
      <c r="T558" s="44" t="s">
        <v>398</v>
      </c>
      <c r="U558" s="44">
        <v>6780</v>
      </c>
      <c r="V558" s="44" t="s">
        <v>398</v>
      </c>
      <c r="W558" s="44">
        <v>6500</v>
      </c>
      <c r="X558" s="44" t="s">
        <v>398</v>
      </c>
      <c r="Y558" s="44">
        <v>6300</v>
      </c>
      <c r="Z558" s="44" t="s">
        <v>398</v>
      </c>
      <c r="AA558" s="44">
        <v>5920</v>
      </c>
      <c r="AB558" s="44" t="s">
        <v>398</v>
      </c>
      <c r="AC558" s="44">
        <v>5060</v>
      </c>
      <c r="AD558" s="44" t="s">
        <v>398</v>
      </c>
      <c r="AE558" s="44">
        <v>9660</v>
      </c>
      <c r="AF558" s="44" t="s">
        <v>398</v>
      </c>
      <c r="AG558" s="44">
        <v>7340</v>
      </c>
      <c r="AH558" s="44" t="s">
        <v>398</v>
      </c>
      <c r="AI558" s="44">
        <v>8860</v>
      </c>
      <c r="AJ558" s="44" t="s">
        <v>398</v>
      </c>
      <c r="AK558" s="44">
        <v>6480</v>
      </c>
      <c r="AL558" s="44" t="s">
        <v>398</v>
      </c>
      <c r="AM558" s="44">
        <f>O558+Q558+S558+U558+W558+Y558+AA558+AC558+AE558+AG558+AI558+AK558</f>
        <v>88540</v>
      </c>
    </row>
    <row r="559" spans="1:39" s="115" customFormat="1" ht="30" customHeight="1" x14ac:dyDescent="0.25">
      <c r="A559" s="214">
        <v>275</v>
      </c>
      <c r="B559" s="75">
        <v>342185</v>
      </c>
      <c r="C559" s="111" t="s">
        <v>461</v>
      </c>
      <c r="D559" s="111" t="s">
        <v>469</v>
      </c>
      <c r="E559" s="149" t="s">
        <v>463</v>
      </c>
      <c r="F559" s="113" t="s">
        <v>464</v>
      </c>
      <c r="G559" s="110"/>
      <c r="H559" s="110">
        <v>0</v>
      </c>
      <c r="I559" s="110"/>
      <c r="J559" s="110">
        <v>3</v>
      </c>
      <c r="K559" s="31" t="s">
        <v>101</v>
      </c>
      <c r="L559" s="31" t="s">
        <v>101</v>
      </c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  <c r="AA559" s="110"/>
      <c r="AB559" s="110"/>
      <c r="AC559" s="110"/>
      <c r="AD559" s="110"/>
      <c r="AE559" s="110"/>
      <c r="AF559" s="110"/>
      <c r="AG559" s="110"/>
      <c r="AH559" s="110"/>
      <c r="AI559" s="110"/>
      <c r="AJ559" s="110"/>
      <c r="AK559" s="110"/>
      <c r="AL559" s="110"/>
      <c r="AM559" s="110"/>
    </row>
    <row r="560" spans="1:39" s="115" customFormat="1" ht="30" customHeight="1" x14ac:dyDescent="0.25">
      <c r="A560" s="215"/>
      <c r="B560" s="75">
        <v>342185</v>
      </c>
      <c r="C560" s="111" t="s">
        <v>461</v>
      </c>
      <c r="D560" s="111" t="s">
        <v>469</v>
      </c>
      <c r="E560" s="149" t="s">
        <v>466</v>
      </c>
      <c r="F560" s="113" t="s">
        <v>464</v>
      </c>
      <c r="G560" s="110" t="s">
        <v>470</v>
      </c>
      <c r="H560" s="110">
        <v>18</v>
      </c>
      <c r="I560" s="110" t="s">
        <v>470</v>
      </c>
      <c r="J560" s="110">
        <v>0</v>
      </c>
      <c r="K560" s="31" t="s">
        <v>101</v>
      </c>
      <c r="L560" s="31" t="s">
        <v>101</v>
      </c>
      <c r="M560" s="152">
        <v>2802</v>
      </c>
      <c r="N560" s="44">
        <v>2845</v>
      </c>
      <c r="O560" s="44">
        <v>374</v>
      </c>
      <c r="P560" s="44" t="s">
        <v>398</v>
      </c>
      <c r="Q560" s="44">
        <v>351</v>
      </c>
      <c r="R560" s="44" t="s">
        <v>398</v>
      </c>
      <c r="S560" s="44">
        <v>318</v>
      </c>
      <c r="T560" s="44" t="s">
        <v>398</v>
      </c>
      <c r="U560" s="44">
        <v>302</v>
      </c>
      <c r="V560" s="44" t="s">
        <v>398</v>
      </c>
      <c r="W560" s="44">
        <v>326</v>
      </c>
      <c r="X560" s="44" t="s">
        <v>398</v>
      </c>
      <c r="Y560" s="44">
        <v>253</v>
      </c>
      <c r="Z560" s="44" t="s">
        <v>398</v>
      </c>
      <c r="AA560" s="44">
        <v>219</v>
      </c>
      <c r="AB560" s="44" t="s">
        <v>398</v>
      </c>
      <c r="AC560" s="44">
        <v>223</v>
      </c>
      <c r="AD560" s="44" t="s">
        <v>398</v>
      </c>
      <c r="AE560" s="44">
        <v>204</v>
      </c>
      <c r="AF560" s="44" t="s">
        <v>398</v>
      </c>
      <c r="AG560" s="44">
        <v>278</v>
      </c>
      <c r="AH560" s="44" t="s">
        <v>398</v>
      </c>
      <c r="AI560" s="44">
        <v>422</v>
      </c>
      <c r="AJ560" s="44" t="s">
        <v>398</v>
      </c>
      <c r="AK560" s="44">
        <v>341</v>
      </c>
      <c r="AL560" s="44" t="s">
        <v>398</v>
      </c>
      <c r="AM560" s="44">
        <f>O560+Q560+S560+U560+W560+Y560+AA560+AC560+AE560+AG560+AI560+AK560</f>
        <v>3611</v>
      </c>
    </row>
    <row r="561" spans="1:39" s="115" customFormat="1" ht="30" customHeight="1" x14ac:dyDescent="0.25">
      <c r="A561" s="214">
        <v>276</v>
      </c>
      <c r="B561" s="75">
        <v>342186</v>
      </c>
      <c r="C561" s="111" t="s">
        <v>461</v>
      </c>
      <c r="D561" s="111" t="s">
        <v>469</v>
      </c>
      <c r="E561" s="149" t="s">
        <v>463</v>
      </c>
      <c r="F561" s="113" t="s">
        <v>464</v>
      </c>
      <c r="G561" s="110"/>
      <c r="H561" s="110">
        <v>30</v>
      </c>
      <c r="I561" s="110"/>
      <c r="J561" s="110">
        <v>5</v>
      </c>
      <c r="K561" s="31" t="s">
        <v>101</v>
      </c>
      <c r="L561" s="31" t="s">
        <v>101</v>
      </c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  <c r="AA561" s="110"/>
      <c r="AB561" s="110"/>
      <c r="AC561" s="110"/>
      <c r="AD561" s="110"/>
      <c r="AE561" s="110"/>
      <c r="AF561" s="110"/>
      <c r="AG561" s="110"/>
      <c r="AH561" s="110"/>
      <c r="AI561" s="110"/>
      <c r="AJ561" s="110"/>
      <c r="AK561" s="110"/>
      <c r="AL561" s="110"/>
      <c r="AM561" s="110"/>
    </row>
    <row r="562" spans="1:39" s="115" customFormat="1" ht="30" customHeight="1" x14ac:dyDescent="0.25">
      <c r="A562" s="215"/>
      <c r="B562" s="75">
        <v>342186</v>
      </c>
      <c r="C562" s="111"/>
      <c r="D562" s="111"/>
      <c r="E562" s="149"/>
      <c r="F562" s="113"/>
      <c r="G562" s="110"/>
      <c r="H562" s="110"/>
      <c r="I562" s="110"/>
      <c r="J562" s="110"/>
      <c r="K562" s="31"/>
      <c r="L562" s="31"/>
      <c r="M562" s="152">
        <v>5995</v>
      </c>
      <c r="N562" s="44">
        <v>4476</v>
      </c>
      <c r="O562" s="44">
        <v>267</v>
      </c>
      <c r="P562" s="44" t="s">
        <v>398</v>
      </c>
      <c r="Q562" s="44">
        <v>518</v>
      </c>
      <c r="R562" s="44" t="s">
        <v>398</v>
      </c>
      <c r="S562" s="44">
        <v>606</v>
      </c>
      <c r="T562" s="44" t="s">
        <v>398</v>
      </c>
      <c r="U562" s="44">
        <v>315</v>
      </c>
      <c r="V562" s="44" t="s">
        <v>398</v>
      </c>
      <c r="W562" s="44">
        <v>139</v>
      </c>
      <c r="X562" s="44" t="s">
        <v>398</v>
      </c>
      <c r="Y562" s="44">
        <v>104</v>
      </c>
      <c r="Z562" s="44" t="s">
        <v>398</v>
      </c>
      <c r="AA562" s="44">
        <v>116</v>
      </c>
      <c r="AB562" s="44" t="s">
        <v>398</v>
      </c>
      <c r="AC562" s="44">
        <v>316</v>
      </c>
      <c r="AD562" s="44" t="s">
        <v>398</v>
      </c>
      <c r="AE562" s="44">
        <v>152</v>
      </c>
      <c r="AF562" s="44" t="s">
        <v>398</v>
      </c>
      <c r="AG562" s="44">
        <v>156</v>
      </c>
      <c r="AH562" s="44" t="s">
        <v>398</v>
      </c>
      <c r="AI562" s="44">
        <v>208</v>
      </c>
      <c r="AJ562" s="44" t="s">
        <v>398</v>
      </c>
      <c r="AK562" s="44">
        <v>160</v>
      </c>
      <c r="AL562" s="44" t="s">
        <v>398</v>
      </c>
      <c r="AM562" s="44">
        <f>O562+Q562+S562+U562+W562+Y562+AA562+AC562+AE562+AG562+AI562+AK562</f>
        <v>3057</v>
      </c>
    </row>
    <row r="563" spans="1:39" s="115" customFormat="1" ht="30" customHeight="1" x14ac:dyDescent="0.25">
      <c r="A563" s="214">
        <v>277</v>
      </c>
      <c r="B563" s="75">
        <v>342187</v>
      </c>
      <c r="C563" s="111" t="s">
        <v>461</v>
      </c>
      <c r="D563" s="111" t="s">
        <v>469</v>
      </c>
      <c r="E563" s="149" t="s">
        <v>463</v>
      </c>
      <c r="F563" s="113" t="s">
        <v>464</v>
      </c>
      <c r="G563" s="110"/>
      <c r="H563" s="110">
        <v>0</v>
      </c>
      <c r="I563" s="110"/>
      <c r="J563" s="110">
        <v>4</v>
      </c>
      <c r="K563" s="31" t="s">
        <v>101</v>
      </c>
      <c r="L563" s="31" t="s">
        <v>101</v>
      </c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  <c r="AA563" s="110"/>
      <c r="AB563" s="110"/>
      <c r="AC563" s="110"/>
      <c r="AD563" s="110"/>
      <c r="AE563" s="110"/>
      <c r="AF563" s="110"/>
      <c r="AG563" s="110"/>
      <c r="AH563" s="110"/>
      <c r="AI563" s="110"/>
      <c r="AJ563" s="110"/>
      <c r="AK563" s="110"/>
      <c r="AL563" s="110"/>
      <c r="AM563" s="110"/>
    </row>
    <row r="564" spans="1:39" s="115" customFormat="1" ht="30" customHeight="1" x14ac:dyDescent="0.25">
      <c r="A564" s="215"/>
      <c r="B564" s="75">
        <v>342187</v>
      </c>
      <c r="C564" s="111" t="s">
        <v>461</v>
      </c>
      <c r="D564" s="111" t="s">
        <v>469</v>
      </c>
      <c r="E564" s="149" t="s">
        <v>466</v>
      </c>
      <c r="F564" s="113" t="s">
        <v>464</v>
      </c>
      <c r="G564" s="110" t="s">
        <v>470</v>
      </c>
      <c r="H564" s="110">
        <v>24</v>
      </c>
      <c r="I564" s="110" t="s">
        <v>470</v>
      </c>
      <c r="J564" s="110">
        <v>0</v>
      </c>
      <c r="K564" s="31" t="s">
        <v>101</v>
      </c>
      <c r="L564" s="31" t="s">
        <v>101</v>
      </c>
      <c r="M564" s="152">
        <v>5937</v>
      </c>
      <c r="N564" s="44">
        <v>5875</v>
      </c>
      <c r="O564" s="44">
        <v>583</v>
      </c>
      <c r="P564" s="44" t="s">
        <v>398</v>
      </c>
      <c r="Q564" s="44">
        <v>785</v>
      </c>
      <c r="R564" s="44" t="s">
        <v>398</v>
      </c>
      <c r="S564" s="44">
        <v>462</v>
      </c>
      <c r="T564" s="44" t="s">
        <v>398</v>
      </c>
      <c r="U564" s="44">
        <v>359</v>
      </c>
      <c r="V564" s="44" t="s">
        <v>398</v>
      </c>
      <c r="W564" s="44">
        <v>303</v>
      </c>
      <c r="X564" s="44" t="s">
        <v>398</v>
      </c>
      <c r="Y564" s="44">
        <v>288</v>
      </c>
      <c r="Z564" s="44" t="s">
        <v>398</v>
      </c>
      <c r="AA564" s="44">
        <v>203</v>
      </c>
      <c r="AB564" s="44" t="s">
        <v>398</v>
      </c>
      <c r="AC564" s="44">
        <v>211</v>
      </c>
      <c r="AD564" s="44" t="s">
        <v>398</v>
      </c>
      <c r="AE564" s="44">
        <v>511</v>
      </c>
      <c r="AF564" s="44" t="s">
        <v>398</v>
      </c>
      <c r="AG564" s="44">
        <v>396</v>
      </c>
      <c r="AH564" s="44" t="s">
        <v>398</v>
      </c>
      <c r="AI564" s="44">
        <v>539</v>
      </c>
      <c r="AJ564" s="44" t="s">
        <v>398</v>
      </c>
      <c r="AK564" s="44">
        <v>424</v>
      </c>
      <c r="AL564" s="44" t="s">
        <v>398</v>
      </c>
      <c r="AM564" s="44">
        <f>O564+Q564+S564+U564+W564+Y564+AA564+AC564+AE564+AG564+AI564+AK564</f>
        <v>5064</v>
      </c>
    </row>
    <row r="565" spans="1:39" s="115" customFormat="1" ht="30" customHeight="1" x14ac:dyDescent="0.25">
      <c r="A565" s="214">
        <v>278</v>
      </c>
      <c r="B565" s="75">
        <v>342188</v>
      </c>
      <c r="C565" s="111" t="s">
        <v>461</v>
      </c>
      <c r="D565" s="111" t="s">
        <v>469</v>
      </c>
      <c r="E565" s="149" t="s">
        <v>463</v>
      </c>
      <c r="F565" s="113" t="s">
        <v>464</v>
      </c>
      <c r="G565" s="110"/>
      <c r="H565" s="110">
        <v>0</v>
      </c>
      <c r="I565" s="110"/>
      <c r="J565" s="110">
        <v>12</v>
      </c>
      <c r="K565" s="31" t="s">
        <v>101</v>
      </c>
      <c r="L565" s="31" t="s">
        <v>101</v>
      </c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  <c r="AA565" s="110"/>
      <c r="AB565" s="110"/>
      <c r="AC565" s="110"/>
      <c r="AD565" s="110"/>
      <c r="AE565" s="110"/>
      <c r="AF565" s="110"/>
      <c r="AG565" s="110"/>
      <c r="AH565" s="110"/>
      <c r="AI565" s="110"/>
      <c r="AJ565" s="110"/>
      <c r="AK565" s="110"/>
      <c r="AL565" s="110"/>
      <c r="AM565" s="110"/>
    </row>
    <row r="566" spans="1:39" s="115" customFormat="1" ht="30" customHeight="1" x14ac:dyDescent="0.25">
      <c r="A566" s="215"/>
      <c r="B566" s="75">
        <v>342188</v>
      </c>
      <c r="C566" s="111" t="s">
        <v>461</v>
      </c>
      <c r="D566" s="111" t="s">
        <v>469</v>
      </c>
      <c r="E566" s="149" t="s">
        <v>466</v>
      </c>
      <c r="F566" s="113" t="s">
        <v>464</v>
      </c>
      <c r="G566" s="110" t="s">
        <v>470</v>
      </c>
      <c r="H566" s="110">
        <v>0</v>
      </c>
      <c r="I566" s="110" t="s">
        <v>470</v>
      </c>
      <c r="J566" s="110">
        <v>0</v>
      </c>
      <c r="K566" s="31" t="s">
        <v>101</v>
      </c>
      <c r="L566" s="31" t="s">
        <v>101</v>
      </c>
      <c r="M566" s="152">
        <v>44</v>
      </c>
      <c r="N566" s="44">
        <v>12</v>
      </c>
      <c r="O566" s="44">
        <v>0</v>
      </c>
      <c r="P566" s="44" t="s">
        <v>398</v>
      </c>
      <c r="Q566" s="44">
        <v>0</v>
      </c>
      <c r="R566" s="44" t="s">
        <v>398</v>
      </c>
      <c r="S566" s="44">
        <v>0</v>
      </c>
      <c r="T566" s="44" t="s">
        <v>398</v>
      </c>
      <c r="U566" s="44">
        <v>52</v>
      </c>
      <c r="V566" s="44" t="s">
        <v>398</v>
      </c>
      <c r="W566" s="44">
        <v>0</v>
      </c>
      <c r="X566" s="44" t="s">
        <v>398</v>
      </c>
      <c r="Y566" s="44">
        <v>1</v>
      </c>
      <c r="Z566" s="44" t="s">
        <v>398</v>
      </c>
      <c r="AA566" s="44">
        <v>10</v>
      </c>
      <c r="AB566" s="44" t="s">
        <v>398</v>
      </c>
      <c r="AC566" s="44">
        <v>0</v>
      </c>
      <c r="AD566" s="44" t="s">
        <v>398</v>
      </c>
      <c r="AE566" s="44">
        <v>6</v>
      </c>
      <c r="AF566" s="44" t="s">
        <v>398</v>
      </c>
      <c r="AG566" s="44">
        <v>1</v>
      </c>
      <c r="AH566" s="44" t="s">
        <v>398</v>
      </c>
      <c r="AI566" s="44">
        <v>0</v>
      </c>
      <c r="AJ566" s="44" t="s">
        <v>398</v>
      </c>
      <c r="AK566" s="44">
        <v>0</v>
      </c>
      <c r="AL566" s="44" t="s">
        <v>398</v>
      </c>
      <c r="AM566" s="44">
        <f>O566+Q566+S566+U566+W566+Y566+AA566+AC566+AE566+AG566+AI566+AK566</f>
        <v>70</v>
      </c>
    </row>
    <row r="567" spans="1:39" s="115" customFormat="1" ht="30" customHeight="1" x14ac:dyDescent="0.25">
      <c r="A567" s="214">
        <v>279</v>
      </c>
      <c r="B567" s="75">
        <v>342189</v>
      </c>
      <c r="C567" s="111" t="s">
        <v>461</v>
      </c>
      <c r="D567" s="111" t="s">
        <v>469</v>
      </c>
      <c r="E567" s="149" t="s">
        <v>463</v>
      </c>
      <c r="F567" s="113" t="s">
        <v>464</v>
      </c>
      <c r="G567" s="110"/>
      <c r="H567" s="110">
        <v>0</v>
      </c>
      <c r="I567" s="110"/>
      <c r="J567" s="110">
        <v>7</v>
      </c>
      <c r="K567" s="31" t="s">
        <v>101</v>
      </c>
      <c r="L567" s="31" t="s">
        <v>101</v>
      </c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  <c r="AA567" s="110"/>
      <c r="AB567" s="110"/>
      <c r="AC567" s="110"/>
      <c r="AD567" s="110"/>
      <c r="AE567" s="110"/>
      <c r="AF567" s="110"/>
      <c r="AG567" s="110"/>
      <c r="AH567" s="110"/>
      <c r="AI567" s="110"/>
      <c r="AJ567" s="110"/>
      <c r="AK567" s="110"/>
      <c r="AL567" s="110"/>
      <c r="AM567" s="110"/>
    </row>
    <row r="568" spans="1:39" s="115" customFormat="1" ht="30" customHeight="1" x14ac:dyDescent="0.25">
      <c r="A568" s="215"/>
      <c r="B568" s="75">
        <v>342189</v>
      </c>
      <c r="C568" s="111" t="s">
        <v>461</v>
      </c>
      <c r="D568" s="111" t="s">
        <v>469</v>
      </c>
      <c r="E568" s="149" t="s">
        <v>466</v>
      </c>
      <c r="F568" s="113" t="s">
        <v>464</v>
      </c>
      <c r="G568" s="110" t="s">
        <v>470</v>
      </c>
      <c r="H568" s="110">
        <v>0</v>
      </c>
      <c r="I568" s="110" t="s">
        <v>470</v>
      </c>
      <c r="J568" s="110">
        <v>0</v>
      </c>
      <c r="K568" s="31" t="s">
        <v>101</v>
      </c>
      <c r="L568" s="31" t="s">
        <v>101</v>
      </c>
      <c r="M568" s="152">
        <v>3337</v>
      </c>
      <c r="N568" s="44">
        <v>3477</v>
      </c>
      <c r="O568" s="44">
        <v>181</v>
      </c>
      <c r="P568" s="44" t="s">
        <v>398</v>
      </c>
      <c r="Q568" s="44">
        <v>0</v>
      </c>
      <c r="R568" s="44" t="s">
        <v>398</v>
      </c>
      <c r="S568" s="44">
        <v>5</v>
      </c>
      <c r="T568" s="44" t="s">
        <v>398</v>
      </c>
      <c r="U568" s="44">
        <v>0</v>
      </c>
      <c r="V568" s="44" t="s">
        <v>398</v>
      </c>
      <c r="W568" s="44">
        <v>0</v>
      </c>
      <c r="X568" s="44" t="s">
        <v>398</v>
      </c>
      <c r="Y568" s="44">
        <v>0</v>
      </c>
      <c r="Z568" s="44" t="s">
        <v>398</v>
      </c>
      <c r="AA568" s="44">
        <v>0</v>
      </c>
      <c r="AB568" s="44" t="s">
        <v>398</v>
      </c>
      <c r="AC568" s="44">
        <v>0</v>
      </c>
      <c r="AD568" s="44" t="s">
        <v>398</v>
      </c>
      <c r="AE568" s="44">
        <v>0</v>
      </c>
      <c r="AF568" s="44" t="s">
        <v>398</v>
      </c>
      <c r="AG568" s="44">
        <v>0</v>
      </c>
      <c r="AH568" s="44" t="s">
        <v>398</v>
      </c>
      <c r="AI568" s="44">
        <v>0</v>
      </c>
      <c r="AJ568" s="44" t="s">
        <v>398</v>
      </c>
      <c r="AK568" s="44">
        <v>0</v>
      </c>
      <c r="AL568" s="44" t="s">
        <v>398</v>
      </c>
      <c r="AM568" s="44">
        <f>O568+Q568+S568+U568+W568+Y568+AA568+AC568+AE568+AG568+AI568+AK568</f>
        <v>186</v>
      </c>
    </row>
    <row r="569" spans="1:39" s="115" customFormat="1" ht="30" customHeight="1" x14ac:dyDescent="0.25">
      <c r="A569" s="214">
        <v>280</v>
      </c>
      <c r="B569" s="75">
        <v>342190</v>
      </c>
      <c r="C569" s="111" t="s">
        <v>461</v>
      </c>
      <c r="D569" s="111" t="s">
        <v>469</v>
      </c>
      <c r="E569" s="149" t="s">
        <v>463</v>
      </c>
      <c r="F569" s="113" t="s">
        <v>464</v>
      </c>
      <c r="G569" s="110"/>
      <c r="H569" s="110">
        <v>0</v>
      </c>
      <c r="I569" s="110"/>
      <c r="J569" s="110">
        <v>8</v>
      </c>
      <c r="K569" s="31" t="s">
        <v>101</v>
      </c>
      <c r="L569" s="31" t="s">
        <v>101</v>
      </c>
      <c r="M569" s="152">
        <v>0</v>
      </c>
      <c r="N569" s="44">
        <v>0</v>
      </c>
      <c r="O569" s="44">
        <v>0</v>
      </c>
      <c r="P569" s="44" t="s">
        <v>398</v>
      </c>
      <c r="Q569" s="44">
        <v>0</v>
      </c>
      <c r="R569" s="44" t="s">
        <v>398</v>
      </c>
      <c r="S569" s="44">
        <v>0</v>
      </c>
      <c r="T569" s="44" t="s">
        <v>398</v>
      </c>
      <c r="U569" s="44">
        <v>0</v>
      </c>
      <c r="V569" s="44" t="s">
        <v>398</v>
      </c>
      <c r="W569" s="44">
        <v>0</v>
      </c>
      <c r="X569" s="44" t="s">
        <v>398</v>
      </c>
      <c r="Y569" s="44">
        <v>0</v>
      </c>
      <c r="Z569" s="44" t="s">
        <v>398</v>
      </c>
      <c r="AA569" s="44">
        <v>0</v>
      </c>
      <c r="AB569" s="44" t="s">
        <v>398</v>
      </c>
      <c r="AC569" s="44">
        <v>0</v>
      </c>
      <c r="AD569" s="44" t="s">
        <v>398</v>
      </c>
      <c r="AE569" s="44">
        <v>0</v>
      </c>
      <c r="AF569" s="44" t="s">
        <v>398</v>
      </c>
      <c r="AG569" s="44">
        <v>0</v>
      </c>
      <c r="AH569" s="44" t="s">
        <v>398</v>
      </c>
      <c r="AI569" s="44">
        <v>0</v>
      </c>
      <c r="AJ569" s="44" t="s">
        <v>398</v>
      </c>
      <c r="AK569" s="44">
        <v>0</v>
      </c>
      <c r="AL569" s="44" t="s">
        <v>398</v>
      </c>
      <c r="AM569" s="44">
        <f>O569+Q569+S569+U569+W569+Y569+AA569+AC569+AE569+AG569+AI569+AK569</f>
        <v>0</v>
      </c>
    </row>
    <row r="570" spans="1:39" s="115" customFormat="1" ht="30" customHeight="1" x14ac:dyDescent="0.25">
      <c r="A570" s="215"/>
      <c r="B570" s="75">
        <v>342190</v>
      </c>
      <c r="C570" s="111" t="s">
        <v>461</v>
      </c>
      <c r="D570" s="111" t="s">
        <v>469</v>
      </c>
      <c r="E570" s="149" t="s">
        <v>466</v>
      </c>
      <c r="F570" s="113" t="s">
        <v>464</v>
      </c>
      <c r="G570" s="110" t="s">
        <v>470</v>
      </c>
      <c r="H570" s="110">
        <v>0</v>
      </c>
      <c r="I570" s="110" t="s">
        <v>470</v>
      </c>
      <c r="J570" s="110">
        <v>0</v>
      </c>
      <c r="K570" s="31" t="s">
        <v>101</v>
      </c>
      <c r="L570" s="31" t="s">
        <v>101</v>
      </c>
      <c r="M570" s="44"/>
      <c r="N570" s="44"/>
      <c r="O570" s="153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</row>
    <row r="571" spans="1:39" s="115" customFormat="1" ht="30" customHeight="1" x14ac:dyDescent="0.25">
      <c r="A571" s="214">
        <v>281</v>
      </c>
      <c r="B571" s="75">
        <v>342191</v>
      </c>
      <c r="C571" s="111" t="s">
        <v>461</v>
      </c>
      <c r="D571" s="111" t="s">
        <v>469</v>
      </c>
      <c r="E571" s="149" t="s">
        <v>463</v>
      </c>
      <c r="F571" s="113" t="s">
        <v>464</v>
      </c>
      <c r="G571" s="110"/>
      <c r="H571" s="110">
        <v>0</v>
      </c>
      <c r="I571" s="110"/>
      <c r="J571" s="110">
        <v>5</v>
      </c>
      <c r="K571" s="31" t="s">
        <v>101</v>
      </c>
      <c r="L571" s="31" t="s">
        <v>101</v>
      </c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  <c r="AA571" s="110"/>
      <c r="AB571" s="110"/>
      <c r="AC571" s="110"/>
      <c r="AD571" s="110"/>
      <c r="AE571" s="110"/>
      <c r="AF571" s="110"/>
      <c r="AG571" s="110"/>
      <c r="AH571" s="110"/>
      <c r="AI571" s="110"/>
      <c r="AJ571" s="110"/>
      <c r="AK571" s="110"/>
      <c r="AL571" s="110"/>
      <c r="AM571" s="110"/>
    </row>
    <row r="572" spans="1:39" s="115" customFormat="1" ht="30" customHeight="1" x14ac:dyDescent="0.25">
      <c r="A572" s="215"/>
      <c r="B572" s="75">
        <v>342191</v>
      </c>
      <c r="C572" s="111" t="s">
        <v>461</v>
      </c>
      <c r="D572" s="111" t="s">
        <v>469</v>
      </c>
      <c r="E572" s="149" t="s">
        <v>466</v>
      </c>
      <c r="F572" s="113" t="s">
        <v>464</v>
      </c>
      <c r="G572" s="110" t="s">
        <v>470</v>
      </c>
      <c r="H572" s="110">
        <v>30</v>
      </c>
      <c r="I572" s="110" t="s">
        <v>470</v>
      </c>
      <c r="J572" s="110">
        <v>0</v>
      </c>
      <c r="K572" s="31" t="s">
        <v>101</v>
      </c>
      <c r="L572" s="31" t="s">
        <v>101</v>
      </c>
      <c r="M572" s="152">
        <v>4024</v>
      </c>
      <c r="N572" s="44">
        <v>3922</v>
      </c>
      <c r="O572" s="44">
        <v>503</v>
      </c>
      <c r="P572" s="44" t="s">
        <v>398</v>
      </c>
      <c r="Q572" s="44">
        <v>484</v>
      </c>
      <c r="R572" s="44" t="s">
        <v>398</v>
      </c>
      <c r="S572" s="44">
        <v>396</v>
      </c>
      <c r="T572" s="44" t="s">
        <v>398</v>
      </c>
      <c r="U572" s="44">
        <v>368</v>
      </c>
      <c r="V572" s="44" t="s">
        <v>398</v>
      </c>
      <c r="W572" s="44">
        <v>288</v>
      </c>
      <c r="X572" s="44" t="s">
        <v>398</v>
      </c>
      <c r="Y572" s="44">
        <v>369</v>
      </c>
      <c r="Z572" s="44" t="s">
        <v>398</v>
      </c>
      <c r="AA572" s="44">
        <v>304</v>
      </c>
      <c r="AB572" s="44" t="s">
        <v>398</v>
      </c>
      <c r="AC572" s="44">
        <v>221</v>
      </c>
      <c r="AD572" s="44" t="s">
        <v>398</v>
      </c>
      <c r="AE572" s="44">
        <v>700</v>
      </c>
      <c r="AF572" s="44" t="s">
        <v>398</v>
      </c>
      <c r="AG572" s="44">
        <v>421</v>
      </c>
      <c r="AH572" s="44" t="s">
        <v>398</v>
      </c>
      <c r="AI572" s="44">
        <v>478</v>
      </c>
      <c r="AJ572" s="44" t="s">
        <v>398</v>
      </c>
      <c r="AK572" s="44">
        <v>312</v>
      </c>
      <c r="AL572" s="44" t="s">
        <v>398</v>
      </c>
      <c r="AM572" s="44">
        <f>O572+Q572+S572+U572+W572+Y572+AA572+AC572+AE572+AG572+AI572+AK572</f>
        <v>4844</v>
      </c>
    </row>
    <row r="573" spans="1:39" s="115" customFormat="1" ht="30" customHeight="1" x14ac:dyDescent="0.25">
      <c r="A573" s="214">
        <v>282</v>
      </c>
      <c r="B573" s="75">
        <v>342192</v>
      </c>
      <c r="C573" s="111" t="s">
        <v>461</v>
      </c>
      <c r="D573" s="111" t="s">
        <v>469</v>
      </c>
      <c r="E573" s="149" t="s">
        <v>463</v>
      </c>
      <c r="F573" s="113" t="s">
        <v>464</v>
      </c>
      <c r="G573" s="110"/>
      <c r="H573" s="110">
        <v>0</v>
      </c>
      <c r="I573" s="110"/>
      <c r="J573" s="110">
        <v>5</v>
      </c>
      <c r="K573" s="31" t="s">
        <v>101</v>
      </c>
      <c r="L573" s="31" t="s">
        <v>101</v>
      </c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  <c r="AA573" s="110"/>
      <c r="AB573" s="110"/>
      <c r="AC573" s="110"/>
      <c r="AD573" s="110"/>
      <c r="AE573" s="110"/>
      <c r="AF573" s="110"/>
      <c r="AG573" s="110"/>
      <c r="AH573" s="110"/>
      <c r="AI573" s="110"/>
      <c r="AJ573" s="110"/>
      <c r="AK573" s="110"/>
      <c r="AL573" s="110"/>
      <c r="AM573" s="110"/>
    </row>
    <row r="574" spans="1:39" s="115" customFormat="1" ht="30" customHeight="1" x14ac:dyDescent="0.25">
      <c r="A574" s="215"/>
      <c r="B574" s="75">
        <v>342192</v>
      </c>
      <c r="C574" s="111" t="s">
        <v>461</v>
      </c>
      <c r="D574" s="111" t="s">
        <v>469</v>
      </c>
      <c r="E574" s="149" t="s">
        <v>466</v>
      </c>
      <c r="F574" s="113" t="s">
        <v>464</v>
      </c>
      <c r="G574" s="110" t="s">
        <v>470</v>
      </c>
      <c r="H574" s="110">
        <v>25</v>
      </c>
      <c r="I574" s="110" t="s">
        <v>470</v>
      </c>
      <c r="J574" s="110">
        <v>0</v>
      </c>
      <c r="K574" s="31" t="s">
        <v>101</v>
      </c>
      <c r="L574" s="31" t="s">
        <v>101</v>
      </c>
      <c r="M574" s="152">
        <v>154720</v>
      </c>
      <c r="N574" s="44">
        <v>523100</v>
      </c>
      <c r="O574" s="44">
        <v>43620</v>
      </c>
      <c r="P574" s="44" t="s">
        <v>398</v>
      </c>
      <c r="Q574" s="44">
        <v>33840</v>
      </c>
      <c r="R574" s="44" t="s">
        <v>398</v>
      </c>
      <c r="S574" s="44">
        <v>40260</v>
      </c>
      <c r="T574" s="44" t="s">
        <v>398</v>
      </c>
      <c r="U574" s="44">
        <v>32800</v>
      </c>
      <c r="V574" s="44" t="s">
        <v>398</v>
      </c>
      <c r="W574" s="44">
        <v>25000</v>
      </c>
      <c r="X574" s="44" t="s">
        <v>398</v>
      </c>
      <c r="Y574" s="44">
        <v>21520</v>
      </c>
      <c r="Z574" s="44" t="s">
        <v>398</v>
      </c>
      <c r="AA574" s="44">
        <v>22040</v>
      </c>
      <c r="AB574" s="44" t="s">
        <v>398</v>
      </c>
      <c r="AC574" s="44">
        <v>14900</v>
      </c>
      <c r="AD574" s="44" t="s">
        <v>398</v>
      </c>
      <c r="AE574" s="44">
        <v>39920</v>
      </c>
      <c r="AF574" s="44" t="s">
        <v>398</v>
      </c>
      <c r="AG574" s="44">
        <v>23880</v>
      </c>
      <c r="AH574" s="44" t="s">
        <v>398</v>
      </c>
      <c r="AI574" s="44">
        <v>43900</v>
      </c>
      <c r="AJ574" s="44" t="s">
        <v>398</v>
      </c>
      <c r="AK574" s="44">
        <v>29800</v>
      </c>
      <c r="AL574" s="44" t="s">
        <v>398</v>
      </c>
      <c r="AM574" s="44">
        <f>O574+Q574+S574+U574+W574+Y574+AA574+AC574+AE574+AG574+AI574+AK574</f>
        <v>371480</v>
      </c>
    </row>
    <row r="575" spans="1:39" s="115" customFormat="1" ht="30" customHeight="1" x14ac:dyDescent="0.25">
      <c r="A575" s="214">
        <v>283</v>
      </c>
      <c r="B575" s="75">
        <v>342193</v>
      </c>
      <c r="C575" s="111" t="s">
        <v>461</v>
      </c>
      <c r="D575" s="111" t="s">
        <v>469</v>
      </c>
      <c r="E575" s="149" t="s">
        <v>463</v>
      </c>
      <c r="F575" s="113" t="s">
        <v>464</v>
      </c>
      <c r="G575" s="110"/>
      <c r="H575" s="110">
        <v>0</v>
      </c>
      <c r="I575" s="110"/>
      <c r="J575" s="110">
        <v>12</v>
      </c>
      <c r="K575" s="31" t="s">
        <v>101</v>
      </c>
      <c r="L575" s="31" t="s">
        <v>101</v>
      </c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  <c r="AA575" s="110"/>
      <c r="AB575" s="110"/>
      <c r="AC575" s="110"/>
      <c r="AD575" s="110"/>
      <c r="AE575" s="110"/>
      <c r="AF575" s="110"/>
      <c r="AG575" s="110"/>
      <c r="AH575" s="110"/>
      <c r="AI575" s="110"/>
      <c r="AJ575" s="110"/>
      <c r="AK575" s="110"/>
      <c r="AL575" s="110"/>
      <c r="AM575" s="110"/>
    </row>
    <row r="576" spans="1:39" s="115" customFormat="1" ht="30" customHeight="1" x14ac:dyDescent="0.25">
      <c r="A576" s="215"/>
      <c r="B576" s="75">
        <v>342193</v>
      </c>
      <c r="C576" s="111" t="s">
        <v>461</v>
      </c>
      <c r="D576" s="111" t="s">
        <v>469</v>
      </c>
      <c r="E576" s="149" t="s">
        <v>466</v>
      </c>
      <c r="F576" s="113" t="s">
        <v>464</v>
      </c>
      <c r="G576" s="110" t="s">
        <v>470</v>
      </c>
      <c r="H576" s="110">
        <v>63</v>
      </c>
      <c r="I576" s="110" t="s">
        <v>470</v>
      </c>
      <c r="J576" s="110">
        <v>0</v>
      </c>
      <c r="K576" s="31" t="s">
        <v>101</v>
      </c>
      <c r="L576" s="31" t="s">
        <v>101</v>
      </c>
      <c r="M576" s="152">
        <v>9787.7999999999993</v>
      </c>
      <c r="N576" s="44">
        <v>9065</v>
      </c>
      <c r="O576" s="44">
        <v>804</v>
      </c>
      <c r="P576" s="44" t="s">
        <v>398</v>
      </c>
      <c r="Q576" s="44">
        <v>1149</v>
      </c>
      <c r="R576" s="44" t="s">
        <v>398</v>
      </c>
      <c r="S576" s="44">
        <v>786</v>
      </c>
      <c r="T576" s="44" t="s">
        <v>398</v>
      </c>
      <c r="U576" s="44">
        <v>830</v>
      </c>
      <c r="V576" s="44" t="s">
        <v>398</v>
      </c>
      <c r="W576" s="44">
        <v>395</v>
      </c>
      <c r="X576" s="44" t="s">
        <v>398</v>
      </c>
      <c r="Y576" s="44">
        <v>418</v>
      </c>
      <c r="Z576" s="44" t="s">
        <v>398</v>
      </c>
      <c r="AA576" s="44">
        <v>507</v>
      </c>
      <c r="AB576" s="44" t="s">
        <v>398</v>
      </c>
      <c r="AC576" s="44">
        <v>580</v>
      </c>
      <c r="AD576" s="44" t="s">
        <v>398</v>
      </c>
      <c r="AE576" s="44">
        <v>756</v>
      </c>
      <c r="AF576" s="44" t="s">
        <v>398</v>
      </c>
      <c r="AG576" s="44">
        <v>649</v>
      </c>
      <c r="AH576" s="44" t="s">
        <v>398</v>
      </c>
      <c r="AI576" s="44">
        <v>632</v>
      </c>
      <c r="AJ576" s="44" t="s">
        <v>398</v>
      </c>
      <c r="AK576" s="44">
        <v>470</v>
      </c>
      <c r="AL576" s="44" t="s">
        <v>398</v>
      </c>
      <c r="AM576" s="44">
        <f>O576+Q576+S576+U576+W576+Y576+AA576+AC576+AE576+AG576+AI576+AK576</f>
        <v>7976</v>
      </c>
    </row>
    <row r="577" spans="1:39" s="115" customFormat="1" ht="30" customHeight="1" x14ac:dyDescent="0.25">
      <c r="A577" s="214">
        <v>284</v>
      </c>
      <c r="B577" s="75">
        <v>342194</v>
      </c>
      <c r="C577" s="111" t="s">
        <v>461</v>
      </c>
      <c r="D577" s="111" t="s">
        <v>469</v>
      </c>
      <c r="E577" s="149" t="s">
        <v>463</v>
      </c>
      <c r="F577" s="113" t="s">
        <v>464</v>
      </c>
      <c r="G577" s="110"/>
      <c r="H577" s="110">
        <v>0</v>
      </c>
      <c r="I577" s="110"/>
      <c r="J577" s="110">
        <v>7</v>
      </c>
      <c r="K577" s="31" t="s">
        <v>101</v>
      </c>
      <c r="L577" s="31" t="s">
        <v>101</v>
      </c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  <c r="AA577" s="110"/>
      <c r="AB577" s="110"/>
      <c r="AC577" s="110"/>
      <c r="AD577" s="110"/>
      <c r="AE577" s="110"/>
      <c r="AF577" s="110"/>
      <c r="AG577" s="110"/>
      <c r="AH577" s="110"/>
      <c r="AI577" s="110"/>
      <c r="AJ577" s="110"/>
      <c r="AK577" s="110"/>
      <c r="AL577" s="110"/>
      <c r="AM577" s="110"/>
    </row>
    <row r="578" spans="1:39" s="115" customFormat="1" ht="30" customHeight="1" x14ac:dyDescent="0.25">
      <c r="A578" s="215"/>
      <c r="B578" s="75">
        <v>342194</v>
      </c>
      <c r="C578" s="111" t="s">
        <v>461</v>
      </c>
      <c r="D578" s="111" t="s">
        <v>469</v>
      </c>
      <c r="E578" s="149" t="s">
        <v>466</v>
      </c>
      <c r="F578" s="113" t="s">
        <v>464</v>
      </c>
      <c r="G578" s="110" t="s">
        <v>470</v>
      </c>
      <c r="H578" s="110">
        <v>35</v>
      </c>
      <c r="I578" s="110" t="s">
        <v>470</v>
      </c>
      <c r="J578" s="110">
        <v>0</v>
      </c>
      <c r="K578" s="31" t="s">
        <v>101</v>
      </c>
      <c r="L578" s="31" t="s">
        <v>101</v>
      </c>
      <c r="M578" s="152">
        <v>4862</v>
      </c>
      <c r="N578" s="44">
        <v>4512</v>
      </c>
      <c r="O578" s="44">
        <v>689</v>
      </c>
      <c r="P578" s="44" t="s">
        <v>398</v>
      </c>
      <c r="Q578" s="44">
        <v>564</v>
      </c>
      <c r="R578" s="44" t="s">
        <v>398</v>
      </c>
      <c r="S578" s="44">
        <v>386</v>
      </c>
      <c r="T578" s="44" t="s">
        <v>398</v>
      </c>
      <c r="U578" s="44">
        <v>503</v>
      </c>
      <c r="V578" s="44" t="s">
        <v>398</v>
      </c>
      <c r="W578" s="44">
        <v>341</v>
      </c>
      <c r="X578" s="44" t="s">
        <v>398</v>
      </c>
      <c r="Y578" s="44">
        <v>243</v>
      </c>
      <c r="Z578" s="44" t="s">
        <v>398</v>
      </c>
      <c r="AA578" s="44">
        <v>176</v>
      </c>
      <c r="AB578" s="44" t="s">
        <v>398</v>
      </c>
      <c r="AC578" s="44">
        <v>107</v>
      </c>
      <c r="AD578" s="44" t="s">
        <v>398</v>
      </c>
      <c r="AE578" s="44">
        <v>464</v>
      </c>
      <c r="AF578" s="44" t="s">
        <v>398</v>
      </c>
      <c r="AG578" s="44">
        <v>236</v>
      </c>
      <c r="AH578" s="44" t="s">
        <v>398</v>
      </c>
      <c r="AI578" s="44">
        <v>598</v>
      </c>
      <c r="AJ578" s="44" t="s">
        <v>398</v>
      </c>
      <c r="AK578" s="44">
        <v>459</v>
      </c>
      <c r="AL578" s="44" t="s">
        <v>398</v>
      </c>
      <c r="AM578" s="44">
        <f>O578+Q578+S578+U578+W578+Y578+AA578+AC578+AE578+AG578+AI578+AK578</f>
        <v>4766</v>
      </c>
    </row>
    <row r="579" spans="1:39" s="115" customFormat="1" ht="30" customHeight="1" x14ac:dyDescent="0.25">
      <c r="A579" s="214">
        <v>285</v>
      </c>
      <c r="B579" s="75">
        <v>342195</v>
      </c>
      <c r="C579" s="111" t="s">
        <v>461</v>
      </c>
      <c r="D579" s="111" t="s">
        <v>469</v>
      </c>
      <c r="E579" s="149" t="s">
        <v>463</v>
      </c>
      <c r="F579" s="113" t="s">
        <v>464</v>
      </c>
      <c r="G579" s="110"/>
      <c r="H579" s="110">
        <v>0</v>
      </c>
      <c r="I579" s="110"/>
      <c r="J579" s="110">
        <v>7</v>
      </c>
      <c r="K579" s="31" t="s">
        <v>101</v>
      </c>
      <c r="L579" s="31" t="s">
        <v>101</v>
      </c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  <c r="AA579" s="110"/>
      <c r="AB579" s="110"/>
      <c r="AC579" s="110"/>
      <c r="AD579" s="110"/>
      <c r="AE579" s="110"/>
      <c r="AF579" s="110"/>
      <c r="AG579" s="110"/>
      <c r="AH579" s="110"/>
      <c r="AI579" s="110"/>
      <c r="AJ579" s="110"/>
      <c r="AK579" s="110"/>
      <c r="AL579" s="110"/>
      <c r="AM579" s="110"/>
    </row>
    <row r="580" spans="1:39" s="115" customFormat="1" ht="30" customHeight="1" x14ac:dyDescent="0.25">
      <c r="A580" s="215"/>
      <c r="B580" s="75">
        <v>342195</v>
      </c>
      <c r="C580" s="111" t="s">
        <v>461</v>
      </c>
      <c r="D580" s="111" t="s">
        <v>469</v>
      </c>
      <c r="E580" s="149" t="s">
        <v>466</v>
      </c>
      <c r="F580" s="113" t="s">
        <v>464</v>
      </c>
      <c r="G580" s="110" t="s">
        <v>470</v>
      </c>
      <c r="H580" s="110">
        <v>35</v>
      </c>
      <c r="I580" s="110" t="s">
        <v>470</v>
      </c>
      <c r="J580" s="110">
        <v>0</v>
      </c>
      <c r="K580" s="31" t="s">
        <v>101</v>
      </c>
      <c r="L580" s="31" t="s">
        <v>101</v>
      </c>
      <c r="M580" s="152">
        <v>15496</v>
      </c>
      <c r="N580" s="44">
        <v>14751</v>
      </c>
      <c r="O580" s="44">
        <v>1070</v>
      </c>
      <c r="P580" s="44" t="s">
        <v>398</v>
      </c>
      <c r="Q580" s="44">
        <v>1083</v>
      </c>
      <c r="R580" s="44" t="s">
        <v>398</v>
      </c>
      <c r="S580" s="44">
        <v>1308</v>
      </c>
      <c r="T580" s="44" t="s">
        <v>398</v>
      </c>
      <c r="U580" s="44">
        <v>89</v>
      </c>
      <c r="V580" s="44" t="s">
        <v>398</v>
      </c>
      <c r="W580" s="44">
        <v>572</v>
      </c>
      <c r="X580" s="44" t="s">
        <v>398</v>
      </c>
      <c r="Y580" s="44">
        <v>743</v>
      </c>
      <c r="Z580" s="44" t="s">
        <v>398</v>
      </c>
      <c r="AA580" s="44">
        <v>631</v>
      </c>
      <c r="AB580" s="44" t="s">
        <v>398</v>
      </c>
      <c r="AC580" s="44">
        <v>773</v>
      </c>
      <c r="AD580" s="44" t="s">
        <v>398</v>
      </c>
      <c r="AE580" s="44">
        <v>1568</v>
      </c>
      <c r="AF580" s="44" t="s">
        <v>398</v>
      </c>
      <c r="AG580" s="44">
        <v>1268</v>
      </c>
      <c r="AH580" s="44" t="s">
        <v>398</v>
      </c>
      <c r="AI580" s="44">
        <v>373</v>
      </c>
      <c r="AJ580" s="44" t="s">
        <v>398</v>
      </c>
      <c r="AK580" s="44">
        <v>268</v>
      </c>
      <c r="AL580" s="44" t="s">
        <v>398</v>
      </c>
      <c r="AM580" s="44">
        <f>O580+Q580+S580+U580+W580+Y580+AA580+AC580+AE580+AG580+AI580+AK580</f>
        <v>9746</v>
      </c>
    </row>
    <row r="581" spans="1:39" s="115" customFormat="1" ht="30" customHeight="1" x14ac:dyDescent="0.25">
      <c r="A581" s="214">
        <v>286</v>
      </c>
      <c r="B581" s="75">
        <v>342196</v>
      </c>
      <c r="C581" s="111" t="s">
        <v>461</v>
      </c>
      <c r="D581" s="111" t="s">
        <v>469</v>
      </c>
      <c r="E581" s="149" t="s">
        <v>463</v>
      </c>
      <c r="F581" s="113" t="s">
        <v>464</v>
      </c>
      <c r="G581" s="110"/>
      <c r="H581" s="110">
        <v>0</v>
      </c>
      <c r="I581" s="110"/>
      <c r="J581" s="110">
        <v>5</v>
      </c>
      <c r="K581" s="31" t="s">
        <v>101</v>
      </c>
      <c r="L581" s="31" t="s">
        <v>101</v>
      </c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  <c r="AA581" s="110"/>
      <c r="AB581" s="110"/>
      <c r="AC581" s="110"/>
      <c r="AD581" s="110"/>
      <c r="AE581" s="110"/>
      <c r="AF581" s="110"/>
      <c r="AG581" s="110"/>
      <c r="AH581" s="110"/>
      <c r="AI581" s="110"/>
      <c r="AJ581" s="110"/>
      <c r="AK581" s="110"/>
      <c r="AL581" s="110"/>
      <c r="AM581" s="110"/>
    </row>
    <row r="582" spans="1:39" s="115" customFormat="1" ht="30" customHeight="1" x14ac:dyDescent="0.25">
      <c r="A582" s="215"/>
      <c r="B582" s="75">
        <v>342196</v>
      </c>
      <c r="C582" s="111" t="s">
        <v>461</v>
      </c>
      <c r="D582" s="111" t="s">
        <v>469</v>
      </c>
      <c r="E582" s="149" t="s">
        <v>466</v>
      </c>
      <c r="F582" s="113" t="s">
        <v>464</v>
      </c>
      <c r="G582" s="110" t="s">
        <v>470</v>
      </c>
      <c r="H582" s="110">
        <v>25</v>
      </c>
      <c r="I582" s="110" t="s">
        <v>470</v>
      </c>
      <c r="J582" s="110">
        <v>0</v>
      </c>
      <c r="K582" s="31" t="s">
        <v>101</v>
      </c>
      <c r="L582" s="31" t="s">
        <v>101</v>
      </c>
      <c r="M582" s="152">
        <v>130762</v>
      </c>
      <c r="N582" s="44">
        <v>259240</v>
      </c>
      <c r="O582" s="44">
        <v>28683</v>
      </c>
      <c r="P582" s="44" t="s">
        <v>398</v>
      </c>
      <c r="Q582" s="44">
        <v>24152</v>
      </c>
      <c r="R582" s="44" t="s">
        <v>398</v>
      </c>
      <c r="S582" s="44">
        <v>23623</v>
      </c>
      <c r="T582" s="44" t="s">
        <v>398</v>
      </c>
      <c r="U582" s="44">
        <v>22211</v>
      </c>
      <c r="V582" s="44" t="s">
        <v>398</v>
      </c>
      <c r="W582" s="44">
        <v>18327</v>
      </c>
      <c r="X582" s="44" t="s">
        <v>398</v>
      </c>
      <c r="Y582" s="44">
        <v>13915</v>
      </c>
      <c r="Z582" s="44" t="s">
        <v>398</v>
      </c>
      <c r="AA582" s="44">
        <v>16239</v>
      </c>
      <c r="AB582" s="44" t="s">
        <v>398</v>
      </c>
      <c r="AC582" s="44">
        <v>9326</v>
      </c>
      <c r="AD582" s="44" t="s">
        <v>398</v>
      </c>
      <c r="AE582" s="44">
        <v>28153</v>
      </c>
      <c r="AF582" s="44" t="s">
        <v>398</v>
      </c>
      <c r="AG582" s="44">
        <v>15239</v>
      </c>
      <c r="AH582" s="44" t="s">
        <v>398</v>
      </c>
      <c r="AI582" s="44">
        <v>29624</v>
      </c>
      <c r="AJ582" s="44" t="s">
        <v>398</v>
      </c>
      <c r="AK582" s="44">
        <v>18533</v>
      </c>
      <c r="AL582" s="44" t="s">
        <v>398</v>
      </c>
      <c r="AM582" s="44">
        <f>O582+Q582+S582+U582+W582+Y582+AA582+AC582+AE582+AG582+AI582+AK582</f>
        <v>248025</v>
      </c>
    </row>
    <row r="583" spans="1:39" s="115" customFormat="1" ht="30" customHeight="1" x14ac:dyDescent="0.25">
      <c r="A583" s="214">
        <v>287</v>
      </c>
      <c r="B583" s="75">
        <v>342197</v>
      </c>
      <c r="C583" s="111" t="s">
        <v>461</v>
      </c>
      <c r="D583" s="111" t="s">
        <v>469</v>
      </c>
      <c r="E583" s="149" t="s">
        <v>463</v>
      </c>
      <c r="F583" s="113" t="s">
        <v>464</v>
      </c>
      <c r="G583" s="110"/>
      <c r="H583" s="110">
        <v>0</v>
      </c>
      <c r="I583" s="110"/>
      <c r="J583" s="110">
        <v>12</v>
      </c>
      <c r="K583" s="31" t="s">
        <v>101</v>
      </c>
      <c r="L583" s="31" t="s">
        <v>101</v>
      </c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  <c r="AA583" s="110"/>
      <c r="AB583" s="110"/>
      <c r="AC583" s="110"/>
      <c r="AD583" s="110"/>
      <c r="AE583" s="110"/>
      <c r="AF583" s="110"/>
      <c r="AG583" s="110"/>
      <c r="AH583" s="110"/>
      <c r="AI583" s="110"/>
      <c r="AJ583" s="110"/>
      <c r="AK583" s="110"/>
      <c r="AL583" s="110"/>
      <c r="AM583" s="110"/>
    </row>
    <row r="584" spans="1:39" s="115" customFormat="1" ht="30" customHeight="1" x14ac:dyDescent="0.25">
      <c r="A584" s="215"/>
      <c r="B584" s="75">
        <v>342197</v>
      </c>
      <c r="C584" s="111" t="s">
        <v>461</v>
      </c>
      <c r="D584" s="111" t="s">
        <v>469</v>
      </c>
      <c r="E584" s="149" t="s">
        <v>466</v>
      </c>
      <c r="F584" s="113" t="s">
        <v>464</v>
      </c>
      <c r="G584" s="110" t="s">
        <v>470</v>
      </c>
      <c r="H584" s="110">
        <v>60</v>
      </c>
      <c r="I584" s="110" t="s">
        <v>470</v>
      </c>
      <c r="J584" s="110">
        <v>0</v>
      </c>
      <c r="K584" s="31" t="s">
        <v>101</v>
      </c>
      <c r="L584" s="31" t="s">
        <v>101</v>
      </c>
      <c r="M584" s="152">
        <v>16740</v>
      </c>
      <c r="N584" s="44">
        <v>11763</v>
      </c>
      <c r="O584" s="44">
        <v>1059</v>
      </c>
      <c r="P584" s="44" t="s">
        <v>398</v>
      </c>
      <c r="Q584" s="44">
        <v>2679</v>
      </c>
      <c r="R584" s="44" t="s">
        <v>398</v>
      </c>
      <c r="S584" s="44">
        <v>957</v>
      </c>
      <c r="T584" s="44" t="s">
        <v>398</v>
      </c>
      <c r="U584" s="44">
        <v>895</v>
      </c>
      <c r="V584" s="44" t="s">
        <v>398</v>
      </c>
      <c r="W584" s="44">
        <v>737</v>
      </c>
      <c r="X584" s="44" t="s">
        <v>398</v>
      </c>
      <c r="Y584" s="44">
        <v>432</v>
      </c>
      <c r="Z584" s="44" t="s">
        <v>398</v>
      </c>
      <c r="AA584" s="44">
        <v>427</v>
      </c>
      <c r="AB584" s="44" t="s">
        <v>398</v>
      </c>
      <c r="AC584" s="44">
        <v>292</v>
      </c>
      <c r="AD584" s="44" t="s">
        <v>398</v>
      </c>
      <c r="AE584" s="44">
        <v>1197</v>
      </c>
      <c r="AF584" s="44" t="s">
        <v>398</v>
      </c>
      <c r="AG584" s="44">
        <v>1029</v>
      </c>
      <c r="AH584" s="44" t="s">
        <v>398</v>
      </c>
      <c r="AI584" s="44">
        <v>1105</v>
      </c>
      <c r="AJ584" s="44" t="s">
        <v>398</v>
      </c>
      <c r="AK584" s="44">
        <v>774</v>
      </c>
      <c r="AL584" s="44" t="s">
        <v>398</v>
      </c>
      <c r="AM584" s="44">
        <f>O584+Q584+S584+U584+W584+Y584+AA584+AC584+AE584+AG584+AI584+AK584</f>
        <v>11583</v>
      </c>
    </row>
    <row r="585" spans="1:39" s="115" customFormat="1" ht="30" customHeight="1" x14ac:dyDescent="0.25">
      <c r="A585" s="214">
        <v>288</v>
      </c>
      <c r="B585" s="75">
        <v>342198</v>
      </c>
      <c r="C585" s="111" t="s">
        <v>461</v>
      </c>
      <c r="D585" s="111" t="s">
        <v>469</v>
      </c>
      <c r="E585" s="149" t="s">
        <v>463</v>
      </c>
      <c r="F585" s="113" t="s">
        <v>464</v>
      </c>
      <c r="G585" s="110"/>
      <c r="H585" s="110">
        <v>0</v>
      </c>
      <c r="I585" s="110"/>
      <c r="J585" s="110">
        <v>5</v>
      </c>
      <c r="K585" s="31" t="s">
        <v>101</v>
      </c>
      <c r="L585" s="31" t="s">
        <v>101</v>
      </c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  <c r="AA585" s="110"/>
      <c r="AB585" s="110"/>
      <c r="AC585" s="110"/>
      <c r="AD585" s="110"/>
      <c r="AE585" s="110"/>
      <c r="AF585" s="110"/>
      <c r="AG585" s="110"/>
      <c r="AH585" s="110"/>
      <c r="AI585" s="110"/>
      <c r="AJ585" s="110"/>
      <c r="AK585" s="110"/>
      <c r="AL585" s="110"/>
      <c r="AM585" s="110"/>
    </row>
    <row r="586" spans="1:39" s="115" customFormat="1" ht="30" customHeight="1" x14ac:dyDescent="0.25">
      <c r="A586" s="215"/>
      <c r="B586" s="75">
        <v>342198</v>
      </c>
      <c r="C586" s="111" t="s">
        <v>461</v>
      </c>
      <c r="D586" s="111" t="s">
        <v>469</v>
      </c>
      <c r="E586" s="149" t="s">
        <v>466</v>
      </c>
      <c r="F586" s="113" t="s">
        <v>464</v>
      </c>
      <c r="G586" s="110" t="s">
        <v>470</v>
      </c>
      <c r="H586" s="110">
        <v>25</v>
      </c>
      <c r="I586" s="110" t="s">
        <v>470</v>
      </c>
      <c r="J586" s="110">
        <v>0</v>
      </c>
      <c r="K586" s="31" t="s">
        <v>101</v>
      </c>
      <c r="L586" s="31" t="s">
        <v>101</v>
      </c>
      <c r="M586" s="152">
        <v>177855</v>
      </c>
      <c r="N586" s="44">
        <v>193635</v>
      </c>
      <c r="O586" s="44">
        <v>14085</v>
      </c>
      <c r="P586" s="44" t="s">
        <v>398</v>
      </c>
      <c r="Q586" s="44">
        <v>17010</v>
      </c>
      <c r="R586" s="44" t="s">
        <v>398</v>
      </c>
      <c r="S586" s="44">
        <v>24150</v>
      </c>
      <c r="T586" s="44" t="s">
        <v>398</v>
      </c>
      <c r="U586" s="44">
        <v>22095</v>
      </c>
      <c r="V586" s="44" t="s">
        <v>398</v>
      </c>
      <c r="W586" s="44">
        <v>18420</v>
      </c>
      <c r="X586" s="44" t="s">
        <v>398</v>
      </c>
      <c r="Y586" s="44">
        <v>16230</v>
      </c>
      <c r="Z586" s="44" t="s">
        <v>398</v>
      </c>
      <c r="AA586" s="44">
        <v>15555</v>
      </c>
      <c r="AB586" s="44" t="s">
        <v>398</v>
      </c>
      <c r="AC586" s="44">
        <v>8985</v>
      </c>
      <c r="AD586" s="44" t="s">
        <v>398</v>
      </c>
      <c r="AE586" s="44">
        <v>28050</v>
      </c>
      <c r="AF586" s="44" t="s">
        <v>398</v>
      </c>
      <c r="AG586" s="44">
        <v>16050</v>
      </c>
      <c r="AH586" s="44" t="s">
        <v>398</v>
      </c>
      <c r="AI586" s="44">
        <v>30615</v>
      </c>
      <c r="AJ586" s="44" t="s">
        <v>398</v>
      </c>
      <c r="AK586" s="44">
        <v>19860</v>
      </c>
      <c r="AL586" s="44" t="s">
        <v>398</v>
      </c>
      <c r="AM586" s="44">
        <f>O586+Q586+S586+U586+W586+Y586+AA586+AC586+AE586+AG586+AI586+AK586</f>
        <v>231105</v>
      </c>
    </row>
    <row r="587" spans="1:39" s="115" customFormat="1" ht="30" customHeight="1" x14ac:dyDescent="0.25">
      <c r="A587" s="214">
        <v>289</v>
      </c>
      <c r="B587" s="75">
        <v>342199</v>
      </c>
      <c r="C587" s="111" t="s">
        <v>461</v>
      </c>
      <c r="D587" s="111" t="s">
        <v>469</v>
      </c>
      <c r="E587" s="149" t="s">
        <v>463</v>
      </c>
      <c r="F587" s="113" t="s">
        <v>464</v>
      </c>
      <c r="G587" s="110"/>
      <c r="H587" s="110">
        <v>0</v>
      </c>
      <c r="I587" s="110"/>
      <c r="J587" s="110">
        <v>2</v>
      </c>
      <c r="K587" s="31" t="s">
        <v>101</v>
      </c>
      <c r="L587" s="31" t="s">
        <v>101</v>
      </c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  <c r="AA587" s="110"/>
      <c r="AB587" s="110"/>
      <c r="AC587" s="110"/>
      <c r="AD587" s="110"/>
      <c r="AE587" s="110"/>
      <c r="AF587" s="110"/>
      <c r="AG587" s="110"/>
      <c r="AH587" s="110"/>
      <c r="AI587" s="110"/>
      <c r="AJ587" s="110"/>
      <c r="AK587" s="110"/>
      <c r="AL587" s="110"/>
      <c r="AM587" s="110"/>
    </row>
    <row r="588" spans="1:39" s="115" customFormat="1" ht="30" customHeight="1" x14ac:dyDescent="0.25">
      <c r="A588" s="215"/>
      <c r="B588" s="75">
        <v>342199</v>
      </c>
      <c r="C588" s="111" t="s">
        <v>461</v>
      </c>
      <c r="D588" s="111" t="s">
        <v>469</v>
      </c>
      <c r="E588" s="149" t="s">
        <v>466</v>
      </c>
      <c r="F588" s="113" t="s">
        <v>464</v>
      </c>
      <c r="G588" s="110" t="s">
        <v>470</v>
      </c>
      <c r="H588" s="110">
        <v>12</v>
      </c>
      <c r="I588" s="110" t="s">
        <v>470</v>
      </c>
      <c r="J588" s="110">
        <v>0</v>
      </c>
      <c r="K588" s="31" t="s">
        <v>101</v>
      </c>
      <c r="L588" s="31" t="s">
        <v>101</v>
      </c>
      <c r="M588" s="152">
        <v>2511</v>
      </c>
      <c r="N588" s="44">
        <v>2415</v>
      </c>
      <c r="O588" s="44">
        <v>201</v>
      </c>
      <c r="P588" s="44" t="s">
        <v>398</v>
      </c>
      <c r="Q588" s="44">
        <v>169</v>
      </c>
      <c r="R588" s="44" t="s">
        <v>398</v>
      </c>
      <c r="S588" s="44">
        <v>333</v>
      </c>
      <c r="T588" s="44" t="s">
        <v>398</v>
      </c>
      <c r="U588" s="44">
        <v>162</v>
      </c>
      <c r="V588" s="44" t="s">
        <v>398</v>
      </c>
      <c r="W588" s="44">
        <v>130</v>
      </c>
      <c r="X588" s="44" t="s">
        <v>398</v>
      </c>
      <c r="Y588" s="44">
        <v>109</v>
      </c>
      <c r="Z588" s="44" t="s">
        <v>398</v>
      </c>
      <c r="AA588" s="44">
        <v>160</v>
      </c>
      <c r="AB588" s="44" t="s">
        <v>398</v>
      </c>
      <c r="AC588" s="44">
        <v>66</v>
      </c>
      <c r="AD588" s="44" t="s">
        <v>398</v>
      </c>
      <c r="AE588" s="44">
        <v>252</v>
      </c>
      <c r="AF588" s="44" t="s">
        <v>398</v>
      </c>
      <c r="AG588" s="44">
        <v>185</v>
      </c>
      <c r="AH588" s="44" t="s">
        <v>398</v>
      </c>
      <c r="AI588" s="44">
        <v>353</v>
      </c>
      <c r="AJ588" s="44" t="s">
        <v>398</v>
      </c>
      <c r="AK588" s="44">
        <v>215</v>
      </c>
      <c r="AL588" s="44" t="s">
        <v>398</v>
      </c>
      <c r="AM588" s="44">
        <f>O588+Q588+S588+U588+W588+Y588+AA588+AC588+AE588+AG588+AI588+AK588</f>
        <v>2335</v>
      </c>
    </row>
    <row r="589" spans="1:39" s="115" customFormat="1" ht="30" customHeight="1" x14ac:dyDescent="0.25">
      <c r="A589" s="214">
        <v>290</v>
      </c>
      <c r="B589" s="75">
        <v>342200</v>
      </c>
      <c r="C589" s="111" t="s">
        <v>461</v>
      </c>
      <c r="D589" s="111" t="s">
        <v>469</v>
      </c>
      <c r="E589" s="149" t="s">
        <v>463</v>
      </c>
      <c r="F589" s="113" t="s">
        <v>464</v>
      </c>
      <c r="G589" s="110"/>
      <c r="H589" s="110">
        <v>18</v>
      </c>
      <c r="I589" s="110"/>
      <c r="J589" s="110">
        <v>1</v>
      </c>
      <c r="K589" s="31" t="s">
        <v>101</v>
      </c>
      <c r="L589" s="31" t="s">
        <v>101</v>
      </c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  <c r="AA589" s="110"/>
      <c r="AB589" s="110"/>
      <c r="AC589" s="110"/>
      <c r="AD589" s="110"/>
      <c r="AE589" s="110"/>
      <c r="AF589" s="110"/>
      <c r="AG589" s="110"/>
      <c r="AH589" s="110"/>
      <c r="AI589" s="110"/>
      <c r="AJ589" s="110"/>
      <c r="AK589" s="110"/>
      <c r="AL589" s="110"/>
      <c r="AM589" s="110"/>
    </row>
    <row r="590" spans="1:39" s="115" customFormat="1" ht="30" customHeight="1" x14ac:dyDescent="0.25">
      <c r="A590" s="215"/>
      <c r="B590" s="75">
        <v>342200</v>
      </c>
      <c r="C590" s="111"/>
      <c r="D590" s="111"/>
      <c r="E590" s="149"/>
      <c r="F590" s="113"/>
      <c r="G590" s="110"/>
      <c r="H590" s="110"/>
      <c r="I590" s="110"/>
      <c r="J590" s="110"/>
      <c r="K590" s="31"/>
      <c r="L590" s="31"/>
      <c r="M590" s="152">
        <v>94352</v>
      </c>
      <c r="N590" s="44">
        <v>76202</v>
      </c>
      <c r="O590" s="44">
        <v>6231</v>
      </c>
      <c r="P590" s="44" t="s">
        <v>398</v>
      </c>
      <c r="Q590" s="44">
        <v>7930</v>
      </c>
      <c r="R590" s="44" t="s">
        <v>398</v>
      </c>
      <c r="S590" s="44">
        <v>4090</v>
      </c>
      <c r="T590" s="44" t="s">
        <v>398</v>
      </c>
      <c r="U590" s="44">
        <v>6010</v>
      </c>
      <c r="V590" s="44" t="s">
        <v>398</v>
      </c>
      <c r="W590" s="44">
        <v>5272</v>
      </c>
      <c r="X590" s="44" t="s">
        <v>398</v>
      </c>
      <c r="Y590" s="44">
        <v>5044</v>
      </c>
      <c r="Z590" s="44" t="s">
        <v>398</v>
      </c>
      <c r="AA590" s="44">
        <v>4120</v>
      </c>
      <c r="AB590" s="44" t="s">
        <v>398</v>
      </c>
      <c r="AC590" s="44">
        <v>6114</v>
      </c>
      <c r="AD590" s="44" t="s">
        <v>398</v>
      </c>
      <c r="AE590" s="44">
        <v>4288</v>
      </c>
      <c r="AF590" s="44" t="s">
        <v>398</v>
      </c>
      <c r="AG590" s="44">
        <v>5577</v>
      </c>
      <c r="AH590" s="44" t="s">
        <v>398</v>
      </c>
      <c r="AI590" s="44">
        <v>6718</v>
      </c>
      <c r="AJ590" s="44" t="s">
        <v>398</v>
      </c>
      <c r="AK590" s="44">
        <v>5168</v>
      </c>
      <c r="AL590" s="44" t="s">
        <v>398</v>
      </c>
      <c r="AM590" s="44">
        <f>O590+Q590+S590+U590+W590+Y590+AA590+AC590+AE590+AG590+AI590+AK590</f>
        <v>66562</v>
      </c>
    </row>
    <row r="591" spans="1:39" s="115" customFormat="1" ht="30" customHeight="1" x14ac:dyDescent="0.25">
      <c r="A591" s="214">
        <v>291</v>
      </c>
      <c r="B591" s="75">
        <v>342201</v>
      </c>
      <c r="C591" s="111" t="s">
        <v>461</v>
      </c>
      <c r="D591" s="111" t="s">
        <v>469</v>
      </c>
      <c r="E591" s="149" t="s">
        <v>463</v>
      </c>
      <c r="F591" s="113" t="s">
        <v>464</v>
      </c>
      <c r="G591" s="110"/>
      <c r="H591" s="110">
        <v>0</v>
      </c>
      <c r="I591" s="110"/>
      <c r="J591" s="110">
        <v>4</v>
      </c>
      <c r="K591" s="31" t="s">
        <v>101</v>
      </c>
      <c r="L591" s="31" t="s">
        <v>101</v>
      </c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  <c r="AA591" s="110"/>
      <c r="AB591" s="110"/>
      <c r="AC591" s="110"/>
      <c r="AD591" s="110"/>
      <c r="AE591" s="110"/>
      <c r="AF591" s="110"/>
      <c r="AG591" s="110"/>
      <c r="AH591" s="110"/>
      <c r="AI591" s="110"/>
      <c r="AJ591" s="110"/>
      <c r="AK591" s="110"/>
      <c r="AL591" s="110"/>
      <c r="AM591" s="110"/>
    </row>
    <row r="592" spans="1:39" s="115" customFormat="1" ht="30" customHeight="1" x14ac:dyDescent="0.25">
      <c r="A592" s="215"/>
      <c r="B592" s="75">
        <v>342201</v>
      </c>
      <c r="C592" s="111" t="s">
        <v>461</v>
      </c>
      <c r="D592" s="111" t="s">
        <v>469</v>
      </c>
      <c r="E592" s="149" t="s">
        <v>466</v>
      </c>
      <c r="F592" s="113" t="s">
        <v>464</v>
      </c>
      <c r="G592" s="110" t="s">
        <v>470</v>
      </c>
      <c r="H592" s="110">
        <v>42</v>
      </c>
      <c r="I592" s="110" t="s">
        <v>470</v>
      </c>
      <c r="J592" s="110">
        <v>0</v>
      </c>
      <c r="K592" s="31" t="s">
        <v>101</v>
      </c>
      <c r="L592" s="31" t="s">
        <v>101</v>
      </c>
      <c r="M592" s="152">
        <v>27458</v>
      </c>
      <c r="N592" s="44">
        <v>17463</v>
      </c>
      <c r="O592" s="44">
        <v>2004</v>
      </c>
      <c r="P592" s="44" t="s">
        <v>398</v>
      </c>
      <c r="Q592" s="44">
        <v>1501</v>
      </c>
      <c r="R592" s="44" t="s">
        <v>398</v>
      </c>
      <c r="S592" s="44">
        <v>1659</v>
      </c>
      <c r="T592" s="44" t="s">
        <v>398</v>
      </c>
      <c r="U592" s="44">
        <v>1443</v>
      </c>
      <c r="V592" s="44" t="s">
        <v>398</v>
      </c>
      <c r="W592" s="44">
        <v>1589</v>
      </c>
      <c r="X592" s="44" t="s">
        <v>398</v>
      </c>
      <c r="Y592" s="44">
        <v>1168</v>
      </c>
      <c r="Z592" s="44" t="s">
        <v>398</v>
      </c>
      <c r="AA592" s="44">
        <v>1684</v>
      </c>
      <c r="AB592" s="44" t="s">
        <v>398</v>
      </c>
      <c r="AC592" s="44">
        <v>2310</v>
      </c>
      <c r="AD592" s="44" t="s">
        <v>398</v>
      </c>
      <c r="AE592" s="44">
        <v>1545</v>
      </c>
      <c r="AF592" s="44" t="s">
        <v>398</v>
      </c>
      <c r="AG592" s="44">
        <v>1486</v>
      </c>
      <c r="AH592" s="44" t="s">
        <v>398</v>
      </c>
      <c r="AI592" s="44">
        <v>2030</v>
      </c>
      <c r="AJ592" s="44" t="s">
        <v>398</v>
      </c>
      <c r="AK592" s="44">
        <v>1471</v>
      </c>
      <c r="AL592" s="44" t="s">
        <v>398</v>
      </c>
      <c r="AM592" s="44">
        <f>O592+Q592+S592+U592+W592+Y592+AA592+AC592+AE592+AG592+AI592+AK592</f>
        <v>19890</v>
      </c>
    </row>
    <row r="593" spans="1:39" s="115" customFormat="1" ht="30" customHeight="1" x14ac:dyDescent="0.25">
      <c r="A593" s="214">
        <v>292</v>
      </c>
      <c r="B593" s="75">
        <v>342202</v>
      </c>
      <c r="C593" s="111" t="s">
        <v>461</v>
      </c>
      <c r="D593" s="111" t="s">
        <v>469</v>
      </c>
      <c r="E593" s="149" t="s">
        <v>463</v>
      </c>
      <c r="F593" s="113" t="s">
        <v>464</v>
      </c>
      <c r="G593" s="110"/>
      <c r="H593" s="110">
        <v>0</v>
      </c>
      <c r="I593" s="110"/>
      <c r="J593" s="110">
        <v>3</v>
      </c>
      <c r="K593" s="31" t="s">
        <v>101</v>
      </c>
      <c r="L593" s="31" t="s">
        <v>101</v>
      </c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  <c r="AA593" s="110"/>
      <c r="AB593" s="110"/>
      <c r="AC593" s="110"/>
      <c r="AD593" s="110"/>
      <c r="AE593" s="110"/>
      <c r="AF593" s="110"/>
      <c r="AG593" s="110"/>
      <c r="AH593" s="110"/>
      <c r="AI593" s="110"/>
      <c r="AJ593" s="110"/>
      <c r="AK593" s="110"/>
      <c r="AL593" s="110"/>
      <c r="AM593" s="110"/>
    </row>
    <row r="594" spans="1:39" s="115" customFormat="1" ht="30" customHeight="1" x14ac:dyDescent="0.25">
      <c r="A594" s="215"/>
      <c r="B594" s="75">
        <v>342202</v>
      </c>
      <c r="C594" s="111" t="s">
        <v>461</v>
      </c>
      <c r="D594" s="111" t="s">
        <v>469</v>
      </c>
      <c r="E594" s="149" t="s">
        <v>466</v>
      </c>
      <c r="F594" s="113" t="s">
        <v>464</v>
      </c>
      <c r="G594" s="110" t="s">
        <v>470</v>
      </c>
      <c r="H594" s="110">
        <v>18</v>
      </c>
      <c r="I594" s="110" t="s">
        <v>470</v>
      </c>
      <c r="J594" s="110">
        <v>0</v>
      </c>
      <c r="K594" s="31" t="s">
        <v>101</v>
      </c>
      <c r="L594" s="31" t="s">
        <v>101</v>
      </c>
      <c r="M594" s="152">
        <v>5119</v>
      </c>
      <c r="N594" s="44">
        <v>4833</v>
      </c>
      <c r="O594" s="44">
        <v>410</v>
      </c>
      <c r="P594" s="44" t="s">
        <v>398</v>
      </c>
      <c r="Q594" s="44">
        <v>458</v>
      </c>
      <c r="R594" s="44" t="s">
        <v>398</v>
      </c>
      <c r="S594" s="44">
        <v>374</v>
      </c>
      <c r="T594" s="44" t="s">
        <v>398</v>
      </c>
      <c r="U594" s="44">
        <v>396</v>
      </c>
      <c r="V594" s="44" t="s">
        <v>398</v>
      </c>
      <c r="W594" s="44">
        <v>442</v>
      </c>
      <c r="X594" s="44" t="s">
        <v>398</v>
      </c>
      <c r="Y594" s="44">
        <v>194</v>
      </c>
      <c r="Z594" s="44" t="s">
        <v>398</v>
      </c>
      <c r="AA594" s="44">
        <v>239</v>
      </c>
      <c r="AB594" s="44" t="s">
        <v>398</v>
      </c>
      <c r="AC594" s="44">
        <v>173</v>
      </c>
      <c r="AD594" s="44" t="s">
        <v>398</v>
      </c>
      <c r="AE594" s="44">
        <v>635</v>
      </c>
      <c r="AF594" s="44" t="s">
        <v>398</v>
      </c>
      <c r="AG594" s="44">
        <v>344</v>
      </c>
      <c r="AH594" s="44" t="s">
        <v>398</v>
      </c>
      <c r="AI594" s="44">
        <v>439</v>
      </c>
      <c r="AJ594" s="44" t="s">
        <v>398</v>
      </c>
      <c r="AK594" s="44">
        <v>388</v>
      </c>
      <c r="AL594" s="44" t="s">
        <v>398</v>
      </c>
      <c r="AM594" s="44">
        <f>O594+Q594+S594+U594+W594+Y594+AA594+AC594+AE594+AG594+AI594+AK594</f>
        <v>4492</v>
      </c>
    </row>
    <row r="595" spans="1:39" s="115" customFormat="1" ht="30" customHeight="1" x14ac:dyDescent="0.25">
      <c r="A595" s="214">
        <v>293</v>
      </c>
      <c r="B595" s="75">
        <v>342203</v>
      </c>
      <c r="C595" s="111" t="s">
        <v>461</v>
      </c>
      <c r="D595" s="111" t="s">
        <v>469</v>
      </c>
      <c r="E595" s="149" t="s">
        <v>463</v>
      </c>
      <c r="F595" s="113" t="s">
        <v>464</v>
      </c>
      <c r="G595" s="110"/>
      <c r="H595" s="110">
        <v>0</v>
      </c>
      <c r="I595" s="110"/>
      <c r="J595" s="110">
        <v>5</v>
      </c>
      <c r="K595" s="31" t="s">
        <v>101</v>
      </c>
      <c r="L595" s="31" t="s">
        <v>101</v>
      </c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  <c r="AA595" s="110"/>
      <c r="AB595" s="110"/>
      <c r="AC595" s="110"/>
      <c r="AD595" s="110"/>
      <c r="AE595" s="110"/>
      <c r="AF595" s="110"/>
      <c r="AG595" s="110"/>
      <c r="AH595" s="110"/>
      <c r="AI595" s="110"/>
      <c r="AJ595" s="110"/>
      <c r="AK595" s="110"/>
      <c r="AL595" s="110"/>
      <c r="AM595" s="110"/>
    </row>
    <row r="596" spans="1:39" s="115" customFormat="1" ht="30" customHeight="1" x14ac:dyDescent="0.25">
      <c r="A596" s="215"/>
      <c r="B596" s="75">
        <v>342203</v>
      </c>
      <c r="C596" s="111" t="s">
        <v>461</v>
      </c>
      <c r="D596" s="111" t="s">
        <v>469</v>
      </c>
      <c r="E596" s="149" t="s">
        <v>466</v>
      </c>
      <c r="F596" s="113" t="s">
        <v>464</v>
      </c>
      <c r="G596" s="110" t="s">
        <v>470</v>
      </c>
      <c r="H596" s="110">
        <v>30</v>
      </c>
      <c r="I596" s="110" t="s">
        <v>470</v>
      </c>
      <c r="J596" s="110">
        <v>0</v>
      </c>
      <c r="K596" s="31" t="s">
        <v>101</v>
      </c>
      <c r="L596" s="31" t="s">
        <v>101</v>
      </c>
      <c r="M596" s="152">
        <v>9057</v>
      </c>
      <c r="N596" s="44">
        <v>8088</v>
      </c>
      <c r="O596" s="44">
        <v>674</v>
      </c>
      <c r="P596" s="44" t="s">
        <v>398</v>
      </c>
      <c r="Q596" s="44">
        <v>674</v>
      </c>
      <c r="R596" s="44" t="s">
        <v>398</v>
      </c>
      <c r="S596" s="44">
        <v>674</v>
      </c>
      <c r="T596" s="44" t="s">
        <v>398</v>
      </c>
      <c r="U596" s="44">
        <v>674</v>
      </c>
      <c r="V596" s="44" t="s">
        <v>398</v>
      </c>
      <c r="W596" s="44">
        <v>674</v>
      </c>
      <c r="X596" s="44" t="s">
        <v>398</v>
      </c>
      <c r="Y596" s="44">
        <v>1639</v>
      </c>
      <c r="Z596" s="44" t="s">
        <v>398</v>
      </c>
      <c r="AA596" s="44">
        <v>1639</v>
      </c>
      <c r="AB596" s="44" t="s">
        <v>398</v>
      </c>
      <c r="AC596" s="44">
        <v>1639</v>
      </c>
      <c r="AD596" s="44" t="s">
        <v>398</v>
      </c>
      <c r="AE596" s="44">
        <v>1639</v>
      </c>
      <c r="AF596" s="44" t="s">
        <v>398</v>
      </c>
      <c r="AG596" s="44">
        <v>1639</v>
      </c>
      <c r="AH596" s="44" t="s">
        <v>398</v>
      </c>
      <c r="AI596" s="44">
        <v>1441</v>
      </c>
      <c r="AJ596" s="44" t="s">
        <v>398</v>
      </c>
      <c r="AK596" s="44">
        <v>1122</v>
      </c>
      <c r="AL596" s="44" t="s">
        <v>398</v>
      </c>
      <c r="AM596" s="44">
        <f>O596+Q596+S596+U596+W596+Y596+AA596+AC596+AE596+AG596+AI596+AK596</f>
        <v>14128</v>
      </c>
    </row>
    <row r="597" spans="1:39" s="115" customFormat="1" ht="30" customHeight="1" x14ac:dyDescent="0.25">
      <c r="A597" s="214">
        <v>294</v>
      </c>
      <c r="B597" s="75">
        <v>342204</v>
      </c>
      <c r="C597" s="111" t="s">
        <v>461</v>
      </c>
      <c r="D597" s="111" t="s">
        <v>469</v>
      </c>
      <c r="E597" s="149" t="s">
        <v>463</v>
      </c>
      <c r="F597" s="113" t="s">
        <v>464</v>
      </c>
      <c r="G597" s="110"/>
      <c r="H597" s="110">
        <v>0</v>
      </c>
      <c r="I597" s="110"/>
      <c r="J597" s="110">
        <v>4</v>
      </c>
      <c r="K597" s="31" t="s">
        <v>101</v>
      </c>
      <c r="L597" s="31" t="s">
        <v>101</v>
      </c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  <c r="AA597" s="110"/>
      <c r="AB597" s="110"/>
      <c r="AC597" s="110"/>
      <c r="AD597" s="110"/>
      <c r="AE597" s="110"/>
      <c r="AF597" s="110"/>
      <c r="AG597" s="110"/>
      <c r="AH597" s="110"/>
      <c r="AI597" s="110"/>
      <c r="AJ597" s="110"/>
      <c r="AK597" s="110"/>
      <c r="AL597" s="110"/>
      <c r="AM597" s="110"/>
    </row>
    <row r="598" spans="1:39" s="115" customFormat="1" ht="30" customHeight="1" x14ac:dyDescent="0.25">
      <c r="A598" s="215"/>
      <c r="B598" s="75">
        <v>342204</v>
      </c>
      <c r="C598" s="111" t="s">
        <v>461</v>
      </c>
      <c r="D598" s="111" t="s">
        <v>469</v>
      </c>
      <c r="E598" s="149" t="s">
        <v>466</v>
      </c>
      <c r="F598" s="113" t="s">
        <v>464</v>
      </c>
      <c r="G598" s="110" t="s">
        <v>470</v>
      </c>
      <c r="H598" s="110">
        <v>24</v>
      </c>
      <c r="I598" s="110" t="s">
        <v>470</v>
      </c>
      <c r="J598" s="110">
        <v>0</v>
      </c>
      <c r="K598" s="31" t="s">
        <v>101</v>
      </c>
      <c r="L598" s="31" t="s">
        <v>101</v>
      </c>
      <c r="M598" s="152">
        <v>5770</v>
      </c>
      <c r="N598" s="44">
        <v>5538</v>
      </c>
      <c r="O598" s="44">
        <v>570</v>
      </c>
      <c r="P598" s="44" t="s">
        <v>398</v>
      </c>
      <c r="Q598" s="44">
        <v>546</v>
      </c>
      <c r="R598" s="44" t="s">
        <v>398</v>
      </c>
      <c r="S598" s="44">
        <v>441</v>
      </c>
      <c r="T598" s="44" t="s">
        <v>398</v>
      </c>
      <c r="U598" s="44">
        <v>504</v>
      </c>
      <c r="V598" s="44" t="s">
        <v>398</v>
      </c>
      <c r="W598" s="44">
        <v>309</v>
      </c>
      <c r="X598" s="44" t="s">
        <v>398</v>
      </c>
      <c r="Y598" s="44">
        <v>498</v>
      </c>
      <c r="Z598" s="44" t="s">
        <v>398</v>
      </c>
      <c r="AA598" s="44">
        <v>333</v>
      </c>
      <c r="AB598" s="44" t="s">
        <v>398</v>
      </c>
      <c r="AC598" s="44">
        <v>206</v>
      </c>
      <c r="AD598" s="44" t="s">
        <v>398</v>
      </c>
      <c r="AE598" s="44">
        <v>588</v>
      </c>
      <c r="AF598" s="44" t="s">
        <v>398</v>
      </c>
      <c r="AG598" s="44">
        <v>413</v>
      </c>
      <c r="AH598" s="44" t="s">
        <v>398</v>
      </c>
      <c r="AI598" s="44">
        <v>649</v>
      </c>
      <c r="AJ598" s="44" t="s">
        <v>398</v>
      </c>
      <c r="AK598" s="44">
        <v>460</v>
      </c>
      <c r="AL598" s="44" t="s">
        <v>398</v>
      </c>
      <c r="AM598" s="44">
        <f>O598+Q598+S598+U598+W598+Y598+AA598+AC598+AE598+AG598+AI598+AK598</f>
        <v>5517</v>
      </c>
    </row>
    <row r="599" spans="1:39" s="115" customFormat="1" ht="30" customHeight="1" x14ac:dyDescent="0.25">
      <c r="A599" s="214">
        <v>295</v>
      </c>
      <c r="B599" s="75">
        <v>342205</v>
      </c>
      <c r="C599" s="111" t="s">
        <v>461</v>
      </c>
      <c r="D599" s="111" t="s">
        <v>469</v>
      </c>
      <c r="E599" s="149" t="s">
        <v>463</v>
      </c>
      <c r="F599" s="113" t="s">
        <v>464</v>
      </c>
      <c r="G599" s="110"/>
      <c r="H599" s="110">
        <v>0</v>
      </c>
      <c r="I599" s="110"/>
      <c r="J599" s="110">
        <v>3</v>
      </c>
      <c r="K599" s="31" t="s">
        <v>101</v>
      </c>
      <c r="L599" s="31" t="s">
        <v>101</v>
      </c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  <c r="AA599" s="110"/>
      <c r="AB599" s="110"/>
      <c r="AC599" s="110"/>
      <c r="AD599" s="110"/>
      <c r="AE599" s="110"/>
      <c r="AF599" s="110"/>
      <c r="AG599" s="110"/>
      <c r="AH599" s="110"/>
      <c r="AI599" s="110"/>
      <c r="AJ599" s="110"/>
      <c r="AK599" s="110"/>
      <c r="AL599" s="110"/>
      <c r="AM599" s="110"/>
    </row>
    <row r="600" spans="1:39" s="115" customFormat="1" ht="30" customHeight="1" x14ac:dyDescent="0.25">
      <c r="A600" s="215"/>
      <c r="B600" s="75">
        <v>342205</v>
      </c>
      <c r="C600" s="111" t="s">
        <v>461</v>
      </c>
      <c r="D600" s="111" t="s">
        <v>469</v>
      </c>
      <c r="E600" s="149" t="s">
        <v>466</v>
      </c>
      <c r="F600" s="113" t="s">
        <v>464</v>
      </c>
      <c r="G600" s="110" t="s">
        <v>470</v>
      </c>
      <c r="H600" s="110">
        <v>18</v>
      </c>
      <c r="I600" s="110" t="s">
        <v>470</v>
      </c>
      <c r="J600" s="110">
        <v>0</v>
      </c>
      <c r="K600" s="31" t="s">
        <v>101</v>
      </c>
      <c r="L600" s="31" t="s">
        <v>101</v>
      </c>
      <c r="M600" s="152">
        <v>4566</v>
      </c>
      <c r="N600" s="44">
        <v>5740</v>
      </c>
      <c r="O600" s="44">
        <v>415</v>
      </c>
      <c r="P600" s="44" t="s">
        <v>398</v>
      </c>
      <c r="Q600" s="44">
        <v>460</v>
      </c>
      <c r="R600" s="44" t="s">
        <v>398</v>
      </c>
      <c r="S600" s="44">
        <v>375</v>
      </c>
      <c r="T600" s="44" t="s">
        <v>398</v>
      </c>
      <c r="U600" s="44">
        <v>488</v>
      </c>
      <c r="V600" s="44" t="s">
        <v>398</v>
      </c>
      <c r="W600" s="44">
        <v>503</v>
      </c>
      <c r="X600" s="44" t="s">
        <v>398</v>
      </c>
      <c r="Y600" s="44">
        <v>300</v>
      </c>
      <c r="Z600" s="44" t="s">
        <v>398</v>
      </c>
      <c r="AA600" s="44">
        <v>337</v>
      </c>
      <c r="AB600" s="44" t="s">
        <v>398</v>
      </c>
      <c r="AC600" s="44">
        <v>297</v>
      </c>
      <c r="AD600" s="44" t="s">
        <v>398</v>
      </c>
      <c r="AE600" s="44">
        <v>680</v>
      </c>
      <c r="AF600" s="44" t="s">
        <v>398</v>
      </c>
      <c r="AG600" s="44">
        <v>326</v>
      </c>
      <c r="AH600" s="44" t="s">
        <v>398</v>
      </c>
      <c r="AI600" s="44">
        <v>558</v>
      </c>
      <c r="AJ600" s="44" t="s">
        <v>398</v>
      </c>
      <c r="AK600" s="44">
        <v>464</v>
      </c>
      <c r="AL600" s="44" t="s">
        <v>398</v>
      </c>
      <c r="AM600" s="44">
        <f>O600+Q600+S600+U600+W600+Y600+AA600+AC600+AE600+AG600+AI600+AK600</f>
        <v>5203</v>
      </c>
    </row>
    <row r="601" spans="1:39" s="115" customFormat="1" ht="30" customHeight="1" x14ac:dyDescent="0.25">
      <c r="A601" s="214">
        <v>296</v>
      </c>
      <c r="B601" s="75">
        <v>342206</v>
      </c>
      <c r="C601" s="111" t="s">
        <v>461</v>
      </c>
      <c r="D601" s="111" t="s">
        <v>469</v>
      </c>
      <c r="E601" s="149" t="s">
        <v>463</v>
      </c>
      <c r="F601" s="113" t="s">
        <v>464</v>
      </c>
      <c r="G601" s="110"/>
      <c r="H601" s="110">
        <v>0</v>
      </c>
      <c r="I601" s="110"/>
      <c r="J601" s="110">
        <v>3</v>
      </c>
      <c r="K601" s="31" t="s">
        <v>101</v>
      </c>
      <c r="L601" s="31" t="s">
        <v>101</v>
      </c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  <c r="AA601" s="110"/>
      <c r="AB601" s="110"/>
      <c r="AC601" s="110"/>
      <c r="AD601" s="110"/>
      <c r="AE601" s="110"/>
      <c r="AF601" s="110"/>
      <c r="AG601" s="110"/>
      <c r="AH601" s="110"/>
      <c r="AI601" s="110"/>
      <c r="AJ601" s="110"/>
      <c r="AK601" s="110"/>
      <c r="AL601" s="110"/>
      <c r="AM601" s="110"/>
    </row>
    <row r="602" spans="1:39" s="115" customFormat="1" ht="30" customHeight="1" x14ac:dyDescent="0.25">
      <c r="A602" s="215"/>
      <c r="B602" s="75">
        <v>342206</v>
      </c>
      <c r="C602" s="111" t="s">
        <v>461</v>
      </c>
      <c r="D602" s="111" t="s">
        <v>469</v>
      </c>
      <c r="E602" s="149" t="s">
        <v>466</v>
      </c>
      <c r="F602" s="113" t="s">
        <v>464</v>
      </c>
      <c r="G602" s="110" t="s">
        <v>470</v>
      </c>
      <c r="H602" s="110">
        <v>18</v>
      </c>
      <c r="I602" s="110" t="s">
        <v>470</v>
      </c>
      <c r="J602" s="110">
        <v>0</v>
      </c>
      <c r="K602" s="31" t="s">
        <v>101</v>
      </c>
      <c r="L602" s="31" t="s">
        <v>101</v>
      </c>
      <c r="M602" s="152">
        <v>5752</v>
      </c>
      <c r="N602" s="44">
        <v>6543</v>
      </c>
      <c r="O602" s="44">
        <v>566</v>
      </c>
      <c r="P602" s="44" t="s">
        <v>398</v>
      </c>
      <c r="Q602" s="44">
        <v>927</v>
      </c>
      <c r="R602" s="44" t="s">
        <v>398</v>
      </c>
      <c r="S602" s="44">
        <v>597</v>
      </c>
      <c r="T602" s="44" t="s">
        <v>398</v>
      </c>
      <c r="U602" s="44">
        <v>617</v>
      </c>
      <c r="V602" s="44" t="s">
        <v>398</v>
      </c>
      <c r="W602" s="44">
        <v>346</v>
      </c>
      <c r="X602" s="44" t="s">
        <v>398</v>
      </c>
      <c r="Y602" s="44">
        <v>302</v>
      </c>
      <c r="Z602" s="44" t="s">
        <v>398</v>
      </c>
      <c r="AA602" s="44">
        <v>379</v>
      </c>
      <c r="AB602" s="44" t="s">
        <v>398</v>
      </c>
      <c r="AC602" s="44">
        <v>402</v>
      </c>
      <c r="AD602" s="44" t="s">
        <v>398</v>
      </c>
      <c r="AE602" s="44">
        <v>714</v>
      </c>
      <c r="AF602" s="44" t="s">
        <v>398</v>
      </c>
      <c r="AG602" s="44">
        <v>338</v>
      </c>
      <c r="AH602" s="44" t="s">
        <v>398</v>
      </c>
      <c r="AI602" s="44">
        <v>731</v>
      </c>
      <c r="AJ602" s="44" t="s">
        <v>398</v>
      </c>
      <c r="AK602" s="44">
        <v>541</v>
      </c>
      <c r="AL602" s="44" t="s">
        <v>398</v>
      </c>
      <c r="AM602" s="44">
        <f>O602+Q602+S602+U602+W602+Y602+AA602+AC602+AE602+AG602+AI602+AK602</f>
        <v>6460</v>
      </c>
    </row>
    <row r="603" spans="1:39" s="115" customFormat="1" ht="30" customHeight="1" x14ac:dyDescent="0.25">
      <c r="A603" s="214">
        <v>297</v>
      </c>
      <c r="B603" s="75">
        <v>342207</v>
      </c>
      <c r="C603" s="111" t="s">
        <v>461</v>
      </c>
      <c r="D603" s="111" t="s">
        <v>469</v>
      </c>
      <c r="E603" s="149" t="s">
        <v>463</v>
      </c>
      <c r="F603" s="113" t="s">
        <v>464</v>
      </c>
      <c r="G603" s="110"/>
      <c r="H603" s="110">
        <v>0</v>
      </c>
      <c r="I603" s="110"/>
      <c r="J603" s="110">
        <v>3</v>
      </c>
      <c r="K603" s="31" t="s">
        <v>101</v>
      </c>
      <c r="L603" s="31" t="s">
        <v>101</v>
      </c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  <c r="AA603" s="110"/>
      <c r="AB603" s="110"/>
      <c r="AC603" s="110"/>
      <c r="AD603" s="110"/>
      <c r="AE603" s="110"/>
      <c r="AF603" s="110"/>
      <c r="AG603" s="110"/>
      <c r="AH603" s="110"/>
      <c r="AI603" s="110"/>
      <c r="AJ603" s="110"/>
      <c r="AK603" s="110"/>
      <c r="AL603" s="110"/>
      <c r="AM603" s="110"/>
    </row>
    <row r="604" spans="1:39" s="115" customFormat="1" ht="30" customHeight="1" x14ac:dyDescent="0.25">
      <c r="A604" s="215"/>
      <c r="B604" s="75">
        <v>342207</v>
      </c>
      <c r="C604" s="111" t="s">
        <v>461</v>
      </c>
      <c r="D604" s="111" t="s">
        <v>469</v>
      </c>
      <c r="E604" s="149" t="s">
        <v>466</v>
      </c>
      <c r="F604" s="113" t="s">
        <v>464</v>
      </c>
      <c r="G604" s="110" t="s">
        <v>470</v>
      </c>
      <c r="H604" s="110">
        <v>18</v>
      </c>
      <c r="I604" s="110" t="s">
        <v>470</v>
      </c>
      <c r="J604" s="110">
        <v>0</v>
      </c>
      <c r="K604" s="31" t="s">
        <v>101</v>
      </c>
      <c r="L604" s="31" t="s">
        <v>101</v>
      </c>
      <c r="M604" s="152">
        <v>5951</v>
      </c>
      <c r="N604" s="44">
        <v>5403</v>
      </c>
      <c r="O604" s="44">
        <v>552</v>
      </c>
      <c r="P604" s="44" t="s">
        <v>398</v>
      </c>
      <c r="Q604" s="44">
        <v>700</v>
      </c>
      <c r="R604" s="44" t="s">
        <v>398</v>
      </c>
      <c r="S604" s="44">
        <v>457</v>
      </c>
      <c r="T604" s="44" t="s">
        <v>398</v>
      </c>
      <c r="U604" s="44">
        <v>356</v>
      </c>
      <c r="V604" s="44" t="s">
        <v>398</v>
      </c>
      <c r="W604" s="44">
        <v>354</v>
      </c>
      <c r="X604" s="44" t="s">
        <v>398</v>
      </c>
      <c r="Y604" s="44">
        <v>159</v>
      </c>
      <c r="Z604" s="44" t="s">
        <v>398</v>
      </c>
      <c r="AA604" s="44">
        <v>178</v>
      </c>
      <c r="AB604" s="44" t="s">
        <v>398</v>
      </c>
      <c r="AC604" s="44">
        <v>331</v>
      </c>
      <c r="AD604" s="44" t="s">
        <v>398</v>
      </c>
      <c r="AE604" s="44">
        <v>672</v>
      </c>
      <c r="AF604" s="44" t="s">
        <v>398</v>
      </c>
      <c r="AG604" s="44">
        <v>371</v>
      </c>
      <c r="AH604" s="44" t="s">
        <v>398</v>
      </c>
      <c r="AI604" s="44">
        <v>652</v>
      </c>
      <c r="AJ604" s="44" t="s">
        <v>398</v>
      </c>
      <c r="AK604" s="44">
        <v>417</v>
      </c>
      <c r="AL604" s="44" t="s">
        <v>398</v>
      </c>
      <c r="AM604" s="44">
        <f>O604+Q604+S604+U604+W604+Y604+AA604+AC604+AE604+AG604+AI604+AK604</f>
        <v>5199</v>
      </c>
    </row>
    <row r="605" spans="1:39" s="115" customFormat="1" ht="30" customHeight="1" x14ac:dyDescent="0.25">
      <c r="A605" s="214">
        <v>298</v>
      </c>
      <c r="B605" s="75">
        <v>342208</v>
      </c>
      <c r="C605" s="111" t="s">
        <v>461</v>
      </c>
      <c r="D605" s="111" t="s">
        <v>469</v>
      </c>
      <c r="E605" s="149" t="s">
        <v>463</v>
      </c>
      <c r="F605" s="113" t="s">
        <v>464</v>
      </c>
      <c r="G605" s="110"/>
      <c r="H605" s="110">
        <v>0</v>
      </c>
      <c r="I605" s="110"/>
      <c r="J605" s="110">
        <v>5</v>
      </c>
      <c r="K605" s="31" t="s">
        <v>101</v>
      </c>
      <c r="L605" s="31" t="s">
        <v>101</v>
      </c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  <c r="AA605" s="110"/>
      <c r="AB605" s="110"/>
      <c r="AC605" s="110"/>
      <c r="AD605" s="110"/>
      <c r="AE605" s="110"/>
      <c r="AF605" s="110"/>
      <c r="AG605" s="110"/>
      <c r="AH605" s="110"/>
      <c r="AI605" s="110"/>
      <c r="AJ605" s="110"/>
      <c r="AK605" s="110"/>
      <c r="AL605" s="110"/>
      <c r="AM605" s="110"/>
    </row>
    <row r="606" spans="1:39" s="115" customFormat="1" ht="30" customHeight="1" x14ac:dyDescent="0.25">
      <c r="A606" s="215"/>
      <c r="B606" s="75">
        <v>342208</v>
      </c>
      <c r="C606" s="111" t="s">
        <v>461</v>
      </c>
      <c r="D606" s="111" t="s">
        <v>469</v>
      </c>
      <c r="E606" s="149" t="s">
        <v>466</v>
      </c>
      <c r="F606" s="113" t="s">
        <v>464</v>
      </c>
      <c r="G606" s="110" t="s">
        <v>470</v>
      </c>
      <c r="H606" s="110">
        <v>30</v>
      </c>
      <c r="I606" s="110" t="s">
        <v>470</v>
      </c>
      <c r="J606" s="110">
        <v>0</v>
      </c>
      <c r="K606" s="31" t="s">
        <v>101</v>
      </c>
      <c r="L606" s="31" t="s">
        <v>101</v>
      </c>
      <c r="M606" s="152">
        <v>15292</v>
      </c>
      <c r="N606" s="44">
        <v>13151</v>
      </c>
      <c r="O606" s="44">
        <v>706</v>
      </c>
      <c r="P606" s="44" t="s">
        <v>398</v>
      </c>
      <c r="Q606" s="44">
        <v>952</v>
      </c>
      <c r="R606" s="44" t="s">
        <v>398</v>
      </c>
      <c r="S606" s="44">
        <v>448</v>
      </c>
      <c r="T606" s="44" t="s">
        <v>398</v>
      </c>
      <c r="U606" s="44">
        <v>1325</v>
      </c>
      <c r="V606" s="44" t="s">
        <v>398</v>
      </c>
      <c r="W606" s="44">
        <v>1391</v>
      </c>
      <c r="X606" s="44" t="s">
        <v>398</v>
      </c>
      <c r="Y606" s="44">
        <v>507</v>
      </c>
      <c r="Z606" s="44" t="s">
        <v>398</v>
      </c>
      <c r="AA606" s="44">
        <v>428</v>
      </c>
      <c r="AB606" s="44" t="s">
        <v>398</v>
      </c>
      <c r="AC606" s="44">
        <v>247</v>
      </c>
      <c r="AD606" s="44" t="s">
        <v>398</v>
      </c>
      <c r="AE606" s="44">
        <v>1254</v>
      </c>
      <c r="AF606" s="44" t="s">
        <v>398</v>
      </c>
      <c r="AG606" s="44">
        <v>631</v>
      </c>
      <c r="AH606" s="44" t="s">
        <v>398</v>
      </c>
      <c r="AI606" s="44">
        <v>1069</v>
      </c>
      <c r="AJ606" s="44" t="s">
        <v>398</v>
      </c>
      <c r="AK606" s="44">
        <v>906</v>
      </c>
      <c r="AL606" s="44" t="s">
        <v>398</v>
      </c>
      <c r="AM606" s="44">
        <f>O606+Q606+S606+U606+W606+Y606+AA606+AC606+AE606+AG606+AI606+AK606</f>
        <v>9864</v>
      </c>
    </row>
    <row r="607" spans="1:39" s="115" customFormat="1" ht="30" customHeight="1" x14ac:dyDescent="0.25">
      <c r="A607" s="214">
        <v>299</v>
      </c>
      <c r="B607" s="75">
        <v>342209</v>
      </c>
      <c r="C607" s="111" t="s">
        <v>461</v>
      </c>
      <c r="D607" s="111" t="s">
        <v>469</v>
      </c>
      <c r="E607" s="149" t="s">
        <v>463</v>
      </c>
      <c r="F607" s="113" t="s">
        <v>464</v>
      </c>
      <c r="G607" s="110"/>
      <c r="H607" s="110">
        <v>0</v>
      </c>
      <c r="I607" s="110"/>
      <c r="J607" s="110">
        <v>6</v>
      </c>
      <c r="K607" s="31" t="s">
        <v>101</v>
      </c>
      <c r="L607" s="31" t="s">
        <v>101</v>
      </c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  <c r="AA607" s="110"/>
      <c r="AB607" s="110"/>
      <c r="AC607" s="110"/>
      <c r="AD607" s="110"/>
      <c r="AE607" s="110"/>
      <c r="AF607" s="110"/>
      <c r="AG607" s="110"/>
      <c r="AH607" s="110"/>
      <c r="AI607" s="110"/>
      <c r="AJ607" s="110"/>
      <c r="AK607" s="110"/>
      <c r="AL607" s="110"/>
      <c r="AM607" s="110"/>
    </row>
    <row r="608" spans="1:39" s="115" customFormat="1" ht="30" customHeight="1" x14ac:dyDescent="0.25">
      <c r="A608" s="215"/>
      <c r="B608" s="75">
        <v>342209</v>
      </c>
      <c r="C608" s="111" t="s">
        <v>461</v>
      </c>
      <c r="D608" s="111" t="s">
        <v>469</v>
      </c>
      <c r="E608" s="149" t="s">
        <v>466</v>
      </c>
      <c r="F608" s="113" t="s">
        <v>464</v>
      </c>
      <c r="G608" s="110" t="s">
        <v>470</v>
      </c>
      <c r="H608" s="110">
        <v>36</v>
      </c>
      <c r="I608" s="110" t="s">
        <v>470</v>
      </c>
      <c r="J608" s="110">
        <v>0</v>
      </c>
      <c r="K608" s="31" t="s">
        <v>101</v>
      </c>
      <c r="L608" s="31" t="s">
        <v>101</v>
      </c>
      <c r="M608" s="152">
        <v>8332</v>
      </c>
      <c r="N608" s="44">
        <v>10509</v>
      </c>
      <c r="O608" s="44">
        <v>109</v>
      </c>
      <c r="P608" s="44" t="s">
        <v>398</v>
      </c>
      <c r="Q608" s="44">
        <v>149</v>
      </c>
      <c r="R608" s="44" t="s">
        <v>398</v>
      </c>
      <c r="S608" s="44">
        <v>267</v>
      </c>
      <c r="T608" s="44" t="s">
        <v>398</v>
      </c>
      <c r="U608" s="44">
        <v>122</v>
      </c>
      <c r="V608" s="44" t="s">
        <v>398</v>
      </c>
      <c r="W608" s="44">
        <v>514</v>
      </c>
      <c r="X608" s="44" t="s">
        <v>398</v>
      </c>
      <c r="Y608" s="44">
        <v>826</v>
      </c>
      <c r="Z608" s="44" t="s">
        <v>398</v>
      </c>
      <c r="AA608" s="44">
        <v>304</v>
      </c>
      <c r="AB608" s="44" t="s">
        <v>398</v>
      </c>
      <c r="AC608" s="44">
        <v>624</v>
      </c>
      <c r="AD608" s="44" t="s">
        <v>398</v>
      </c>
      <c r="AE608" s="44">
        <v>913</v>
      </c>
      <c r="AF608" s="44" t="s">
        <v>398</v>
      </c>
      <c r="AG608" s="44">
        <v>783</v>
      </c>
      <c r="AH608" s="44" t="s">
        <v>398</v>
      </c>
      <c r="AI608" s="44">
        <v>1076</v>
      </c>
      <c r="AJ608" s="44" t="s">
        <v>398</v>
      </c>
      <c r="AK608" s="44">
        <v>832</v>
      </c>
      <c r="AL608" s="44" t="s">
        <v>398</v>
      </c>
      <c r="AM608" s="44">
        <f>O608+Q608+S608+U608+W608+Y608+AA608+AC608+AE608+AG608+AI608+AK608</f>
        <v>6519</v>
      </c>
    </row>
    <row r="609" spans="1:39" s="115" customFormat="1" ht="30" customHeight="1" x14ac:dyDescent="0.25">
      <c r="A609" s="214">
        <v>300</v>
      </c>
      <c r="B609" s="75">
        <v>342210</v>
      </c>
      <c r="C609" s="111" t="s">
        <v>461</v>
      </c>
      <c r="D609" s="111" t="s">
        <v>469</v>
      </c>
      <c r="E609" s="149" t="s">
        <v>463</v>
      </c>
      <c r="F609" s="113" t="s">
        <v>464</v>
      </c>
      <c r="G609" s="110"/>
      <c r="H609" s="110">
        <v>0</v>
      </c>
      <c r="I609" s="110"/>
      <c r="J609" s="110">
        <v>3</v>
      </c>
      <c r="K609" s="31" t="s">
        <v>101</v>
      </c>
      <c r="L609" s="31" t="s">
        <v>101</v>
      </c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  <c r="AA609" s="110"/>
      <c r="AB609" s="110"/>
      <c r="AC609" s="110"/>
      <c r="AD609" s="110"/>
      <c r="AE609" s="110"/>
      <c r="AF609" s="110"/>
      <c r="AG609" s="110"/>
      <c r="AH609" s="110"/>
      <c r="AI609" s="110"/>
      <c r="AJ609" s="110"/>
      <c r="AK609" s="110"/>
      <c r="AL609" s="110"/>
      <c r="AM609" s="110"/>
    </row>
    <row r="610" spans="1:39" s="115" customFormat="1" ht="30" customHeight="1" x14ac:dyDescent="0.25">
      <c r="A610" s="215"/>
      <c r="B610" s="75">
        <v>342210</v>
      </c>
      <c r="C610" s="111" t="s">
        <v>461</v>
      </c>
      <c r="D610" s="111" t="s">
        <v>469</v>
      </c>
      <c r="E610" s="149" t="s">
        <v>466</v>
      </c>
      <c r="F610" s="113" t="s">
        <v>464</v>
      </c>
      <c r="G610" s="110" t="s">
        <v>470</v>
      </c>
      <c r="H610" s="110">
        <v>18</v>
      </c>
      <c r="I610" s="110" t="s">
        <v>470</v>
      </c>
      <c r="J610" s="110">
        <v>0</v>
      </c>
      <c r="K610" s="31" t="s">
        <v>101</v>
      </c>
      <c r="L610" s="31" t="s">
        <v>101</v>
      </c>
      <c r="M610" s="152">
        <v>5536</v>
      </c>
      <c r="N610" s="44">
        <v>6092</v>
      </c>
      <c r="O610" s="44">
        <v>463</v>
      </c>
      <c r="P610" s="44" t="s">
        <v>398</v>
      </c>
      <c r="Q610" s="44">
        <v>687</v>
      </c>
      <c r="R610" s="44" t="s">
        <v>398</v>
      </c>
      <c r="S610" s="44">
        <v>397</v>
      </c>
      <c r="T610" s="44" t="s">
        <v>398</v>
      </c>
      <c r="U610" s="44">
        <v>384</v>
      </c>
      <c r="V610" s="44" t="s">
        <v>398</v>
      </c>
      <c r="W610" s="44">
        <v>567</v>
      </c>
      <c r="X610" s="44" t="s">
        <v>398</v>
      </c>
      <c r="Y610" s="44">
        <v>287</v>
      </c>
      <c r="Z610" s="44" t="s">
        <v>398</v>
      </c>
      <c r="AA610" s="44">
        <v>322</v>
      </c>
      <c r="AB610" s="44" t="s">
        <v>398</v>
      </c>
      <c r="AC610" s="44">
        <v>285</v>
      </c>
      <c r="AD610" s="44" t="s">
        <v>398</v>
      </c>
      <c r="AE610" s="44">
        <v>710</v>
      </c>
      <c r="AF610" s="44" t="s">
        <v>398</v>
      </c>
      <c r="AG610" s="44">
        <v>412</v>
      </c>
      <c r="AH610" s="44" t="s">
        <v>398</v>
      </c>
      <c r="AI610" s="44">
        <v>669</v>
      </c>
      <c r="AJ610" s="44" t="s">
        <v>398</v>
      </c>
      <c r="AK610" s="44">
        <v>413</v>
      </c>
      <c r="AL610" s="44" t="s">
        <v>398</v>
      </c>
      <c r="AM610" s="44">
        <f>O610+Q610+S610+U610+W610+Y610+AA610+AC610+AE610+AG610+AI610+AK610</f>
        <v>5596</v>
      </c>
    </row>
    <row r="611" spans="1:39" s="115" customFormat="1" ht="30" customHeight="1" x14ac:dyDescent="0.25">
      <c r="A611" s="214">
        <v>301</v>
      </c>
      <c r="B611" s="75">
        <v>342211</v>
      </c>
      <c r="C611" s="111" t="s">
        <v>461</v>
      </c>
      <c r="D611" s="111" t="s">
        <v>469</v>
      </c>
      <c r="E611" s="149" t="s">
        <v>463</v>
      </c>
      <c r="F611" s="113" t="s">
        <v>464</v>
      </c>
      <c r="G611" s="110"/>
      <c r="H611" s="110">
        <v>0</v>
      </c>
      <c r="I611" s="110"/>
      <c r="J611" s="110">
        <v>4</v>
      </c>
      <c r="K611" s="31" t="s">
        <v>101</v>
      </c>
      <c r="L611" s="31" t="s">
        <v>101</v>
      </c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  <c r="AA611" s="110"/>
      <c r="AB611" s="110"/>
      <c r="AC611" s="110"/>
      <c r="AD611" s="110"/>
      <c r="AE611" s="110"/>
      <c r="AF611" s="110"/>
      <c r="AG611" s="110"/>
      <c r="AH611" s="110"/>
      <c r="AI611" s="110"/>
      <c r="AJ611" s="110"/>
      <c r="AK611" s="110"/>
      <c r="AL611" s="110"/>
      <c r="AM611" s="110"/>
    </row>
    <row r="612" spans="1:39" s="115" customFormat="1" ht="30" customHeight="1" x14ac:dyDescent="0.25">
      <c r="A612" s="215"/>
      <c r="B612" s="75">
        <v>342211</v>
      </c>
      <c r="C612" s="111" t="s">
        <v>461</v>
      </c>
      <c r="D612" s="111" t="s">
        <v>469</v>
      </c>
      <c r="E612" s="149" t="s">
        <v>466</v>
      </c>
      <c r="F612" s="113" t="s">
        <v>464</v>
      </c>
      <c r="G612" s="110" t="s">
        <v>470</v>
      </c>
      <c r="H612" s="110">
        <v>24</v>
      </c>
      <c r="I612" s="110" t="s">
        <v>470</v>
      </c>
      <c r="J612" s="110">
        <v>0</v>
      </c>
      <c r="K612" s="31" t="s">
        <v>101</v>
      </c>
      <c r="L612" s="31" t="s">
        <v>101</v>
      </c>
      <c r="M612" s="152">
        <v>5855</v>
      </c>
      <c r="N612" s="44">
        <v>5790</v>
      </c>
      <c r="O612" s="44">
        <v>840</v>
      </c>
      <c r="P612" s="44" t="s">
        <v>398</v>
      </c>
      <c r="Q612" s="44">
        <v>730</v>
      </c>
      <c r="R612" s="44" t="s">
        <v>398</v>
      </c>
      <c r="S612" s="44">
        <v>270</v>
      </c>
      <c r="T612" s="44" t="s">
        <v>398</v>
      </c>
      <c r="U612" s="44">
        <v>490</v>
      </c>
      <c r="V612" s="44" t="s">
        <v>398</v>
      </c>
      <c r="W612" s="44">
        <v>380</v>
      </c>
      <c r="X612" s="44" t="s">
        <v>398</v>
      </c>
      <c r="Y612" s="44">
        <v>340</v>
      </c>
      <c r="Z612" s="44" t="s">
        <v>398</v>
      </c>
      <c r="AA612" s="44">
        <v>230</v>
      </c>
      <c r="AB612" s="44" t="s">
        <v>398</v>
      </c>
      <c r="AC612" s="44">
        <v>610</v>
      </c>
      <c r="AD612" s="44" t="s">
        <v>398</v>
      </c>
      <c r="AE612" s="44">
        <v>520</v>
      </c>
      <c r="AF612" s="44" t="s">
        <v>398</v>
      </c>
      <c r="AG612" s="44">
        <v>490</v>
      </c>
      <c r="AH612" s="44" t="s">
        <v>398</v>
      </c>
      <c r="AI612" s="44">
        <v>700</v>
      </c>
      <c r="AJ612" s="44" t="s">
        <v>398</v>
      </c>
      <c r="AK612" s="44">
        <v>640</v>
      </c>
      <c r="AL612" s="44" t="s">
        <v>398</v>
      </c>
      <c r="AM612" s="44">
        <f>O612+Q612+S612+U612+W612+Y612+AA612+AC612+AE612+AG612+AI612+AK612</f>
        <v>6240</v>
      </c>
    </row>
    <row r="613" spans="1:39" s="115" customFormat="1" ht="30" customHeight="1" x14ac:dyDescent="0.25">
      <c r="A613" s="214">
        <v>302</v>
      </c>
      <c r="B613" s="75">
        <v>342212</v>
      </c>
      <c r="C613" s="111" t="s">
        <v>461</v>
      </c>
      <c r="D613" s="111" t="s">
        <v>469</v>
      </c>
      <c r="E613" s="149" t="s">
        <v>463</v>
      </c>
      <c r="F613" s="113" t="s">
        <v>464</v>
      </c>
      <c r="G613" s="110"/>
      <c r="H613" s="110">
        <v>0</v>
      </c>
      <c r="I613" s="110"/>
      <c r="J613" s="110">
        <v>5</v>
      </c>
      <c r="K613" s="31" t="s">
        <v>101</v>
      </c>
      <c r="L613" s="31" t="s">
        <v>101</v>
      </c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  <c r="AA613" s="110"/>
      <c r="AB613" s="110"/>
      <c r="AC613" s="110"/>
      <c r="AD613" s="110"/>
      <c r="AE613" s="110"/>
      <c r="AF613" s="110"/>
      <c r="AG613" s="110"/>
      <c r="AH613" s="110"/>
      <c r="AI613" s="110"/>
      <c r="AJ613" s="110"/>
      <c r="AK613" s="110"/>
      <c r="AL613" s="110"/>
      <c r="AM613" s="110"/>
    </row>
    <row r="614" spans="1:39" s="115" customFormat="1" ht="30" customHeight="1" x14ac:dyDescent="0.25">
      <c r="A614" s="215"/>
      <c r="B614" s="75">
        <v>342212</v>
      </c>
      <c r="C614" s="111" t="s">
        <v>461</v>
      </c>
      <c r="D614" s="111" t="s">
        <v>469</v>
      </c>
      <c r="E614" s="149" t="s">
        <v>466</v>
      </c>
      <c r="F614" s="113" t="s">
        <v>464</v>
      </c>
      <c r="G614" s="110" t="s">
        <v>470</v>
      </c>
      <c r="H614" s="110">
        <v>30</v>
      </c>
      <c r="I614" s="110" t="s">
        <v>470</v>
      </c>
      <c r="J614" s="110">
        <v>0</v>
      </c>
      <c r="K614" s="31" t="s">
        <v>101</v>
      </c>
      <c r="L614" s="31" t="s">
        <v>101</v>
      </c>
      <c r="M614" s="152">
        <v>6976</v>
      </c>
      <c r="N614" s="44">
        <v>6378</v>
      </c>
      <c r="O614" s="44">
        <v>611</v>
      </c>
      <c r="P614" s="44" t="s">
        <v>398</v>
      </c>
      <c r="Q614" s="44">
        <v>797</v>
      </c>
      <c r="R614" s="44" t="s">
        <v>398</v>
      </c>
      <c r="S614" s="44">
        <v>615</v>
      </c>
      <c r="T614" s="44" t="s">
        <v>398</v>
      </c>
      <c r="U614" s="44">
        <v>535</v>
      </c>
      <c r="V614" s="44" t="s">
        <v>398</v>
      </c>
      <c r="W614" s="44">
        <v>319</v>
      </c>
      <c r="X614" s="44" t="s">
        <v>398</v>
      </c>
      <c r="Y614" s="44">
        <v>488</v>
      </c>
      <c r="Z614" s="44" t="s">
        <v>398</v>
      </c>
      <c r="AA614" s="44">
        <v>347</v>
      </c>
      <c r="AB614" s="44" t="s">
        <v>398</v>
      </c>
      <c r="AC614" s="44">
        <v>213</v>
      </c>
      <c r="AD614" s="44" t="s">
        <v>398</v>
      </c>
      <c r="AE614" s="44">
        <v>191</v>
      </c>
      <c r="AF614" s="44" t="s">
        <v>398</v>
      </c>
      <c r="AG614" s="44">
        <v>251</v>
      </c>
      <c r="AH614" s="44" t="s">
        <v>398</v>
      </c>
      <c r="AI614" s="44">
        <v>720</v>
      </c>
      <c r="AJ614" s="44" t="s">
        <v>398</v>
      </c>
      <c r="AK614" s="44">
        <v>484</v>
      </c>
      <c r="AL614" s="44" t="s">
        <v>398</v>
      </c>
      <c r="AM614" s="44">
        <f>O614+Q614+S614+U614+W614+Y614+AA614+AC614+AE614+AG614+AI614+AK614</f>
        <v>5571</v>
      </c>
    </row>
    <row r="615" spans="1:39" s="115" customFormat="1" ht="30" customHeight="1" x14ac:dyDescent="0.25">
      <c r="A615" s="214">
        <v>303</v>
      </c>
      <c r="B615" s="75">
        <v>342213</v>
      </c>
      <c r="C615" s="111" t="s">
        <v>461</v>
      </c>
      <c r="D615" s="111" t="s">
        <v>469</v>
      </c>
      <c r="E615" s="149" t="s">
        <v>463</v>
      </c>
      <c r="F615" s="113" t="s">
        <v>464</v>
      </c>
      <c r="G615" s="110"/>
      <c r="H615" s="110">
        <v>0</v>
      </c>
      <c r="I615" s="110"/>
      <c r="J615" s="110">
        <v>3</v>
      </c>
      <c r="K615" s="31" t="s">
        <v>101</v>
      </c>
      <c r="L615" s="31" t="s">
        <v>101</v>
      </c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  <c r="AA615" s="110"/>
      <c r="AB615" s="110"/>
      <c r="AC615" s="110"/>
      <c r="AD615" s="110"/>
      <c r="AE615" s="110"/>
      <c r="AF615" s="110"/>
      <c r="AG615" s="110"/>
      <c r="AH615" s="110"/>
      <c r="AI615" s="110"/>
      <c r="AJ615" s="110"/>
      <c r="AK615" s="110"/>
      <c r="AL615" s="110"/>
      <c r="AM615" s="110"/>
    </row>
    <row r="616" spans="1:39" s="115" customFormat="1" ht="30" customHeight="1" x14ac:dyDescent="0.25">
      <c r="A616" s="215"/>
      <c r="B616" s="75">
        <v>342213</v>
      </c>
      <c r="C616" s="111" t="s">
        <v>461</v>
      </c>
      <c r="D616" s="111" t="s">
        <v>469</v>
      </c>
      <c r="E616" s="149" t="s">
        <v>466</v>
      </c>
      <c r="F616" s="113" t="s">
        <v>464</v>
      </c>
      <c r="G616" s="110" t="s">
        <v>470</v>
      </c>
      <c r="H616" s="110">
        <v>18</v>
      </c>
      <c r="I616" s="110" t="s">
        <v>470</v>
      </c>
      <c r="J616" s="110">
        <v>0</v>
      </c>
      <c r="K616" s="31" t="s">
        <v>101</v>
      </c>
      <c r="L616" s="31" t="s">
        <v>101</v>
      </c>
      <c r="M616" s="152">
        <v>2389</v>
      </c>
      <c r="N616" s="44">
        <v>2731</v>
      </c>
      <c r="O616" s="44">
        <v>311</v>
      </c>
      <c r="P616" s="44" t="s">
        <v>398</v>
      </c>
      <c r="Q616" s="44">
        <v>338</v>
      </c>
      <c r="R616" s="44" t="s">
        <v>398</v>
      </c>
      <c r="S616" s="44">
        <v>153</v>
      </c>
      <c r="T616" s="44" t="s">
        <v>398</v>
      </c>
      <c r="U616" s="44">
        <v>184</v>
      </c>
      <c r="V616" s="44" t="s">
        <v>398</v>
      </c>
      <c r="W616" s="44">
        <v>206</v>
      </c>
      <c r="X616" s="44" t="s">
        <v>398</v>
      </c>
      <c r="Y616" s="44">
        <v>138</v>
      </c>
      <c r="Z616" s="44" t="s">
        <v>398</v>
      </c>
      <c r="AA616" s="44">
        <v>125</v>
      </c>
      <c r="AB616" s="44" t="s">
        <v>398</v>
      </c>
      <c r="AC616" s="44">
        <v>241</v>
      </c>
      <c r="AD616" s="44" t="s">
        <v>398</v>
      </c>
      <c r="AE616" s="44">
        <v>254</v>
      </c>
      <c r="AF616" s="44" t="s">
        <v>398</v>
      </c>
      <c r="AG616" s="44">
        <v>248</v>
      </c>
      <c r="AH616" s="44" t="s">
        <v>398</v>
      </c>
      <c r="AI616" s="44">
        <v>375</v>
      </c>
      <c r="AJ616" s="44" t="s">
        <v>398</v>
      </c>
      <c r="AK616" s="44">
        <v>329</v>
      </c>
      <c r="AL616" s="44" t="s">
        <v>398</v>
      </c>
      <c r="AM616" s="44">
        <f>O616+Q616+S616+U616+W616+Y616+AA616+AC616+AE616+AG616+AI616+AK616</f>
        <v>2902</v>
      </c>
    </row>
    <row r="617" spans="1:39" s="115" customFormat="1" ht="30" customHeight="1" x14ac:dyDescent="0.25">
      <c r="A617" s="214">
        <v>304</v>
      </c>
      <c r="B617" s="75">
        <v>342214</v>
      </c>
      <c r="C617" s="111" t="s">
        <v>461</v>
      </c>
      <c r="D617" s="111" t="s">
        <v>469</v>
      </c>
      <c r="E617" s="149" t="s">
        <v>463</v>
      </c>
      <c r="F617" s="113" t="s">
        <v>464</v>
      </c>
      <c r="G617" s="110"/>
      <c r="H617" s="110">
        <v>0</v>
      </c>
      <c r="I617" s="110"/>
      <c r="J617" s="110">
        <v>4</v>
      </c>
      <c r="K617" s="31" t="s">
        <v>101</v>
      </c>
      <c r="L617" s="31" t="s">
        <v>101</v>
      </c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  <c r="AA617" s="110"/>
      <c r="AB617" s="110"/>
      <c r="AC617" s="110"/>
      <c r="AD617" s="110"/>
      <c r="AE617" s="110"/>
      <c r="AF617" s="110"/>
      <c r="AG617" s="110"/>
      <c r="AH617" s="110"/>
      <c r="AI617" s="110"/>
      <c r="AJ617" s="110"/>
      <c r="AK617" s="110"/>
      <c r="AL617" s="110"/>
      <c r="AM617" s="110"/>
    </row>
    <row r="618" spans="1:39" s="115" customFormat="1" ht="30" customHeight="1" x14ac:dyDescent="0.25">
      <c r="A618" s="215"/>
      <c r="B618" s="75">
        <v>342214</v>
      </c>
      <c r="C618" s="111" t="s">
        <v>461</v>
      </c>
      <c r="D618" s="111" t="s">
        <v>469</v>
      </c>
      <c r="E618" s="149" t="s">
        <v>466</v>
      </c>
      <c r="F618" s="113" t="s">
        <v>464</v>
      </c>
      <c r="G618" s="110" t="s">
        <v>470</v>
      </c>
      <c r="H618" s="110">
        <v>24</v>
      </c>
      <c r="I618" s="110" t="s">
        <v>470</v>
      </c>
      <c r="J618" s="110">
        <v>0</v>
      </c>
      <c r="K618" s="31" t="s">
        <v>101</v>
      </c>
      <c r="L618" s="31" t="s">
        <v>101</v>
      </c>
      <c r="M618" s="152">
        <v>6564</v>
      </c>
      <c r="N618" s="44">
        <v>6808</v>
      </c>
      <c r="O618" s="44">
        <v>668</v>
      </c>
      <c r="P618" s="44" t="s">
        <v>398</v>
      </c>
      <c r="Q618" s="44">
        <v>643</v>
      </c>
      <c r="R618" s="44" t="s">
        <v>398</v>
      </c>
      <c r="S618" s="44">
        <v>558</v>
      </c>
      <c r="T618" s="44" t="s">
        <v>398</v>
      </c>
      <c r="U618" s="44">
        <v>582</v>
      </c>
      <c r="V618" s="44" t="s">
        <v>398</v>
      </c>
      <c r="W618" s="44">
        <v>433</v>
      </c>
      <c r="X618" s="44" t="s">
        <v>398</v>
      </c>
      <c r="Y618" s="44">
        <v>311</v>
      </c>
      <c r="Z618" s="44" t="s">
        <v>398</v>
      </c>
      <c r="AA618" s="44">
        <v>466</v>
      </c>
      <c r="AB618" s="44" t="s">
        <v>398</v>
      </c>
      <c r="AC618" s="44">
        <v>300</v>
      </c>
      <c r="AD618" s="44" t="s">
        <v>398</v>
      </c>
      <c r="AE618" s="44">
        <v>669</v>
      </c>
      <c r="AF618" s="44" t="s">
        <v>398</v>
      </c>
      <c r="AG618" s="44">
        <v>465</v>
      </c>
      <c r="AH618" s="44" t="s">
        <v>398</v>
      </c>
      <c r="AI618" s="44">
        <v>798</v>
      </c>
      <c r="AJ618" s="44" t="s">
        <v>398</v>
      </c>
      <c r="AK618" s="44">
        <v>542</v>
      </c>
      <c r="AL618" s="44" t="s">
        <v>398</v>
      </c>
      <c r="AM618" s="44">
        <f>O618+Q618+S618+U618+W618+Y618+AA618+AC618+AE618+AG618+AI618+AK618</f>
        <v>6435</v>
      </c>
    </row>
    <row r="619" spans="1:39" s="115" customFormat="1" ht="30" customHeight="1" x14ac:dyDescent="0.25">
      <c r="A619" s="214">
        <v>305</v>
      </c>
      <c r="B619" s="75">
        <v>342215</v>
      </c>
      <c r="C619" s="111" t="s">
        <v>461</v>
      </c>
      <c r="D619" s="111" t="s">
        <v>469</v>
      </c>
      <c r="E619" s="149" t="s">
        <v>463</v>
      </c>
      <c r="F619" s="113" t="s">
        <v>464</v>
      </c>
      <c r="G619" s="110"/>
      <c r="H619" s="110">
        <v>0</v>
      </c>
      <c r="I619" s="110"/>
      <c r="J619" s="110">
        <v>5</v>
      </c>
      <c r="K619" s="31" t="s">
        <v>101</v>
      </c>
      <c r="L619" s="31" t="s">
        <v>101</v>
      </c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  <c r="AA619" s="110"/>
      <c r="AB619" s="110"/>
      <c r="AC619" s="110"/>
      <c r="AD619" s="110"/>
      <c r="AE619" s="110"/>
      <c r="AF619" s="110"/>
      <c r="AG619" s="110"/>
      <c r="AH619" s="110"/>
      <c r="AI619" s="110"/>
      <c r="AJ619" s="110"/>
      <c r="AK619" s="110"/>
      <c r="AL619" s="110"/>
      <c r="AM619" s="110"/>
    </row>
    <row r="620" spans="1:39" s="115" customFormat="1" ht="30" customHeight="1" x14ac:dyDescent="0.25">
      <c r="A620" s="215"/>
      <c r="B620" s="75">
        <v>342215</v>
      </c>
      <c r="C620" s="111" t="s">
        <v>461</v>
      </c>
      <c r="D620" s="111" t="s">
        <v>469</v>
      </c>
      <c r="E620" s="149" t="s">
        <v>466</v>
      </c>
      <c r="F620" s="113" t="s">
        <v>464</v>
      </c>
      <c r="G620" s="110" t="s">
        <v>470</v>
      </c>
      <c r="H620" s="110">
        <v>30</v>
      </c>
      <c r="I620" s="110" t="s">
        <v>470</v>
      </c>
      <c r="J620" s="110">
        <v>0</v>
      </c>
      <c r="K620" s="31" t="s">
        <v>101</v>
      </c>
      <c r="L620" s="31" t="s">
        <v>101</v>
      </c>
      <c r="M620" s="152">
        <v>4914</v>
      </c>
      <c r="N620" s="44">
        <v>5089</v>
      </c>
      <c r="O620" s="44">
        <v>485</v>
      </c>
      <c r="P620" s="44" t="s">
        <v>398</v>
      </c>
      <c r="Q620" s="44">
        <v>493</v>
      </c>
      <c r="R620" s="44" t="s">
        <v>398</v>
      </c>
      <c r="S620" s="44">
        <v>478</v>
      </c>
      <c r="T620" s="44" t="s">
        <v>398</v>
      </c>
      <c r="U620" s="44">
        <v>394</v>
      </c>
      <c r="V620" s="44" t="s">
        <v>398</v>
      </c>
      <c r="W620" s="44">
        <v>562</v>
      </c>
      <c r="X620" s="44" t="s">
        <v>398</v>
      </c>
      <c r="Y620" s="44">
        <v>435</v>
      </c>
      <c r="Z620" s="44" t="s">
        <v>398</v>
      </c>
      <c r="AA620" s="44">
        <v>426</v>
      </c>
      <c r="AB620" s="44" t="s">
        <v>398</v>
      </c>
      <c r="AC620" s="44">
        <v>409</v>
      </c>
      <c r="AD620" s="44" t="s">
        <v>398</v>
      </c>
      <c r="AE620" s="44">
        <v>466</v>
      </c>
      <c r="AF620" s="44" t="s">
        <v>398</v>
      </c>
      <c r="AG620" s="44">
        <v>234</v>
      </c>
      <c r="AH620" s="44" t="s">
        <v>398</v>
      </c>
      <c r="AI620" s="44">
        <v>355</v>
      </c>
      <c r="AJ620" s="44" t="s">
        <v>398</v>
      </c>
      <c r="AK620" s="44">
        <v>211</v>
      </c>
      <c r="AL620" s="44" t="s">
        <v>398</v>
      </c>
      <c r="AM620" s="44">
        <f>O620+Q620+S620+U620+W620+Y620+AA620+AC620+AE620+AG620+AI620+AK620</f>
        <v>4948</v>
      </c>
    </row>
    <row r="621" spans="1:39" s="115" customFormat="1" ht="30" customHeight="1" x14ac:dyDescent="0.25">
      <c r="A621" s="214">
        <v>306</v>
      </c>
      <c r="B621" s="75">
        <v>342216</v>
      </c>
      <c r="C621" s="111" t="s">
        <v>461</v>
      </c>
      <c r="D621" s="111" t="s">
        <v>469</v>
      </c>
      <c r="E621" s="149" t="s">
        <v>463</v>
      </c>
      <c r="F621" s="113" t="s">
        <v>464</v>
      </c>
      <c r="G621" s="110"/>
      <c r="H621" s="110">
        <v>0</v>
      </c>
      <c r="I621" s="110"/>
      <c r="J621" s="110">
        <v>5</v>
      </c>
      <c r="K621" s="31" t="s">
        <v>101</v>
      </c>
      <c r="L621" s="31" t="s">
        <v>101</v>
      </c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  <c r="AA621" s="110"/>
      <c r="AB621" s="110"/>
      <c r="AC621" s="110"/>
      <c r="AD621" s="110"/>
      <c r="AE621" s="110"/>
      <c r="AF621" s="110"/>
      <c r="AG621" s="110"/>
      <c r="AH621" s="110"/>
      <c r="AI621" s="110"/>
      <c r="AJ621" s="110"/>
      <c r="AK621" s="110"/>
      <c r="AL621" s="110"/>
      <c r="AM621" s="110"/>
    </row>
    <row r="622" spans="1:39" s="115" customFormat="1" ht="30" customHeight="1" x14ac:dyDescent="0.25">
      <c r="A622" s="215"/>
      <c r="B622" s="75">
        <v>342216</v>
      </c>
      <c r="C622" s="111" t="s">
        <v>461</v>
      </c>
      <c r="D622" s="111" t="s">
        <v>469</v>
      </c>
      <c r="E622" s="149" t="s">
        <v>466</v>
      </c>
      <c r="F622" s="113" t="s">
        <v>464</v>
      </c>
      <c r="G622" s="110" t="s">
        <v>470</v>
      </c>
      <c r="H622" s="110">
        <v>30</v>
      </c>
      <c r="I622" s="110" t="s">
        <v>470</v>
      </c>
      <c r="J622" s="110">
        <v>0</v>
      </c>
      <c r="K622" s="31" t="s">
        <v>101</v>
      </c>
      <c r="L622" s="31" t="s">
        <v>101</v>
      </c>
      <c r="M622" s="152">
        <v>4254</v>
      </c>
      <c r="N622" s="44">
        <v>5691</v>
      </c>
      <c r="O622" s="44">
        <v>476</v>
      </c>
      <c r="P622" s="44" t="s">
        <v>398</v>
      </c>
      <c r="Q622" s="44">
        <v>503</v>
      </c>
      <c r="R622" s="44" t="s">
        <v>398</v>
      </c>
      <c r="S622" s="44">
        <v>499</v>
      </c>
      <c r="T622" s="44" t="s">
        <v>398</v>
      </c>
      <c r="U622" s="44">
        <v>397</v>
      </c>
      <c r="V622" s="44" t="s">
        <v>398</v>
      </c>
      <c r="W622" s="44">
        <v>390</v>
      </c>
      <c r="X622" s="44" t="s">
        <v>398</v>
      </c>
      <c r="Y622" s="44">
        <v>248</v>
      </c>
      <c r="Z622" s="44" t="s">
        <v>398</v>
      </c>
      <c r="AA622" s="44">
        <v>304</v>
      </c>
      <c r="AB622" s="44" t="s">
        <v>398</v>
      </c>
      <c r="AC622" s="44">
        <v>465</v>
      </c>
      <c r="AD622" s="44" t="s">
        <v>398</v>
      </c>
      <c r="AE622" s="44">
        <v>611</v>
      </c>
      <c r="AF622" s="44" t="s">
        <v>398</v>
      </c>
      <c r="AG622" s="44">
        <v>474</v>
      </c>
      <c r="AH622" s="44" t="s">
        <v>398</v>
      </c>
      <c r="AI622" s="44">
        <v>754</v>
      </c>
      <c r="AJ622" s="44" t="s">
        <v>398</v>
      </c>
      <c r="AK622" s="44">
        <v>458</v>
      </c>
      <c r="AL622" s="44" t="s">
        <v>398</v>
      </c>
      <c r="AM622" s="44">
        <f>O622+Q622+S622+U622+W622+Y622+AA622+AC622+AE622+AG622+AI622+AK622</f>
        <v>5579</v>
      </c>
    </row>
    <row r="623" spans="1:39" s="115" customFormat="1" ht="30" customHeight="1" x14ac:dyDescent="0.25">
      <c r="A623" s="214">
        <v>307</v>
      </c>
      <c r="B623" s="75">
        <v>342217</v>
      </c>
      <c r="C623" s="111" t="s">
        <v>461</v>
      </c>
      <c r="D623" s="111" t="s">
        <v>469</v>
      </c>
      <c r="E623" s="149" t="s">
        <v>463</v>
      </c>
      <c r="F623" s="113" t="s">
        <v>464</v>
      </c>
      <c r="G623" s="110"/>
      <c r="H623" s="110">
        <v>0</v>
      </c>
      <c r="I623" s="110"/>
      <c r="J623" s="110">
        <v>4</v>
      </c>
      <c r="K623" s="31" t="s">
        <v>101</v>
      </c>
      <c r="L623" s="31" t="s">
        <v>101</v>
      </c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  <c r="AA623" s="110"/>
      <c r="AB623" s="110"/>
      <c r="AC623" s="110"/>
      <c r="AD623" s="110"/>
      <c r="AE623" s="110"/>
      <c r="AF623" s="110"/>
      <c r="AG623" s="110"/>
      <c r="AH623" s="110"/>
      <c r="AI623" s="110"/>
      <c r="AJ623" s="110"/>
      <c r="AK623" s="110"/>
      <c r="AL623" s="110"/>
      <c r="AM623" s="110"/>
    </row>
    <row r="624" spans="1:39" s="115" customFormat="1" ht="30" customHeight="1" x14ac:dyDescent="0.25">
      <c r="A624" s="215"/>
      <c r="B624" s="75">
        <v>342217</v>
      </c>
      <c r="C624" s="111" t="s">
        <v>461</v>
      </c>
      <c r="D624" s="111" t="s">
        <v>469</v>
      </c>
      <c r="E624" s="149" t="s">
        <v>466</v>
      </c>
      <c r="F624" s="113" t="s">
        <v>464</v>
      </c>
      <c r="G624" s="110" t="s">
        <v>470</v>
      </c>
      <c r="H624" s="110">
        <v>24</v>
      </c>
      <c r="I624" s="110" t="s">
        <v>470</v>
      </c>
      <c r="J624" s="110">
        <v>0</v>
      </c>
      <c r="K624" s="31" t="s">
        <v>101</v>
      </c>
      <c r="L624" s="31" t="s">
        <v>101</v>
      </c>
      <c r="M624" s="152">
        <v>5002</v>
      </c>
      <c r="N624" s="44">
        <v>5617</v>
      </c>
      <c r="O624" s="44">
        <v>518</v>
      </c>
      <c r="P624" s="44" t="s">
        <v>398</v>
      </c>
      <c r="Q624" s="44">
        <v>587</v>
      </c>
      <c r="R624" s="44" t="s">
        <v>398</v>
      </c>
      <c r="S624" s="44">
        <v>501</v>
      </c>
      <c r="T624" s="44" t="s">
        <v>398</v>
      </c>
      <c r="U624" s="44">
        <v>427</v>
      </c>
      <c r="V624" s="44" t="s">
        <v>398</v>
      </c>
      <c r="W624" s="44">
        <v>436</v>
      </c>
      <c r="X624" s="44" t="s">
        <v>398</v>
      </c>
      <c r="Y624" s="44">
        <v>364</v>
      </c>
      <c r="Z624" s="44" t="s">
        <v>398</v>
      </c>
      <c r="AA624" s="44">
        <v>357</v>
      </c>
      <c r="AB624" s="44" t="s">
        <v>398</v>
      </c>
      <c r="AC624" s="44">
        <v>336</v>
      </c>
      <c r="AD624" s="44" t="s">
        <v>398</v>
      </c>
      <c r="AE624" s="44">
        <v>348</v>
      </c>
      <c r="AF624" s="44" t="s">
        <v>398</v>
      </c>
      <c r="AG624" s="44">
        <v>365</v>
      </c>
      <c r="AH624" s="44" t="s">
        <v>398</v>
      </c>
      <c r="AI624" s="44">
        <v>428</v>
      </c>
      <c r="AJ624" s="44" t="s">
        <v>398</v>
      </c>
      <c r="AK624" s="44">
        <v>303</v>
      </c>
      <c r="AL624" s="44" t="s">
        <v>398</v>
      </c>
      <c r="AM624" s="44">
        <f>O624+Q624+S624+U624+W624+Y624+AA624+AC624+AE624+AG624+AI624+AK624</f>
        <v>4970</v>
      </c>
    </row>
    <row r="625" spans="1:39" s="115" customFormat="1" ht="30" customHeight="1" x14ac:dyDescent="0.25">
      <c r="A625" s="214">
        <v>308</v>
      </c>
      <c r="B625" s="75">
        <v>342218</v>
      </c>
      <c r="C625" s="111" t="s">
        <v>461</v>
      </c>
      <c r="D625" s="111" t="s">
        <v>469</v>
      </c>
      <c r="E625" s="149" t="s">
        <v>463</v>
      </c>
      <c r="F625" s="113" t="s">
        <v>464</v>
      </c>
      <c r="G625" s="110"/>
      <c r="H625" s="110">
        <v>0</v>
      </c>
      <c r="I625" s="110"/>
      <c r="J625" s="110">
        <v>5</v>
      </c>
      <c r="K625" s="31" t="s">
        <v>101</v>
      </c>
      <c r="L625" s="31" t="s">
        <v>101</v>
      </c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  <c r="AA625" s="110"/>
      <c r="AB625" s="110"/>
      <c r="AC625" s="110"/>
      <c r="AD625" s="110"/>
      <c r="AE625" s="110"/>
      <c r="AF625" s="110"/>
      <c r="AG625" s="110"/>
      <c r="AH625" s="110"/>
      <c r="AI625" s="110"/>
      <c r="AJ625" s="110"/>
      <c r="AK625" s="110"/>
      <c r="AL625" s="110"/>
      <c r="AM625" s="110"/>
    </row>
    <row r="626" spans="1:39" s="115" customFormat="1" ht="30" customHeight="1" x14ac:dyDescent="0.25">
      <c r="A626" s="215"/>
      <c r="B626" s="75">
        <v>342218</v>
      </c>
      <c r="C626" s="111" t="s">
        <v>461</v>
      </c>
      <c r="D626" s="111" t="s">
        <v>469</v>
      </c>
      <c r="E626" s="149" t="s">
        <v>466</v>
      </c>
      <c r="F626" s="113" t="s">
        <v>464</v>
      </c>
      <c r="G626" s="110" t="s">
        <v>470</v>
      </c>
      <c r="H626" s="110">
        <v>30</v>
      </c>
      <c r="I626" s="110" t="s">
        <v>470</v>
      </c>
      <c r="J626" s="110">
        <v>0</v>
      </c>
      <c r="K626" s="31" t="s">
        <v>101</v>
      </c>
      <c r="L626" s="31" t="s">
        <v>101</v>
      </c>
      <c r="M626" s="152">
        <v>7742</v>
      </c>
      <c r="N626" s="44">
        <v>6570</v>
      </c>
      <c r="O626" s="44">
        <v>607</v>
      </c>
      <c r="P626" s="44" t="s">
        <v>398</v>
      </c>
      <c r="Q626" s="44">
        <v>227</v>
      </c>
      <c r="R626" s="44" t="s">
        <v>398</v>
      </c>
      <c r="S626" s="44">
        <v>871</v>
      </c>
      <c r="T626" s="44" t="s">
        <v>398</v>
      </c>
      <c r="U626" s="44">
        <v>353</v>
      </c>
      <c r="V626" s="44" t="s">
        <v>398</v>
      </c>
      <c r="W626" s="44">
        <v>400</v>
      </c>
      <c r="X626" s="44" t="s">
        <v>398</v>
      </c>
      <c r="Y626" s="44">
        <v>405</v>
      </c>
      <c r="Z626" s="44" t="s">
        <v>398</v>
      </c>
      <c r="AA626" s="44">
        <v>219</v>
      </c>
      <c r="AB626" s="44" t="s">
        <v>398</v>
      </c>
      <c r="AC626" s="44">
        <v>647</v>
      </c>
      <c r="AD626" s="44" t="s">
        <v>398</v>
      </c>
      <c r="AE626" s="44">
        <v>588</v>
      </c>
      <c r="AF626" s="44" t="s">
        <v>398</v>
      </c>
      <c r="AG626" s="44">
        <v>417</v>
      </c>
      <c r="AH626" s="44" t="s">
        <v>398</v>
      </c>
      <c r="AI626" s="44">
        <v>738</v>
      </c>
      <c r="AJ626" s="44" t="s">
        <v>398</v>
      </c>
      <c r="AK626" s="44">
        <v>615</v>
      </c>
      <c r="AL626" s="44" t="s">
        <v>398</v>
      </c>
      <c r="AM626" s="44">
        <f>O626+Q626+S626+U626+W626+Y626+AA626+AC626+AE626+AG626+AI626+AK626</f>
        <v>6087</v>
      </c>
    </row>
    <row r="627" spans="1:39" s="115" customFormat="1" ht="30" customHeight="1" x14ac:dyDescent="0.25">
      <c r="A627" s="214">
        <v>309</v>
      </c>
      <c r="B627" s="75">
        <v>342219</v>
      </c>
      <c r="C627" s="111" t="s">
        <v>461</v>
      </c>
      <c r="D627" s="111" t="s">
        <v>469</v>
      </c>
      <c r="E627" s="149" t="s">
        <v>463</v>
      </c>
      <c r="F627" s="113" t="s">
        <v>464</v>
      </c>
      <c r="G627" s="110"/>
      <c r="H627" s="110">
        <v>0</v>
      </c>
      <c r="I627" s="110"/>
      <c r="J627" s="110">
        <v>4</v>
      </c>
      <c r="K627" s="31" t="s">
        <v>101</v>
      </c>
      <c r="L627" s="31" t="s">
        <v>101</v>
      </c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  <c r="AA627" s="110"/>
      <c r="AB627" s="110"/>
      <c r="AC627" s="110"/>
      <c r="AD627" s="110"/>
      <c r="AE627" s="110"/>
      <c r="AF627" s="110"/>
      <c r="AG627" s="110"/>
      <c r="AH627" s="110"/>
      <c r="AI627" s="110"/>
      <c r="AJ627" s="110"/>
      <c r="AK627" s="110"/>
      <c r="AL627" s="110"/>
      <c r="AM627" s="110"/>
    </row>
    <row r="628" spans="1:39" s="115" customFormat="1" ht="30" customHeight="1" x14ac:dyDescent="0.25">
      <c r="A628" s="215"/>
      <c r="B628" s="75">
        <v>342219</v>
      </c>
      <c r="C628" s="111" t="s">
        <v>461</v>
      </c>
      <c r="D628" s="111" t="s">
        <v>469</v>
      </c>
      <c r="E628" s="149" t="s">
        <v>466</v>
      </c>
      <c r="F628" s="113" t="s">
        <v>464</v>
      </c>
      <c r="G628" s="110" t="s">
        <v>470</v>
      </c>
      <c r="H628" s="110">
        <v>24</v>
      </c>
      <c r="I628" s="110" t="s">
        <v>470</v>
      </c>
      <c r="J628" s="110">
        <v>0</v>
      </c>
      <c r="K628" s="31" t="s">
        <v>101</v>
      </c>
      <c r="L628" s="31" t="s">
        <v>101</v>
      </c>
      <c r="M628" s="152">
        <v>7323</v>
      </c>
      <c r="N628" s="44">
        <v>7228</v>
      </c>
      <c r="O628" s="44">
        <v>329</v>
      </c>
      <c r="P628" s="44" t="s">
        <v>398</v>
      </c>
      <c r="Q628" s="44">
        <v>690</v>
      </c>
      <c r="R628" s="44" t="s">
        <v>398</v>
      </c>
      <c r="S628" s="44">
        <v>576</v>
      </c>
      <c r="T628" s="44" t="s">
        <v>398</v>
      </c>
      <c r="U628" s="44">
        <v>438</v>
      </c>
      <c r="V628" s="44" t="s">
        <v>398</v>
      </c>
      <c r="W628" s="44">
        <v>482</v>
      </c>
      <c r="X628" s="44" t="s">
        <v>398</v>
      </c>
      <c r="Y628" s="44">
        <v>365</v>
      </c>
      <c r="Z628" s="44" t="s">
        <v>398</v>
      </c>
      <c r="AA628" s="44">
        <v>362</v>
      </c>
      <c r="AB628" s="44" t="s">
        <v>398</v>
      </c>
      <c r="AC628" s="44">
        <v>380</v>
      </c>
      <c r="AD628" s="44" t="s">
        <v>398</v>
      </c>
      <c r="AE628" s="44">
        <v>504</v>
      </c>
      <c r="AF628" s="44" t="s">
        <v>398</v>
      </c>
      <c r="AG628" s="44">
        <v>504</v>
      </c>
      <c r="AH628" s="44" t="s">
        <v>398</v>
      </c>
      <c r="AI628" s="44">
        <v>674</v>
      </c>
      <c r="AJ628" s="44" t="s">
        <v>398</v>
      </c>
      <c r="AK628" s="44">
        <v>540</v>
      </c>
      <c r="AL628" s="44" t="s">
        <v>398</v>
      </c>
      <c r="AM628" s="44">
        <f>O628+Q628+S628+U628+W628+Y628+AA628+AC628+AE628+AG628+AI628+AK628</f>
        <v>5844</v>
      </c>
    </row>
    <row r="629" spans="1:39" s="115" customFormat="1" ht="30" customHeight="1" x14ac:dyDescent="0.25">
      <c r="A629" s="214">
        <v>310</v>
      </c>
      <c r="B629" s="75">
        <v>342220</v>
      </c>
      <c r="C629" s="111" t="s">
        <v>461</v>
      </c>
      <c r="D629" s="111" t="s">
        <v>469</v>
      </c>
      <c r="E629" s="149" t="s">
        <v>463</v>
      </c>
      <c r="F629" s="113" t="s">
        <v>464</v>
      </c>
      <c r="G629" s="110"/>
      <c r="H629" s="110">
        <v>0</v>
      </c>
      <c r="I629" s="110"/>
      <c r="J629" s="110">
        <v>5</v>
      </c>
      <c r="K629" s="31" t="s">
        <v>101</v>
      </c>
      <c r="L629" s="31" t="s">
        <v>101</v>
      </c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  <c r="AA629" s="110"/>
      <c r="AB629" s="110"/>
      <c r="AC629" s="110"/>
      <c r="AD629" s="110"/>
      <c r="AE629" s="110"/>
      <c r="AF629" s="110"/>
      <c r="AG629" s="110"/>
      <c r="AH629" s="110"/>
      <c r="AI629" s="110"/>
      <c r="AJ629" s="110"/>
      <c r="AK629" s="110"/>
      <c r="AL629" s="110"/>
      <c r="AM629" s="110"/>
    </row>
    <row r="630" spans="1:39" s="115" customFormat="1" ht="30" customHeight="1" x14ac:dyDescent="0.25">
      <c r="A630" s="215"/>
      <c r="B630" s="75">
        <v>342220</v>
      </c>
      <c r="C630" s="111" t="s">
        <v>461</v>
      </c>
      <c r="D630" s="111" t="s">
        <v>469</v>
      </c>
      <c r="E630" s="149" t="s">
        <v>466</v>
      </c>
      <c r="F630" s="113" t="s">
        <v>464</v>
      </c>
      <c r="G630" s="110" t="s">
        <v>470</v>
      </c>
      <c r="H630" s="110">
        <v>30</v>
      </c>
      <c r="I630" s="110" t="s">
        <v>470</v>
      </c>
      <c r="J630" s="110">
        <v>0</v>
      </c>
      <c r="K630" s="31" t="s">
        <v>101</v>
      </c>
      <c r="L630" s="31" t="s">
        <v>101</v>
      </c>
      <c r="M630" s="152">
        <v>5075</v>
      </c>
      <c r="N630" s="44">
        <v>6291</v>
      </c>
      <c r="O630" s="44">
        <v>584</v>
      </c>
      <c r="P630" s="44" t="s">
        <v>398</v>
      </c>
      <c r="Q630" s="44">
        <v>623</v>
      </c>
      <c r="R630" s="44" t="s">
        <v>398</v>
      </c>
      <c r="S630" s="44">
        <v>459</v>
      </c>
      <c r="T630" s="44" t="s">
        <v>398</v>
      </c>
      <c r="U630" s="44">
        <v>420</v>
      </c>
      <c r="V630" s="44" t="s">
        <v>398</v>
      </c>
      <c r="W630" s="44">
        <v>515</v>
      </c>
      <c r="X630" s="44" t="s">
        <v>398</v>
      </c>
      <c r="Y630" s="44">
        <v>387</v>
      </c>
      <c r="Z630" s="44" t="s">
        <v>398</v>
      </c>
      <c r="AA630" s="44">
        <v>302</v>
      </c>
      <c r="AB630" s="44" t="s">
        <v>398</v>
      </c>
      <c r="AC630" s="44">
        <v>413</v>
      </c>
      <c r="AD630" s="44" t="s">
        <v>398</v>
      </c>
      <c r="AE630" s="44">
        <v>487</v>
      </c>
      <c r="AF630" s="44" t="s">
        <v>398</v>
      </c>
      <c r="AG630" s="44">
        <v>465</v>
      </c>
      <c r="AH630" s="44" t="s">
        <v>398</v>
      </c>
      <c r="AI630" s="44">
        <v>711</v>
      </c>
      <c r="AJ630" s="44" t="s">
        <v>398</v>
      </c>
      <c r="AK630" s="44">
        <v>643</v>
      </c>
      <c r="AL630" s="44" t="s">
        <v>398</v>
      </c>
      <c r="AM630" s="44">
        <f>O630+Q630+S630+U630+W630+Y630+AA630+AC630+AE630+AG630+AI630+AK630</f>
        <v>6009</v>
      </c>
    </row>
    <row r="631" spans="1:39" s="115" customFormat="1" ht="30" customHeight="1" x14ac:dyDescent="0.25">
      <c r="A631" s="214">
        <v>311</v>
      </c>
      <c r="B631" s="75">
        <v>342221</v>
      </c>
      <c r="C631" s="111" t="s">
        <v>461</v>
      </c>
      <c r="D631" s="111" t="s">
        <v>469</v>
      </c>
      <c r="E631" s="149" t="s">
        <v>463</v>
      </c>
      <c r="F631" s="113" t="s">
        <v>464</v>
      </c>
      <c r="G631" s="110"/>
      <c r="H631" s="110">
        <v>0</v>
      </c>
      <c r="I631" s="110"/>
      <c r="J631" s="110">
        <v>4</v>
      </c>
      <c r="K631" s="31" t="s">
        <v>101</v>
      </c>
      <c r="L631" s="31" t="s">
        <v>101</v>
      </c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  <c r="AA631" s="110"/>
      <c r="AB631" s="110"/>
      <c r="AC631" s="110"/>
      <c r="AD631" s="110"/>
      <c r="AE631" s="110"/>
      <c r="AF631" s="110"/>
      <c r="AG631" s="110"/>
      <c r="AH631" s="110"/>
      <c r="AI631" s="110"/>
      <c r="AJ631" s="110"/>
      <c r="AK631" s="110"/>
      <c r="AL631" s="110"/>
      <c r="AM631" s="110"/>
    </row>
    <row r="632" spans="1:39" s="115" customFormat="1" ht="30" customHeight="1" x14ac:dyDescent="0.25">
      <c r="A632" s="215"/>
      <c r="B632" s="75">
        <v>342221</v>
      </c>
      <c r="C632" s="111" t="s">
        <v>461</v>
      </c>
      <c r="D632" s="111" t="s">
        <v>469</v>
      </c>
      <c r="E632" s="149" t="s">
        <v>466</v>
      </c>
      <c r="F632" s="113" t="s">
        <v>464</v>
      </c>
      <c r="G632" s="110" t="s">
        <v>470</v>
      </c>
      <c r="H632" s="110">
        <v>24</v>
      </c>
      <c r="I632" s="110" t="s">
        <v>470</v>
      </c>
      <c r="J632" s="110">
        <v>0</v>
      </c>
      <c r="K632" s="31" t="s">
        <v>101</v>
      </c>
      <c r="L632" s="31" t="s">
        <v>101</v>
      </c>
      <c r="M632" s="152">
        <v>6135</v>
      </c>
      <c r="N632" s="44">
        <v>7081</v>
      </c>
      <c r="O632" s="44">
        <v>644</v>
      </c>
      <c r="P632" s="44" t="s">
        <v>398</v>
      </c>
      <c r="Q632" s="44">
        <v>746</v>
      </c>
      <c r="R632" s="44" t="s">
        <v>398</v>
      </c>
      <c r="S632" s="44">
        <v>484</v>
      </c>
      <c r="T632" s="44" t="s">
        <v>398</v>
      </c>
      <c r="U632" s="44">
        <v>338</v>
      </c>
      <c r="V632" s="44" t="s">
        <v>398</v>
      </c>
      <c r="W632" s="44">
        <v>419</v>
      </c>
      <c r="X632" s="44" t="s">
        <v>398</v>
      </c>
      <c r="Y632" s="44">
        <v>157</v>
      </c>
      <c r="Z632" s="44" t="s">
        <v>398</v>
      </c>
      <c r="AA632" s="44">
        <v>298</v>
      </c>
      <c r="AB632" s="44" t="s">
        <v>398</v>
      </c>
      <c r="AC632" s="44">
        <v>243</v>
      </c>
      <c r="AD632" s="44" t="s">
        <v>398</v>
      </c>
      <c r="AE632" s="44">
        <v>510</v>
      </c>
      <c r="AF632" s="44" t="s">
        <v>398</v>
      </c>
      <c r="AG632" s="44">
        <v>340</v>
      </c>
      <c r="AH632" s="44" t="s">
        <v>398</v>
      </c>
      <c r="AI632" s="44">
        <v>679</v>
      </c>
      <c r="AJ632" s="44" t="s">
        <v>398</v>
      </c>
      <c r="AK632" s="44">
        <v>501</v>
      </c>
      <c r="AL632" s="44" t="s">
        <v>398</v>
      </c>
      <c r="AM632" s="44">
        <f>O632+Q632+S632+U632+W632+Y632+AA632+AC632+AE632+AG632+AI632+AK632</f>
        <v>5359</v>
      </c>
    </row>
    <row r="633" spans="1:39" s="115" customFormat="1" ht="30" customHeight="1" x14ac:dyDescent="0.25">
      <c r="A633" s="214">
        <v>312</v>
      </c>
      <c r="B633" s="75">
        <v>342222</v>
      </c>
      <c r="C633" s="111" t="s">
        <v>461</v>
      </c>
      <c r="D633" s="111" t="s">
        <v>469</v>
      </c>
      <c r="E633" s="149" t="s">
        <v>463</v>
      </c>
      <c r="F633" s="113" t="s">
        <v>464</v>
      </c>
      <c r="G633" s="110"/>
      <c r="H633" s="110">
        <v>0</v>
      </c>
      <c r="I633" s="110"/>
      <c r="J633" s="110">
        <v>4</v>
      </c>
      <c r="K633" s="31" t="s">
        <v>101</v>
      </c>
      <c r="L633" s="31" t="s">
        <v>101</v>
      </c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  <c r="AA633" s="110"/>
      <c r="AB633" s="110"/>
      <c r="AC633" s="110"/>
      <c r="AD633" s="110"/>
      <c r="AE633" s="110"/>
      <c r="AF633" s="110"/>
      <c r="AG633" s="110"/>
      <c r="AH633" s="110"/>
      <c r="AI633" s="110"/>
      <c r="AJ633" s="110"/>
      <c r="AK633" s="110"/>
      <c r="AL633" s="110"/>
      <c r="AM633" s="110"/>
    </row>
    <row r="634" spans="1:39" s="115" customFormat="1" ht="30" customHeight="1" x14ac:dyDescent="0.25">
      <c r="A634" s="215"/>
      <c r="B634" s="75">
        <v>342222</v>
      </c>
      <c r="C634" s="111" t="s">
        <v>461</v>
      </c>
      <c r="D634" s="111" t="s">
        <v>469</v>
      </c>
      <c r="E634" s="149" t="s">
        <v>466</v>
      </c>
      <c r="F634" s="113" t="s">
        <v>464</v>
      </c>
      <c r="G634" s="110" t="s">
        <v>470</v>
      </c>
      <c r="H634" s="110">
        <v>24</v>
      </c>
      <c r="I634" s="110" t="s">
        <v>470</v>
      </c>
      <c r="J634" s="110">
        <v>0</v>
      </c>
      <c r="K634" s="31" t="s">
        <v>101</v>
      </c>
      <c r="L634" s="31" t="s">
        <v>101</v>
      </c>
      <c r="M634" s="152">
        <v>5233</v>
      </c>
      <c r="N634" s="44">
        <v>5980</v>
      </c>
      <c r="O634" s="44">
        <v>217</v>
      </c>
      <c r="P634" s="44" t="s">
        <v>398</v>
      </c>
      <c r="Q634" s="44">
        <v>0</v>
      </c>
      <c r="R634" s="44" t="s">
        <v>398</v>
      </c>
      <c r="S634" s="44">
        <v>622</v>
      </c>
      <c r="T634" s="44" t="s">
        <v>398</v>
      </c>
      <c r="U634" s="44">
        <v>414</v>
      </c>
      <c r="V634" s="44" t="s">
        <v>398</v>
      </c>
      <c r="W634" s="44">
        <v>375</v>
      </c>
      <c r="X634" s="44" t="s">
        <v>398</v>
      </c>
      <c r="Y634" s="44">
        <v>384</v>
      </c>
      <c r="Z634" s="44" t="s">
        <v>398</v>
      </c>
      <c r="AA634" s="44">
        <v>317</v>
      </c>
      <c r="AB634" s="44" t="s">
        <v>398</v>
      </c>
      <c r="AC634" s="44">
        <v>374</v>
      </c>
      <c r="AD634" s="44" t="s">
        <v>398</v>
      </c>
      <c r="AE634" s="44">
        <v>529</v>
      </c>
      <c r="AF634" s="44" t="s">
        <v>398</v>
      </c>
      <c r="AG634" s="44">
        <v>461</v>
      </c>
      <c r="AH634" s="44" t="s">
        <v>398</v>
      </c>
      <c r="AI634" s="44">
        <v>688</v>
      </c>
      <c r="AJ634" s="44" t="s">
        <v>398</v>
      </c>
      <c r="AK634" s="44">
        <v>544</v>
      </c>
      <c r="AL634" s="44" t="s">
        <v>398</v>
      </c>
      <c r="AM634" s="44">
        <f>O634+Q634+S634+U634+W634+Y634+AA634+AC634+AE634+AG634+AI634+AK634</f>
        <v>4925</v>
      </c>
    </row>
    <row r="635" spans="1:39" s="115" customFormat="1" ht="30" customHeight="1" x14ac:dyDescent="0.25">
      <c r="A635" s="214">
        <v>313</v>
      </c>
      <c r="B635" s="75">
        <v>342223</v>
      </c>
      <c r="C635" s="111" t="s">
        <v>461</v>
      </c>
      <c r="D635" s="111" t="s">
        <v>469</v>
      </c>
      <c r="E635" s="149" t="s">
        <v>463</v>
      </c>
      <c r="F635" s="113" t="s">
        <v>464</v>
      </c>
      <c r="G635" s="110"/>
      <c r="H635" s="110">
        <v>0</v>
      </c>
      <c r="I635" s="110"/>
      <c r="J635" s="110">
        <v>5</v>
      </c>
      <c r="K635" s="31" t="s">
        <v>101</v>
      </c>
      <c r="L635" s="31" t="s">
        <v>101</v>
      </c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  <c r="AA635" s="110"/>
      <c r="AB635" s="110"/>
      <c r="AC635" s="110"/>
      <c r="AD635" s="110"/>
      <c r="AE635" s="110"/>
      <c r="AF635" s="110"/>
      <c r="AG635" s="110"/>
      <c r="AH635" s="110"/>
      <c r="AI635" s="110"/>
      <c r="AJ635" s="110"/>
      <c r="AK635" s="110"/>
      <c r="AL635" s="110"/>
      <c r="AM635" s="110"/>
    </row>
    <row r="636" spans="1:39" s="115" customFormat="1" ht="30" customHeight="1" x14ac:dyDescent="0.25">
      <c r="A636" s="215"/>
      <c r="B636" s="75">
        <v>342223</v>
      </c>
      <c r="C636" s="111" t="s">
        <v>461</v>
      </c>
      <c r="D636" s="111" t="s">
        <v>469</v>
      </c>
      <c r="E636" s="149" t="s">
        <v>466</v>
      </c>
      <c r="F636" s="113" t="s">
        <v>464</v>
      </c>
      <c r="G636" s="110" t="s">
        <v>470</v>
      </c>
      <c r="H636" s="110">
        <v>30</v>
      </c>
      <c r="I636" s="110" t="s">
        <v>470</v>
      </c>
      <c r="J636" s="110">
        <v>0</v>
      </c>
      <c r="K636" s="31" t="s">
        <v>101</v>
      </c>
      <c r="L636" s="31" t="s">
        <v>101</v>
      </c>
      <c r="M636" s="152">
        <v>7924</v>
      </c>
      <c r="N636" s="44">
        <v>8106</v>
      </c>
      <c r="O636" s="44">
        <v>786</v>
      </c>
      <c r="P636" s="44" t="s">
        <v>398</v>
      </c>
      <c r="Q636" s="44">
        <v>957</v>
      </c>
      <c r="R636" s="44" t="s">
        <v>398</v>
      </c>
      <c r="S636" s="44">
        <v>622</v>
      </c>
      <c r="T636" s="44" t="s">
        <v>398</v>
      </c>
      <c r="U636" s="44">
        <v>530</v>
      </c>
      <c r="V636" s="44" t="s">
        <v>398</v>
      </c>
      <c r="W636" s="44">
        <v>447</v>
      </c>
      <c r="X636" s="44" t="s">
        <v>398</v>
      </c>
      <c r="Y636" s="44">
        <v>444</v>
      </c>
      <c r="Z636" s="44" t="s">
        <v>398</v>
      </c>
      <c r="AA636" s="44">
        <v>505</v>
      </c>
      <c r="AB636" s="44" t="s">
        <v>398</v>
      </c>
      <c r="AC636" s="44">
        <v>637</v>
      </c>
      <c r="AD636" s="44" t="s">
        <v>398</v>
      </c>
      <c r="AE636" s="44">
        <v>654</v>
      </c>
      <c r="AF636" s="44" t="s">
        <v>398</v>
      </c>
      <c r="AG636" s="44">
        <v>563</v>
      </c>
      <c r="AH636" s="44" t="s">
        <v>398</v>
      </c>
      <c r="AI636" s="44">
        <v>804</v>
      </c>
      <c r="AJ636" s="44" t="s">
        <v>398</v>
      </c>
      <c r="AK636" s="44">
        <v>688</v>
      </c>
      <c r="AL636" s="44" t="s">
        <v>398</v>
      </c>
      <c r="AM636" s="44">
        <f>O636+Q636+S636+U636+W636+Y636+AA636+AC636+AE636+AG636+AI636+AK636</f>
        <v>7637</v>
      </c>
    </row>
    <row r="637" spans="1:39" s="115" customFormat="1" ht="30" customHeight="1" x14ac:dyDescent="0.25">
      <c r="A637" s="214">
        <v>314</v>
      </c>
      <c r="B637" s="75">
        <v>342224</v>
      </c>
      <c r="C637" s="111" t="s">
        <v>461</v>
      </c>
      <c r="D637" s="111" t="s">
        <v>469</v>
      </c>
      <c r="E637" s="149" t="s">
        <v>463</v>
      </c>
      <c r="F637" s="113" t="s">
        <v>464</v>
      </c>
      <c r="G637" s="110"/>
      <c r="H637" s="110">
        <v>0</v>
      </c>
      <c r="I637" s="110"/>
      <c r="J637" s="110">
        <v>4</v>
      </c>
      <c r="K637" s="31" t="s">
        <v>101</v>
      </c>
      <c r="L637" s="31" t="s">
        <v>101</v>
      </c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  <c r="AA637" s="110"/>
      <c r="AB637" s="110"/>
      <c r="AC637" s="110"/>
      <c r="AD637" s="110"/>
      <c r="AE637" s="110"/>
      <c r="AF637" s="110"/>
      <c r="AG637" s="110"/>
      <c r="AH637" s="110"/>
      <c r="AI637" s="110"/>
      <c r="AJ637" s="110"/>
      <c r="AK637" s="110"/>
      <c r="AL637" s="110"/>
      <c r="AM637" s="110"/>
    </row>
    <row r="638" spans="1:39" s="115" customFormat="1" ht="30" customHeight="1" x14ac:dyDescent="0.25">
      <c r="A638" s="215"/>
      <c r="B638" s="75">
        <v>342224</v>
      </c>
      <c r="C638" s="111" t="s">
        <v>461</v>
      </c>
      <c r="D638" s="111" t="s">
        <v>469</v>
      </c>
      <c r="E638" s="149" t="s">
        <v>466</v>
      </c>
      <c r="F638" s="113" t="s">
        <v>464</v>
      </c>
      <c r="G638" s="110" t="s">
        <v>470</v>
      </c>
      <c r="H638" s="110">
        <v>24</v>
      </c>
      <c r="I638" s="110" t="s">
        <v>470</v>
      </c>
      <c r="J638" s="110">
        <v>0</v>
      </c>
      <c r="K638" s="31" t="s">
        <v>101</v>
      </c>
      <c r="L638" s="31" t="s">
        <v>101</v>
      </c>
      <c r="M638" s="152">
        <v>7480</v>
      </c>
      <c r="N638" s="44">
        <v>6851</v>
      </c>
      <c r="O638" s="44">
        <v>232</v>
      </c>
      <c r="P638" s="44" t="s">
        <v>398</v>
      </c>
      <c r="Q638" s="44">
        <v>1052</v>
      </c>
      <c r="R638" s="44" t="s">
        <v>398</v>
      </c>
      <c r="S638" s="44">
        <v>798</v>
      </c>
      <c r="T638" s="44" t="s">
        <v>398</v>
      </c>
      <c r="U638" s="44">
        <v>524</v>
      </c>
      <c r="V638" s="44" t="s">
        <v>398</v>
      </c>
      <c r="W638" s="44">
        <v>648</v>
      </c>
      <c r="X638" s="44" t="s">
        <v>398</v>
      </c>
      <c r="Y638" s="44">
        <v>383</v>
      </c>
      <c r="Z638" s="44" t="s">
        <v>398</v>
      </c>
      <c r="AA638" s="44">
        <v>480</v>
      </c>
      <c r="AB638" s="44" t="s">
        <v>398</v>
      </c>
      <c r="AC638" s="44">
        <v>527</v>
      </c>
      <c r="AD638" s="44" t="s">
        <v>398</v>
      </c>
      <c r="AE638" s="44">
        <v>584</v>
      </c>
      <c r="AF638" s="44" t="s">
        <v>398</v>
      </c>
      <c r="AG638" s="44">
        <v>413</v>
      </c>
      <c r="AH638" s="44" t="s">
        <v>398</v>
      </c>
      <c r="AI638" s="44">
        <v>596</v>
      </c>
      <c r="AJ638" s="44" t="s">
        <v>398</v>
      </c>
      <c r="AK638" s="44">
        <v>456</v>
      </c>
      <c r="AL638" s="44" t="s">
        <v>398</v>
      </c>
      <c r="AM638" s="44">
        <f>O638+Q638+S638+U638+W638+Y638+AA638+AC638+AE638+AG638+AI638+AK638</f>
        <v>6693</v>
      </c>
    </row>
    <row r="639" spans="1:39" s="115" customFormat="1" ht="30" customHeight="1" x14ac:dyDescent="0.25">
      <c r="A639" s="214">
        <v>315</v>
      </c>
      <c r="B639" s="75">
        <v>342225</v>
      </c>
      <c r="C639" s="111" t="s">
        <v>461</v>
      </c>
      <c r="D639" s="111" t="s">
        <v>469</v>
      </c>
      <c r="E639" s="149" t="s">
        <v>463</v>
      </c>
      <c r="F639" s="113" t="s">
        <v>464</v>
      </c>
      <c r="G639" s="110"/>
      <c r="H639" s="110">
        <v>0</v>
      </c>
      <c r="I639" s="110"/>
      <c r="J639" s="110">
        <v>5</v>
      </c>
      <c r="K639" s="31" t="s">
        <v>101</v>
      </c>
      <c r="L639" s="31" t="s">
        <v>101</v>
      </c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  <c r="AA639" s="110"/>
      <c r="AB639" s="110"/>
      <c r="AC639" s="110"/>
      <c r="AD639" s="110"/>
      <c r="AE639" s="110"/>
      <c r="AF639" s="110"/>
      <c r="AG639" s="110"/>
      <c r="AH639" s="110"/>
      <c r="AI639" s="110"/>
      <c r="AJ639" s="110"/>
      <c r="AK639" s="110"/>
      <c r="AL639" s="110"/>
      <c r="AM639" s="110"/>
    </row>
    <row r="640" spans="1:39" s="115" customFormat="1" ht="30" customHeight="1" x14ac:dyDescent="0.25">
      <c r="A640" s="215"/>
      <c r="B640" s="75">
        <v>342225</v>
      </c>
      <c r="C640" s="111" t="s">
        <v>461</v>
      </c>
      <c r="D640" s="111" t="s">
        <v>469</v>
      </c>
      <c r="E640" s="149" t="s">
        <v>466</v>
      </c>
      <c r="F640" s="113" t="s">
        <v>464</v>
      </c>
      <c r="G640" s="110" t="s">
        <v>470</v>
      </c>
      <c r="H640" s="110">
        <v>30</v>
      </c>
      <c r="I640" s="110" t="s">
        <v>470</v>
      </c>
      <c r="J640" s="110">
        <v>0</v>
      </c>
      <c r="K640" s="31" t="s">
        <v>101</v>
      </c>
      <c r="L640" s="31" t="s">
        <v>101</v>
      </c>
      <c r="M640" s="152">
        <v>4003</v>
      </c>
      <c r="N640" s="44">
        <v>5007</v>
      </c>
      <c r="O640" s="44">
        <v>753</v>
      </c>
      <c r="P640" s="44" t="s">
        <v>398</v>
      </c>
      <c r="Q640" s="44">
        <v>750</v>
      </c>
      <c r="R640" s="44" t="s">
        <v>398</v>
      </c>
      <c r="S640" s="44">
        <v>589</v>
      </c>
      <c r="T640" s="44" t="s">
        <v>398</v>
      </c>
      <c r="U640" s="44">
        <v>447</v>
      </c>
      <c r="V640" s="44" t="s">
        <v>398</v>
      </c>
      <c r="W640" s="44">
        <v>467</v>
      </c>
      <c r="X640" s="44" t="s">
        <v>398</v>
      </c>
      <c r="Y640" s="44">
        <v>430</v>
      </c>
      <c r="Z640" s="44" t="s">
        <v>398</v>
      </c>
      <c r="AA640" s="44">
        <v>518</v>
      </c>
      <c r="AB640" s="44" t="s">
        <v>398</v>
      </c>
      <c r="AC640" s="44">
        <v>487</v>
      </c>
      <c r="AD640" s="44" t="s">
        <v>398</v>
      </c>
      <c r="AE640" s="44">
        <v>563</v>
      </c>
      <c r="AF640" s="44" t="s">
        <v>398</v>
      </c>
      <c r="AG640" s="44">
        <v>455</v>
      </c>
      <c r="AH640" s="44" t="s">
        <v>398</v>
      </c>
      <c r="AI640" s="44">
        <v>665</v>
      </c>
      <c r="AJ640" s="44" t="s">
        <v>398</v>
      </c>
      <c r="AK640" s="44">
        <v>595</v>
      </c>
      <c r="AL640" s="44" t="s">
        <v>398</v>
      </c>
      <c r="AM640" s="44">
        <f>O640+Q640+S640+U640+W640+Y640+AA640+AC640+AE640+AG640+AI640+AK640</f>
        <v>6719</v>
      </c>
    </row>
    <row r="641" spans="1:39" s="115" customFormat="1" ht="30" customHeight="1" x14ac:dyDescent="0.25">
      <c r="A641" s="214">
        <v>316</v>
      </c>
      <c r="B641" s="75">
        <v>342226</v>
      </c>
      <c r="C641" s="111" t="s">
        <v>461</v>
      </c>
      <c r="D641" s="111" t="s">
        <v>469</v>
      </c>
      <c r="E641" s="149" t="s">
        <v>463</v>
      </c>
      <c r="F641" s="113" t="s">
        <v>464</v>
      </c>
      <c r="G641" s="110"/>
      <c r="H641" s="110">
        <v>0</v>
      </c>
      <c r="I641" s="110"/>
      <c r="J641" s="110">
        <v>4</v>
      </c>
      <c r="K641" s="31" t="s">
        <v>101</v>
      </c>
      <c r="L641" s="31" t="s">
        <v>101</v>
      </c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  <c r="AA641" s="110"/>
      <c r="AB641" s="110"/>
      <c r="AC641" s="110"/>
      <c r="AD641" s="110"/>
      <c r="AE641" s="110"/>
      <c r="AF641" s="110"/>
      <c r="AG641" s="110"/>
      <c r="AH641" s="110"/>
      <c r="AI641" s="110"/>
      <c r="AJ641" s="110"/>
      <c r="AK641" s="110"/>
      <c r="AL641" s="110"/>
      <c r="AM641" s="110"/>
    </row>
    <row r="642" spans="1:39" s="115" customFormat="1" ht="30" customHeight="1" x14ac:dyDescent="0.25">
      <c r="A642" s="215"/>
      <c r="B642" s="75">
        <v>342226</v>
      </c>
      <c r="C642" s="111" t="s">
        <v>461</v>
      </c>
      <c r="D642" s="111" t="s">
        <v>469</v>
      </c>
      <c r="E642" s="149" t="s">
        <v>466</v>
      </c>
      <c r="F642" s="113" t="s">
        <v>464</v>
      </c>
      <c r="G642" s="110" t="s">
        <v>470</v>
      </c>
      <c r="H642" s="110">
        <v>24</v>
      </c>
      <c r="I642" s="110" t="s">
        <v>470</v>
      </c>
      <c r="J642" s="110">
        <v>0</v>
      </c>
      <c r="K642" s="31" t="s">
        <v>101</v>
      </c>
      <c r="L642" s="31" t="s">
        <v>101</v>
      </c>
      <c r="M642" s="152">
        <v>4783</v>
      </c>
      <c r="N642" s="44">
        <v>6147</v>
      </c>
      <c r="O642" s="44">
        <v>571</v>
      </c>
      <c r="P642" s="44" t="s">
        <v>398</v>
      </c>
      <c r="Q642" s="44">
        <v>1334</v>
      </c>
      <c r="R642" s="44" t="s">
        <v>398</v>
      </c>
      <c r="S642" s="44">
        <v>298</v>
      </c>
      <c r="T642" s="44" t="s">
        <v>398</v>
      </c>
      <c r="U642" s="44">
        <v>173</v>
      </c>
      <c r="V642" s="44" t="s">
        <v>398</v>
      </c>
      <c r="W642" s="44">
        <v>154</v>
      </c>
      <c r="X642" s="44" t="s">
        <v>398</v>
      </c>
      <c r="Y642" s="44">
        <v>276</v>
      </c>
      <c r="Z642" s="44" t="s">
        <v>398</v>
      </c>
      <c r="AA642" s="44">
        <v>247</v>
      </c>
      <c r="AB642" s="44" t="s">
        <v>398</v>
      </c>
      <c r="AC642" s="44">
        <v>222</v>
      </c>
      <c r="AD642" s="44" t="s">
        <v>398</v>
      </c>
      <c r="AE642" s="44">
        <v>686</v>
      </c>
      <c r="AF642" s="44" t="s">
        <v>398</v>
      </c>
      <c r="AG642" s="44">
        <v>552</v>
      </c>
      <c r="AH642" s="44" t="s">
        <v>398</v>
      </c>
      <c r="AI642" s="44">
        <v>661</v>
      </c>
      <c r="AJ642" s="44" t="s">
        <v>398</v>
      </c>
      <c r="AK642" s="44">
        <v>593</v>
      </c>
      <c r="AL642" s="44" t="s">
        <v>398</v>
      </c>
      <c r="AM642" s="44">
        <f>O642+Q642+S642+U642+W642+Y642+AA642+AC642+AE642+AG642+AI642+AK642</f>
        <v>5767</v>
      </c>
    </row>
    <row r="643" spans="1:39" s="115" customFormat="1" ht="30" customHeight="1" x14ac:dyDescent="0.25">
      <c r="A643" s="214">
        <v>317</v>
      </c>
      <c r="B643" s="75">
        <v>342227</v>
      </c>
      <c r="C643" s="111" t="s">
        <v>461</v>
      </c>
      <c r="D643" s="111" t="s">
        <v>469</v>
      </c>
      <c r="E643" s="149" t="s">
        <v>463</v>
      </c>
      <c r="F643" s="113" t="s">
        <v>464</v>
      </c>
      <c r="G643" s="110"/>
      <c r="H643" s="110">
        <v>0</v>
      </c>
      <c r="I643" s="110"/>
      <c r="J643" s="110">
        <v>4</v>
      </c>
      <c r="K643" s="31" t="s">
        <v>101</v>
      </c>
      <c r="L643" s="31" t="s">
        <v>101</v>
      </c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  <c r="AA643" s="110"/>
      <c r="AB643" s="110"/>
      <c r="AC643" s="110"/>
      <c r="AD643" s="110"/>
      <c r="AE643" s="110"/>
      <c r="AF643" s="110"/>
      <c r="AG643" s="110"/>
      <c r="AH643" s="110"/>
      <c r="AI643" s="110"/>
      <c r="AJ643" s="110"/>
      <c r="AK643" s="110"/>
      <c r="AL643" s="110"/>
      <c r="AM643" s="110"/>
    </row>
    <row r="644" spans="1:39" s="115" customFormat="1" ht="30" customHeight="1" x14ac:dyDescent="0.25">
      <c r="A644" s="215"/>
      <c r="B644" s="75">
        <v>342227</v>
      </c>
      <c r="C644" s="111" t="s">
        <v>461</v>
      </c>
      <c r="D644" s="111" t="s">
        <v>469</v>
      </c>
      <c r="E644" s="149" t="s">
        <v>466</v>
      </c>
      <c r="F644" s="113" t="s">
        <v>464</v>
      </c>
      <c r="G644" s="110" t="s">
        <v>470</v>
      </c>
      <c r="H644" s="110">
        <v>24</v>
      </c>
      <c r="I644" s="110" t="s">
        <v>470</v>
      </c>
      <c r="J644" s="110">
        <v>0</v>
      </c>
      <c r="K644" s="31" t="s">
        <v>101</v>
      </c>
      <c r="L644" s="31" t="s">
        <v>101</v>
      </c>
      <c r="M644" s="152">
        <v>2931</v>
      </c>
      <c r="N644" s="44">
        <v>4017</v>
      </c>
      <c r="O644" s="44">
        <v>489</v>
      </c>
      <c r="P644" s="44" t="s">
        <v>398</v>
      </c>
      <c r="Q644" s="44">
        <v>546</v>
      </c>
      <c r="R644" s="44" t="s">
        <v>398</v>
      </c>
      <c r="S644" s="44">
        <v>453</v>
      </c>
      <c r="T644" s="44" t="s">
        <v>398</v>
      </c>
      <c r="U644" s="44">
        <v>351</v>
      </c>
      <c r="V644" s="44" t="s">
        <v>398</v>
      </c>
      <c r="W644" s="44">
        <v>315</v>
      </c>
      <c r="X644" s="44" t="s">
        <v>398</v>
      </c>
      <c r="Y644" s="44">
        <v>234</v>
      </c>
      <c r="Z644" s="44" t="s">
        <v>398</v>
      </c>
      <c r="AA644" s="44">
        <v>220</v>
      </c>
      <c r="AB644" s="44" t="s">
        <v>398</v>
      </c>
      <c r="AC644" s="44">
        <v>255</v>
      </c>
      <c r="AD644" s="44" t="s">
        <v>398</v>
      </c>
      <c r="AE644" s="44">
        <v>545</v>
      </c>
      <c r="AF644" s="44" t="s">
        <v>398</v>
      </c>
      <c r="AG644" s="44">
        <v>387</v>
      </c>
      <c r="AH644" s="44" t="s">
        <v>398</v>
      </c>
      <c r="AI644" s="44">
        <v>634</v>
      </c>
      <c r="AJ644" s="44" t="s">
        <v>398</v>
      </c>
      <c r="AK644" s="44">
        <v>506</v>
      </c>
      <c r="AL644" s="44" t="s">
        <v>398</v>
      </c>
      <c r="AM644" s="44">
        <f>O644+Q644+S644+U644+W644+Y644+AA644+AC644+AE644+AG644+AI644+AK644</f>
        <v>4935</v>
      </c>
    </row>
    <row r="645" spans="1:39" s="115" customFormat="1" ht="30" customHeight="1" x14ac:dyDescent="0.25">
      <c r="A645" s="214">
        <v>318</v>
      </c>
      <c r="B645" s="75">
        <v>342228</v>
      </c>
      <c r="C645" s="111" t="s">
        <v>461</v>
      </c>
      <c r="D645" s="111" t="s">
        <v>469</v>
      </c>
      <c r="E645" s="149" t="s">
        <v>463</v>
      </c>
      <c r="F645" s="113" t="s">
        <v>464</v>
      </c>
      <c r="G645" s="110"/>
      <c r="H645" s="110">
        <v>0</v>
      </c>
      <c r="I645" s="110"/>
      <c r="J645" s="110">
        <v>5</v>
      </c>
      <c r="K645" s="31" t="s">
        <v>101</v>
      </c>
      <c r="L645" s="31" t="s">
        <v>101</v>
      </c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  <c r="AA645" s="110"/>
      <c r="AB645" s="110"/>
      <c r="AC645" s="110"/>
      <c r="AD645" s="110"/>
      <c r="AE645" s="110"/>
      <c r="AF645" s="110"/>
      <c r="AG645" s="110"/>
      <c r="AH645" s="110"/>
      <c r="AI645" s="110"/>
      <c r="AJ645" s="110"/>
      <c r="AK645" s="110"/>
      <c r="AL645" s="110"/>
      <c r="AM645" s="110"/>
    </row>
    <row r="646" spans="1:39" s="115" customFormat="1" ht="30" customHeight="1" x14ac:dyDescent="0.25">
      <c r="A646" s="215"/>
      <c r="B646" s="75">
        <v>342228</v>
      </c>
      <c r="C646" s="111" t="s">
        <v>461</v>
      </c>
      <c r="D646" s="111" t="s">
        <v>469</v>
      </c>
      <c r="E646" s="149" t="s">
        <v>466</v>
      </c>
      <c r="F646" s="113" t="s">
        <v>464</v>
      </c>
      <c r="G646" s="110" t="s">
        <v>470</v>
      </c>
      <c r="H646" s="110">
        <v>30</v>
      </c>
      <c r="I646" s="110" t="s">
        <v>470</v>
      </c>
      <c r="J646" s="110">
        <v>0</v>
      </c>
      <c r="K646" s="31" t="s">
        <v>101</v>
      </c>
      <c r="L646" s="31" t="s">
        <v>101</v>
      </c>
      <c r="M646" s="152">
        <v>4432</v>
      </c>
      <c r="N646" s="44">
        <v>5167</v>
      </c>
      <c r="O646" s="44">
        <v>485</v>
      </c>
      <c r="P646" s="44" t="s">
        <v>398</v>
      </c>
      <c r="Q646" s="44">
        <v>668</v>
      </c>
      <c r="R646" s="44" t="s">
        <v>398</v>
      </c>
      <c r="S646" s="44">
        <v>445</v>
      </c>
      <c r="T646" s="44" t="s">
        <v>398</v>
      </c>
      <c r="U646" s="44">
        <v>408</v>
      </c>
      <c r="V646" s="44" t="s">
        <v>398</v>
      </c>
      <c r="W646" s="44">
        <v>303</v>
      </c>
      <c r="X646" s="44" t="s">
        <v>398</v>
      </c>
      <c r="Y646" s="44">
        <v>251</v>
      </c>
      <c r="Z646" s="44" t="s">
        <v>398</v>
      </c>
      <c r="AA646" s="44">
        <v>279</v>
      </c>
      <c r="AB646" s="44" t="s">
        <v>398</v>
      </c>
      <c r="AC646" s="44">
        <v>239</v>
      </c>
      <c r="AD646" s="44" t="s">
        <v>398</v>
      </c>
      <c r="AE646" s="44">
        <v>630</v>
      </c>
      <c r="AF646" s="44" t="s">
        <v>398</v>
      </c>
      <c r="AG646" s="44">
        <v>385</v>
      </c>
      <c r="AH646" s="44" t="s">
        <v>398</v>
      </c>
      <c r="AI646" s="44">
        <v>705</v>
      </c>
      <c r="AJ646" s="44" t="s">
        <v>398</v>
      </c>
      <c r="AK646" s="44">
        <v>640</v>
      </c>
      <c r="AL646" s="44" t="s">
        <v>398</v>
      </c>
      <c r="AM646" s="44">
        <f>O646+Q646+S646+U646+W646+Y646+AA646+AC646+AE646+AG646+AI646+AK646</f>
        <v>5438</v>
      </c>
    </row>
    <row r="647" spans="1:39" s="115" customFormat="1" ht="30" customHeight="1" x14ac:dyDescent="0.25">
      <c r="A647" s="214">
        <v>319</v>
      </c>
      <c r="B647" s="75">
        <v>342229</v>
      </c>
      <c r="C647" s="111" t="s">
        <v>461</v>
      </c>
      <c r="D647" s="111" t="s">
        <v>469</v>
      </c>
      <c r="E647" s="149" t="s">
        <v>463</v>
      </c>
      <c r="F647" s="113" t="s">
        <v>464</v>
      </c>
      <c r="G647" s="110"/>
      <c r="H647" s="110">
        <v>0</v>
      </c>
      <c r="I647" s="110"/>
      <c r="J647" s="110">
        <v>4</v>
      </c>
      <c r="K647" s="31" t="s">
        <v>101</v>
      </c>
      <c r="L647" s="31" t="s">
        <v>101</v>
      </c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  <c r="AA647" s="110"/>
      <c r="AB647" s="110"/>
      <c r="AC647" s="110"/>
      <c r="AD647" s="110"/>
      <c r="AE647" s="110"/>
      <c r="AF647" s="110"/>
      <c r="AG647" s="110"/>
      <c r="AH647" s="110"/>
      <c r="AI647" s="110"/>
      <c r="AJ647" s="110"/>
      <c r="AK647" s="110"/>
      <c r="AL647" s="110"/>
      <c r="AM647" s="110"/>
    </row>
    <row r="648" spans="1:39" s="115" customFormat="1" ht="30" customHeight="1" x14ac:dyDescent="0.25">
      <c r="A648" s="215"/>
      <c r="B648" s="75">
        <v>342229</v>
      </c>
      <c r="C648" s="111" t="s">
        <v>461</v>
      </c>
      <c r="D648" s="111" t="s">
        <v>469</v>
      </c>
      <c r="E648" s="149" t="s">
        <v>466</v>
      </c>
      <c r="F648" s="113" t="s">
        <v>464</v>
      </c>
      <c r="G648" s="110" t="s">
        <v>470</v>
      </c>
      <c r="H648" s="110">
        <v>24</v>
      </c>
      <c r="I648" s="110" t="s">
        <v>470</v>
      </c>
      <c r="J648" s="110">
        <v>0</v>
      </c>
      <c r="K648" s="31" t="s">
        <v>101</v>
      </c>
      <c r="L648" s="31" t="s">
        <v>101</v>
      </c>
      <c r="M648" s="152">
        <v>3137</v>
      </c>
      <c r="N648" s="44">
        <v>5404</v>
      </c>
      <c r="O648" s="44">
        <v>463</v>
      </c>
      <c r="P648" s="44" t="s">
        <v>398</v>
      </c>
      <c r="Q648" s="44">
        <v>597</v>
      </c>
      <c r="R648" s="44" t="s">
        <v>398</v>
      </c>
      <c r="S648" s="44">
        <v>478</v>
      </c>
      <c r="T648" s="44" t="s">
        <v>398</v>
      </c>
      <c r="U648" s="44">
        <v>548</v>
      </c>
      <c r="V648" s="44" t="s">
        <v>398</v>
      </c>
      <c r="W648" s="44">
        <v>484</v>
      </c>
      <c r="X648" s="44" t="s">
        <v>398</v>
      </c>
      <c r="Y648" s="44">
        <v>418</v>
      </c>
      <c r="Z648" s="44" t="s">
        <v>398</v>
      </c>
      <c r="AA648" s="44">
        <v>475</v>
      </c>
      <c r="AB648" s="44" t="s">
        <v>398</v>
      </c>
      <c r="AC648" s="44">
        <v>395</v>
      </c>
      <c r="AD648" s="44" t="s">
        <v>398</v>
      </c>
      <c r="AE648" s="44">
        <v>637</v>
      </c>
      <c r="AF648" s="44" t="s">
        <v>398</v>
      </c>
      <c r="AG648" s="44">
        <v>567</v>
      </c>
      <c r="AH648" s="44" t="s">
        <v>398</v>
      </c>
      <c r="AI648" s="44">
        <v>810</v>
      </c>
      <c r="AJ648" s="44" t="s">
        <v>398</v>
      </c>
      <c r="AK648" s="44">
        <v>626</v>
      </c>
      <c r="AL648" s="44" t="s">
        <v>398</v>
      </c>
      <c r="AM648" s="44">
        <f>O648+Q648+S648+U648+W648+Y648+AA648+AC648+AE648+AG648+AI648+AK648</f>
        <v>6498</v>
      </c>
    </row>
    <row r="649" spans="1:39" s="115" customFormat="1" ht="30" customHeight="1" x14ac:dyDescent="0.25">
      <c r="A649" s="214">
        <v>320</v>
      </c>
      <c r="B649" s="75">
        <v>342230</v>
      </c>
      <c r="C649" s="111" t="s">
        <v>461</v>
      </c>
      <c r="D649" s="111" t="s">
        <v>469</v>
      </c>
      <c r="E649" s="149" t="s">
        <v>463</v>
      </c>
      <c r="F649" s="113" t="s">
        <v>464</v>
      </c>
      <c r="G649" s="110"/>
      <c r="H649" s="110">
        <v>0</v>
      </c>
      <c r="I649" s="110"/>
      <c r="J649" s="110">
        <v>5</v>
      </c>
      <c r="K649" s="31" t="s">
        <v>101</v>
      </c>
      <c r="L649" s="31" t="s">
        <v>101</v>
      </c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  <c r="AA649" s="110"/>
      <c r="AB649" s="110"/>
      <c r="AC649" s="110"/>
      <c r="AD649" s="110"/>
      <c r="AE649" s="110"/>
      <c r="AF649" s="110"/>
      <c r="AG649" s="110"/>
      <c r="AH649" s="110"/>
      <c r="AI649" s="110"/>
      <c r="AJ649" s="110"/>
      <c r="AK649" s="110"/>
      <c r="AL649" s="110"/>
      <c r="AM649" s="110"/>
    </row>
    <row r="650" spans="1:39" s="115" customFormat="1" ht="30" customHeight="1" x14ac:dyDescent="0.25">
      <c r="A650" s="215"/>
      <c r="B650" s="75">
        <v>342230</v>
      </c>
      <c r="C650" s="111" t="s">
        <v>461</v>
      </c>
      <c r="D650" s="111" t="s">
        <v>469</v>
      </c>
      <c r="E650" s="149" t="s">
        <v>466</v>
      </c>
      <c r="F650" s="113" t="s">
        <v>464</v>
      </c>
      <c r="G650" s="110" t="s">
        <v>470</v>
      </c>
      <c r="H650" s="110">
        <v>30</v>
      </c>
      <c r="I650" s="110" t="s">
        <v>470</v>
      </c>
      <c r="J650" s="110">
        <v>0</v>
      </c>
      <c r="K650" s="31" t="s">
        <v>101</v>
      </c>
      <c r="L650" s="31" t="s">
        <v>101</v>
      </c>
      <c r="M650" s="152">
        <v>7734</v>
      </c>
      <c r="N650" s="44">
        <v>5317</v>
      </c>
      <c r="O650" s="44">
        <v>1755</v>
      </c>
      <c r="P650" s="44" t="s">
        <v>398</v>
      </c>
      <c r="Q650" s="44">
        <v>386</v>
      </c>
      <c r="R650" s="44" t="s">
        <v>398</v>
      </c>
      <c r="S650" s="44">
        <v>271</v>
      </c>
      <c r="T650" s="44" t="s">
        <v>398</v>
      </c>
      <c r="U650" s="44">
        <v>325</v>
      </c>
      <c r="V650" s="44" t="s">
        <v>398</v>
      </c>
      <c r="W650" s="44">
        <v>313</v>
      </c>
      <c r="X650" s="44" t="s">
        <v>398</v>
      </c>
      <c r="Y650" s="44">
        <v>382</v>
      </c>
      <c r="Z650" s="44" t="s">
        <v>398</v>
      </c>
      <c r="AA650" s="44">
        <v>399</v>
      </c>
      <c r="AB650" s="44" t="s">
        <v>398</v>
      </c>
      <c r="AC650" s="44">
        <v>296</v>
      </c>
      <c r="AD650" s="44" t="s">
        <v>398</v>
      </c>
      <c r="AE650" s="44">
        <v>858</v>
      </c>
      <c r="AF650" s="44" t="s">
        <v>398</v>
      </c>
      <c r="AG650" s="44">
        <v>516</v>
      </c>
      <c r="AH650" s="44" t="s">
        <v>398</v>
      </c>
      <c r="AI650" s="44">
        <v>872</v>
      </c>
      <c r="AJ650" s="44" t="s">
        <v>398</v>
      </c>
      <c r="AK650" s="44">
        <v>765</v>
      </c>
      <c r="AL650" s="44" t="s">
        <v>398</v>
      </c>
      <c r="AM650" s="44">
        <f>O650+Q650+S650+U650+W650+Y650+AA650+AC650+AE650+AG650+AI650+AK650</f>
        <v>7138</v>
      </c>
    </row>
    <row r="651" spans="1:39" s="115" customFormat="1" ht="30" customHeight="1" x14ac:dyDescent="0.25">
      <c r="A651" s="214">
        <v>321</v>
      </c>
      <c r="B651" s="75">
        <v>342231</v>
      </c>
      <c r="C651" s="111" t="s">
        <v>461</v>
      </c>
      <c r="D651" s="111" t="s">
        <v>469</v>
      </c>
      <c r="E651" s="149" t="s">
        <v>463</v>
      </c>
      <c r="F651" s="113" t="s">
        <v>464</v>
      </c>
      <c r="G651" s="110"/>
      <c r="H651" s="110">
        <v>0</v>
      </c>
      <c r="I651" s="110"/>
      <c r="J651" s="110">
        <v>4</v>
      </c>
      <c r="K651" s="31" t="s">
        <v>101</v>
      </c>
      <c r="L651" s="31" t="s">
        <v>101</v>
      </c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  <c r="AA651" s="110"/>
      <c r="AB651" s="110"/>
      <c r="AC651" s="110"/>
      <c r="AD651" s="110"/>
      <c r="AE651" s="110"/>
      <c r="AF651" s="110"/>
      <c r="AG651" s="110"/>
      <c r="AH651" s="110"/>
      <c r="AI651" s="110"/>
      <c r="AJ651" s="110"/>
      <c r="AK651" s="110"/>
      <c r="AL651" s="110"/>
      <c r="AM651" s="110"/>
    </row>
    <row r="652" spans="1:39" s="115" customFormat="1" ht="30" customHeight="1" x14ac:dyDescent="0.25">
      <c r="A652" s="215"/>
      <c r="B652" s="75">
        <v>342231</v>
      </c>
      <c r="C652" s="111" t="s">
        <v>461</v>
      </c>
      <c r="D652" s="111" t="s">
        <v>469</v>
      </c>
      <c r="E652" s="149" t="s">
        <v>466</v>
      </c>
      <c r="F652" s="113" t="s">
        <v>464</v>
      </c>
      <c r="G652" s="110" t="s">
        <v>470</v>
      </c>
      <c r="H652" s="110">
        <v>24</v>
      </c>
      <c r="I652" s="110" t="s">
        <v>470</v>
      </c>
      <c r="J652" s="110">
        <v>0</v>
      </c>
      <c r="K652" s="31" t="s">
        <v>101</v>
      </c>
      <c r="L652" s="31" t="s">
        <v>101</v>
      </c>
      <c r="M652" s="152">
        <v>5365</v>
      </c>
      <c r="N652" s="44">
        <v>5539</v>
      </c>
      <c r="O652" s="44">
        <v>567</v>
      </c>
      <c r="P652" s="44" t="s">
        <v>398</v>
      </c>
      <c r="Q652" s="44">
        <v>760</v>
      </c>
      <c r="R652" s="44" t="s">
        <v>398</v>
      </c>
      <c r="S652" s="44">
        <v>535</v>
      </c>
      <c r="T652" s="44" t="s">
        <v>398</v>
      </c>
      <c r="U652" s="44">
        <v>644</v>
      </c>
      <c r="V652" s="44" t="s">
        <v>398</v>
      </c>
      <c r="W652" s="44">
        <v>575</v>
      </c>
      <c r="X652" s="44" t="s">
        <v>398</v>
      </c>
      <c r="Y652" s="44">
        <v>477</v>
      </c>
      <c r="Z652" s="44" t="s">
        <v>398</v>
      </c>
      <c r="AA652" s="44">
        <v>565</v>
      </c>
      <c r="AB652" s="44" t="s">
        <v>398</v>
      </c>
      <c r="AC652" s="44">
        <v>391</v>
      </c>
      <c r="AD652" s="44" t="s">
        <v>398</v>
      </c>
      <c r="AE652" s="44">
        <v>569</v>
      </c>
      <c r="AF652" s="44" t="s">
        <v>398</v>
      </c>
      <c r="AG652" s="44">
        <v>324</v>
      </c>
      <c r="AH652" s="44" t="s">
        <v>398</v>
      </c>
      <c r="AI652" s="44">
        <v>530</v>
      </c>
      <c r="AJ652" s="44" t="s">
        <v>398</v>
      </c>
      <c r="AK652" s="44">
        <v>440</v>
      </c>
      <c r="AL652" s="44" t="s">
        <v>398</v>
      </c>
      <c r="AM652" s="44">
        <f>O652+Q652+S652+U652+W652+Y652+AA652+AC652+AE652+AG652+AI652+AK652</f>
        <v>6377</v>
      </c>
    </row>
    <row r="653" spans="1:39" s="115" customFormat="1" ht="30" customHeight="1" x14ac:dyDescent="0.25">
      <c r="A653" s="214">
        <v>322</v>
      </c>
      <c r="B653" s="75">
        <v>342232</v>
      </c>
      <c r="C653" s="111" t="s">
        <v>461</v>
      </c>
      <c r="D653" s="111" t="s">
        <v>469</v>
      </c>
      <c r="E653" s="149" t="s">
        <v>463</v>
      </c>
      <c r="F653" s="113" t="s">
        <v>464</v>
      </c>
      <c r="G653" s="110"/>
      <c r="H653" s="110">
        <v>0</v>
      </c>
      <c r="I653" s="110"/>
      <c r="J653" s="110">
        <v>5</v>
      </c>
      <c r="K653" s="31" t="s">
        <v>101</v>
      </c>
      <c r="L653" s="31" t="s">
        <v>101</v>
      </c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  <c r="AA653" s="110"/>
      <c r="AB653" s="110"/>
      <c r="AC653" s="110"/>
      <c r="AD653" s="110"/>
      <c r="AE653" s="110"/>
      <c r="AF653" s="110"/>
      <c r="AG653" s="110"/>
      <c r="AH653" s="110"/>
      <c r="AI653" s="110"/>
      <c r="AJ653" s="110"/>
      <c r="AK653" s="110"/>
      <c r="AL653" s="110"/>
      <c r="AM653" s="110"/>
    </row>
    <row r="654" spans="1:39" s="115" customFormat="1" ht="30" customHeight="1" x14ac:dyDescent="0.25">
      <c r="A654" s="215"/>
      <c r="B654" s="75">
        <v>342232</v>
      </c>
      <c r="C654" s="111" t="s">
        <v>461</v>
      </c>
      <c r="D654" s="111" t="s">
        <v>469</v>
      </c>
      <c r="E654" s="149" t="s">
        <v>466</v>
      </c>
      <c r="F654" s="113" t="s">
        <v>464</v>
      </c>
      <c r="G654" s="110" t="s">
        <v>470</v>
      </c>
      <c r="H654" s="110">
        <v>30</v>
      </c>
      <c r="I654" s="110" t="s">
        <v>470</v>
      </c>
      <c r="J654" s="110">
        <v>0</v>
      </c>
      <c r="K654" s="31" t="s">
        <v>101</v>
      </c>
      <c r="L654" s="31" t="s">
        <v>101</v>
      </c>
      <c r="M654" s="152">
        <v>9201</v>
      </c>
      <c r="N654" s="44">
        <v>12072</v>
      </c>
      <c r="O654" s="44">
        <v>962</v>
      </c>
      <c r="P654" s="44" t="s">
        <v>398</v>
      </c>
      <c r="Q654" s="44">
        <v>1307</v>
      </c>
      <c r="R654" s="44" t="s">
        <v>398</v>
      </c>
      <c r="S654" s="44">
        <v>964</v>
      </c>
      <c r="T654" s="44" t="s">
        <v>398</v>
      </c>
      <c r="U654" s="44">
        <v>954</v>
      </c>
      <c r="V654" s="44" t="s">
        <v>398</v>
      </c>
      <c r="W654" s="44">
        <v>751</v>
      </c>
      <c r="X654" s="44" t="s">
        <v>398</v>
      </c>
      <c r="Y654" s="44">
        <v>588</v>
      </c>
      <c r="Z654" s="44" t="s">
        <v>398</v>
      </c>
      <c r="AA654" s="44">
        <v>572</v>
      </c>
      <c r="AB654" s="44" t="s">
        <v>398</v>
      </c>
      <c r="AC654" s="44">
        <v>516</v>
      </c>
      <c r="AD654" s="44" t="s">
        <v>398</v>
      </c>
      <c r="AE654" s="44">
        <v>1092</v>
      </c>
      <c r="AF654" s="44" t="s">
        <v>398</v>
      </c>
      <c r="AG654" s="44">
        <v>767</v>
      </c>
      <c r="AH654" s="44" t="s">
        <v>398</v>
      </c>
      <c r="AI654" s="44">
        <v>1038</v>
      </c>
      <c r="AJ654" s="44" t="s">
        <v>398</v>
      </c>
      <c r="AK654" s="44">
        <v>983</v>
      </c>
      <c r="AL654" s="44" t="s">
        <v>398</v>
      </c>
      <c r="AM654" s="44">
        <f>O654+Q654+S654+U654+W654+Y654+AA654+AC654+AE654+AG654+AI654+AK654</f>
        <v>10494</v>
      </c>
    </row>
    <row r="655" spans="1:39" s="115" customFormat="1" ht="30" customHeight="1" x14ac:dyDescent="0.25">
      <c r="A655" s="214">
        <v>323</v>
      </c>
      <c r="B655" s="75">
        <v>342233</v>
      </c>
      <c r="C655" s="111" t="s">
        <v>461</v>
      </c>
      <c r="D655" s="111" t="s">
        <v>469</v>
      </c>
      <c r="E655" s="149" t="s">
        <v>463</v>
      </c>
      <c r="F655" s="113" t="s">
        <v>464</v>
      </c>
      <c r="G655" s="110"/>
      <c r="H655" s="110">
        <v>0</v>
      </c>
      <c r="I655" s="110"/>
      <c r="J655" s="110">
        <v>12</v>
      </c>
      <c r="K655" s="31" t="s">
        <v>101</v>
      </c>
      <c r="L655" s="31" t="s">
        <v>101</v>
      </c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  <c r="AA655" s="110"/>
      <c r="AB655" s="110"/>
      <c r="AC655" s="110"/>
      <c r="AD655" s="110"/>
      <c r="AE655" s="110"/>
      <c r="AF655" s="110"/>
      <c r="AG655" s="110"/>
      <c r="AH655" s="110"/>
      <c r="AI655" s="110"/>
      <c r="AJ655" s="110"/>
      <c r="AK655" s="110"/>
      <c r="AL655" s="110"/>
      <c r="AM655" s="110"/>
    </row>
    <row r="656" spans="1:39" s="115" customFormat="1" ht="30" customHeight="1" x14ac:dyDescent="0.25">
      <c r="A656" s="215"/>
      <c r="B656" s="75">
        <v>342233</v>
      </c>
      <c r="C656" s="111" t="s">
        <v>461</v>
      </c>
      <c r="D656" s="111" t="s">
        <v>469</v>
      </c>
      <c r="E656" s="149" t="s">
        <v>466</v>
      </c>
      <c r="F656" s="113" t="s">
        <v>464</v>
      </c>
      <c r="G656" s="110" t="s">
        <v>470</v>
      </c>
      <c r="H656" s="110">
        <v>0</v>
      </c>
      <c r="I656" s="110" t="s">
        <v>470</v>
      </c>
      <c r="J656" s="110">
        <v>0</v>
      </c>
      <c r="K656" s="31" t="s">
        <v>101</v>
      </c>
      <c r="L656" s="31" t="s">
        <v>101</v>
      </c>
      <c r="M656" s="152">
        <v>1650</v>
      </c>
      <c r="N656" s="44">
        <v>2177</v>
      </c>
      <c r="O656" s="44">
        <v>281</v>
      </c>
      <c r="P656" s="44" t="s">
        <v>398</v>
      </c>
      <c r="Q656" s="44">
        <v>311</v>
      </c>
      <c r="R656" s="44" t="s">
        <v>398</v>
      </c>
      <c r="S656" s="44">
        <v>219</v>
      </c>
      <c r="T656" s="44" t="s">
        <v>398</v>
      </c>
      <c r="U656" s="44">
        <v>199</v>
      </c>
      <c r="V656" s="44" t="s">
        <v>398</v>
      </c>
      <c r="W656" s="44">
        <v>160</v>
      </c>
      <c r="X656" s="44" t="s">
        <v>398</v>
      </c>
      <c r="Y656" s="44">
        <v>146</v>
      </c>
      <c r="Z656" s="44" t="s">
        <v>398</v>
      </c>
      <c r="AA656" s="44">
        <v>135</v>
      </c>
      <c r="AB656" s="44" t="s">
        <v>398</v>
      </c>
      <c r="AC656" s="44">
        <v>188</v>
      </c>
      <c r="AD656" s="44" t="s">
        <v>398</v>
      </c>
      <c r="AE656" s="44">
        <v>340</v>
      </c>
      <c r="AF656" s="44" t="s">
        <v>398</v>
      </c>
      <c r="AG656" s="44">
        <v>177</v>
      </c>
      <c r="AH656" s="44" t="s">
        <v>398</v>
      </c>
      <c r="AI656" s="44">
        <v>355</v>
      </c>
      <c r="AJ656" s="44" t="s">
        <v>398</v>
      </c>
      <c r="AK656" s="44">
        <v>211</v>
      </c>
      <c r="AL656" s="44" t="s">
        <v>398</v>
      </c>
      <c r="AM656" s="44">
        <f>O656+Q656+S656+U656+W656+Y656+AA656+AC656+AE656+AG656+AI656+AK656</f>
        <v>2722</v>
      </c>
    </row>
    <row r="657" spans="1:39" s="115" customFormat="1" ht="30" customHeight="1" x14ac:dyDescent="0.25">
      <c r="A657" s="214">
        <v>324</v>
      </c>
      <c r="B657" s="75">
        <v>342234</v>
      </c>
      <c r="C657" s="111" t="s">
        <v>461</v>
      </c>
      <c r="D657" s="111" t="s">
        <v>469</v>
      </c>
      <c r="E657" s="149" t="s">
        <v>463</v>
      </c>
      <c r="F657" s="113" t="s">
        <v>464</v>
      </c>
      <c r="G657" s="110"/>
      <c r="H657" s="110">
        <v>0</v>
      </c>
      <c r="I657" s="110"/>
      <c r="J657" s="110">
        <v>4</v>
      </c>
      <c r="K657" s="31" t="s">
        <v>101</v>
      </c>
      <c r="L657" s="31" t="s">
        <v>101</v>
      </c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  <c r="AA657" s="110"/>
      <c r="AB657" s="110"/>
      <c r="AC657" s="110"/>
      <c r="AD657" s="110"/>
      <c r="AE657" s="110"/>
      <c r="AF657" s="110"/>
      <c r="AG657" s="110"/>
      <c r="AH657" s="110"/>
      <c r="AI657" s="110"/>
      <c r="AJ657" s="110"/>
      <c r="AK657" s="110"/>
      <c r="AL657" s="110"/>
      <c r="AM657" s="110"/>
    </row>
    <row r="658" spans="1:39" s="115" customFormat="1" ht="30" customHeight="1" x14ac:dyDescent="0.25">
      <c r="A658" s="215"/>
      <c r="B658" s="75">
        <v>342234</v>
      </c>
      <c r="C658" s="111" t="s">
        <v>461</v>
      </c>
      <c r="D658" s="111" t="s">
        <v>469</v>
      </c>
      <c r="E658" s="149" t="s">
        <v>466</v>
      </c>
      <c r="F658" s="113" t="s">
        <v>464</v>
      </c>
      <c r="G658" s="110" t="s">
        <v>470</v>
      </c>
      <c r="H658" s="110">
        <v>0</v>
      </c>
      <c r="I658" s="110" t="s">
        <v>470</v>
      </c>
      <c r="J658" s="110">
        <v>0</v>
      </c>
      <c r="K658" s="31" t="s">
        <v>101</v>
      </c>
      <c r="L658" s="31" t="s">
        <v>101</v>
      </c>
      <c r="M658" s="152">
        <v>1226</v>
      </c>
      <c r="N658" s="44">
        <v>1121</v>
      </c>
      <c r="O658" s="44">
        <v>129</v>
      </c>
      <c r="P658" s="44" t="s">
        <v>398</v>
      </c>
      <c r="Q658" s="44">
        <v>150</v>
      </c>
      <c r="R658" s="44" t="s">
        <v>398</v>
      </c>
      <c r="S658" s="44">
        <v>102</v>
      </c>
      <c r="T658" s="44" t="s">
        <v>398</v>
      </c>
      <c r="U658" s="44">
        <v>86</v>
      </c>
      <c r="V658" s="44" t="s">
        <v>398</v>
      </c>
      <c r="W658" s="44">
        <v>29</v>
      </c>
      <c r="X658" s="44" t="s">
        <v>398</v>
      </c>
      <c r="Y658" s="44">
        <v>19</v>
      </c>
      <c r="Z658" s="44" t="s">
        <v>398</v>
      </c>
      <c r="AA658" s="44">
        <v>3</v>
      </c>
      <c r="AB658" s="44" t="s">
        <v>398</v>
      </c>
      <c r="AC658" s="44">
        <v>16</v>
      </c>
      <c r="AD658" s="44" t="s">
        <v>398</v>
      </c>
      <c r="AE658" s="44">
        <v>98</v>
      </c>
      <c r="AF658" s="44" t="s">
        <v>398</v>
      </c>
      <c r="AG658" s="44">
        <v>70</v>
      </c>
      <c r="AH658" s="44" t="s">
        <v>398</v>
      </c>
      <c r="AI658" s="44">
        <v>169</v>
      </c>
      <c r="AJ658" s="44" t="s">
        <v>398</v>
      </c>
      <c r="AK658" s="44">
        <v>67</v>
      </c>
      <c r="AL658" s="44" t="s">
        <v>398</v>
      </c>
      <c r="AM658" s="44">
        <f>O658+Q658+S658+U658+W658+Y658+AA658+AC658+AE658+AG658+AI658+AK658</f>
        <v>938</v>
      </c>
    </row>
    <row r="659" spans="1:39" s="115" customFormat="1" ht="30" customHeight="1" x14ac:dyDescent="0.25">
      <c r="A659" s="214">
        <v>325</v>
      </c>
      <c r="B659" s="75">
        <v>342235</v>
      </c>
      <c r="C659" s="111" t="s">
        <v>461</v>
      </c>
      <c r="D659" s="111" t="s">
        <v>469</v>
      </c>
      <c r="E659" s="149" t="s">
        <v>463</v>
      </c>
      <c r="F659" s="113" t="s">
        <v>464</v>
      </c>
      <c r="G659" s="110"/>
      <c r="H659" s="110">
        <v>0</v>
      </c>
      <c r="I659" s="110"/>
      <c r="J659" s="110">
        <v>8</v>
      </c>
      <c r="K659" s="31" t="s">
        <v>101</v>
      </c>
      <c r="L659" s="31" t="s">
        <v>101</v>
      </c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  <c r="AA659" s="110"/>
      <c r="AB659" s="110"/>
      <c r="AC659" s="110"/>
      <c r="AD659" s="110"/>
      <c r="AE659" s="110"/>
      <c r="AF659" s="110"/>
      <c r="AG659" s="110"/>
      <c r="AH659" s="110"/>
      <c r="AI659" s="110"/>
      <c r="AJ659" s="110"/>
      <c r="AK659" s="110"/>
      <c r="AL659" s="110"/>
      <c r="AM659" s="110"/>
    </row>
    <row r="660" spans="1:39" s="115" customFormat="1" ht="30" customHeight="1" x14ac:dyDescent="0.25">
      <c r="A660" s="215"/>
      <c r="B660" s="75">
        <v>342235</v>
      </c>
      <c r="C660" s="111" t="s">
        <v>461</v>
      </c>
      <c r="D660" s="111" t="s">
        <v>469</v>
      </c>
      <c r="E660" s="149" t="s">
        <v>466</v>
      </c>
      <c r="F660" s="113" t="s">
        <v>464</v>
      </c>
      <c r="G660" s="110" t="s">
        <v>470</v>
      </c>
      <c r="H660" s="110">
        <v>0</v>
      </c>
      <c r="I660" s="110" t="s">
        <v>470</v>
      </c>
      <c r="J660" s="110">
        <v>0</v>
      </c>
      <c r="K660" s="31" t="s">
        <v>101</v>
      </c>
      <c r="L660" s="31" t="s">
        <v>101</v>
      </c>
      <c r="M660" s="152">
        <v>691</v>
      </c>
      <c r="N660" s="44">
        <v>314</v>
      </c>
      <c r="O660" s="44">
        <v>70</v>
      </c>
      <c r="P660" s="44" t="s">
        <v>398</v>
      </c>
      <c r="Q660" s="44">
        <v>110</v>
      </c>
      <c r="R660" s="44" t="s">
        <v>398</v>
      </c>
      <c r="S660" s="44">
        <v>60</v>
      </c>
      <c r="T660" s="44" t="s">
        <v>398</v>
      </c>
      <c r="U660" s="44">
        <v>60</v>
      </c>
      <c r="V660" s="44" t="s">
        <v>398</v>
      </c>
      <c r="W660" s="44">
        <v>65</v>
      </c>
      <c r="X660" s="44" t="s">
        <v>398</v>
      </c>
      <c r="Y660" s="44">
        <v>40</v>
      </c>
      <c r="Z660" s="44" t="s">
        <v>398</v>
      </c>
      <c r="AA660" s="44">
        <v>0</v>
      </c>
      <c r="AB660" s="44" t="s">
        <v>398</v>
      </c>
      <c r="AC660" s="44">
        <v>0</v>
      </c>
      <c r="AD660" s="44" t="s">
        <v>398</v>
      </c>
      <c r="AE660" s="44">
        <v>0</v>
      </c>
      <c r="AF660" s="44" t="s">
        <v>398</v>
      </c>
      <c r="AG660" s="44">
        <v>15</v>
      </c>
      <c r="AH660" s="44" t="s">
        <v>398</v>
      </c>
      <c r="AI660" s="44">
        <v>0</v>
      </c>
      <c r="AJ660" s="44" t="s">
        <v>398</v>
      </c>
      <c r="AK660" s="44">
        <v>10</v>
      </c>
      <c r="AL660" s="44" t="s">
        <v>398</v>
      </c>
      <c r="AM660" s="44">
        <f>O660+Q660+S660+U660+W660+Y660+AA660+AC660+AE660+AG660+AI660+AK660</f>
        <v>430</v>
      </c>
    </row>
    <row r="661" spans="1:39" s="115" customFormat="1" ht="30" customHeight="1" x14ac:dyDescent="0.25">
      <c r="A661" s="214">
        <v>326</v>
      </c>
      <c r="B661" s="75">
        <v>342236</v>
      </c>
      <c r="C661" s="111" t="s">
        <v>461</v>
      </c>
      <c r="D661" s="111" t="s">
        <v>469</v>
      </c>
      <c r="E661" s="149" t="s">
        <v>463</v>
      </c>
      <c r="F661" s="113" t="s">
        <v>464</v>
      </c>
      <c r="G661" s="110"/>
      <c r="H661" s="110">
        <v>0</v>
      </c>
      <c r="I661" s="110"/>
      <c r="J661" s="110">
        <v>8</v>
      </c>
      <c r="K661" s="31" t="s">
        <v>101</v>
      </c>
      <c r="L661" s="31" t="s">
        <v>101</v>
      </c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  <c r="AA661" s="110"/>
      <c r="AB661" s="110"/>
      <c r="AC661" s="110"/>
      <c r="AD661" s="110"/>
      <c r="AE661" s="110"/>
      <c r="AF661" s="110"/>
      <c r="AG661" s="110"/>
      <c r="AH661" s="110"/>
      <c r="AI661" s="110"/>
      <c r="AJ661" s="110"/>
      <c r="AK661" s="110"/>
      <c r="AL661" s="110"/>
      <c r="AM661" s="110"/>
    </row>
    <row r="662" spans="1:39" s="115" customFormat="1" ht="30" customHeight="1" x14ac:dyDescent="0.25">
      <c r="A662" s="215"/>
      <c r="B662" s="75">
        <v>342236</v>
      </c>
      <c r="C662" s="111" t="s">
        <v>461</v>
      </c>
      <c r="D662" s="111" t="s">
        <v>469</v>
      </c>
      <c r="E662" s="149" t="s">
        <v>466</v>
      </c>
      <c r="F662" s="113" t="s">
        <v>464</v>
      </c>
      <c r="G662" s="110" t="s">
        <v>470</v>
      </c>
      <c r="H662" s="110">
        <v>0</v>
      </c>
      <c r="I662" s="110" t="s">
        <v>470</v>
      </c>
      <c r="J662" s="110">
        <v>0</v>
      </c>
      <c r="K662" s="31" t="s">
        <v>101</v>
      </c>
      <c r="L662" s="31" t="s">
        <v>101</v>
      </c>
      <c r="M662" s="152">
        <v>3019</v>
      </c>
      <c r="N662" s="44">
        <v>4109</v>
      </c>
      <c r="O662" s="44">
        <v>377</v>
      </c>
      <c r="P662" s="44" t="s">
        <v>398</v>
      </c>
      <c r="Q662" s="44">
        <v>372</v>
      </c>
      <c r="R662" s="44" t="s">
        <v>398</v>
      </c>
      <c r="S662" s="44">
        <v>265</v>
      </c>
      <c r="T662" s="44" t="s">
        <v>398</v>
      </c>
      <c r="U662" s="44">
        <v>244</v>
      </c>
      <c r="V662" s="44" t="s">
        <v>398</v>
      </c>
      <c r="W662" s="44">
        <v>206</v>
      </c>
      <c r="X662" s="44" t="s">
        <v>398</v>
      </c>
      <c r="Y662" s="44">
        <v>127</v>
      </c>
      <c r="Z662" s="44" t="s">
        <v>398</v>
      </c>
      <c r="AA662" s="44">
        <v>0</v>
      </c>
      <c r="AB662" s="44" t="s">
        <v>398</v>
      </c>
      <c r="AC662" s="44">
        <v>59</v>
      </c>
      <c r="AD662" s="44" t="s">
        <v>398</v>
      </c>
      <c r="AE662" s="44">
        <v>415</v>
      </c>
      <c r="AF662" s="44" t="s">
        <v>398</v>
      </c>
      <c r="AG662" s="44">
        <v>249</v>
      </c>
      <c r="AH662" s="44" t="s">
        <v>398</v>
      </c>
      <c r="AI662" s="44">
        <v>562</v>
      </c>
      <c r="AJ662" s="44" t="s">
        <v>398</v>
      </c>
      <c r="AK662" s="44">
        <v>279</v>
      </c>
      <c r="AL662" s="44" t="s">
        <v>398</v>
      </c>
      <c r="AM662" s="44">
        <f>O662+Q662+S662+U662+W662+Y662+AA662+AC662+AE662+AG662+AI662+AK662</f>
        <v>3155</v>
      </c>
    </row>
    <row r="663" spans="1:39" s="115" customFormat="1" ht="30" customHeight="1" x14ac:dyDescent="0.25">
      <c r="A663" s="214">
        <v>327</v>
      </c>
      <c r="B663" s="75">
        <v>342237</v>
      </c>
      <c r="C663" s="111" t="s">
        <v>461</v>
      </c>
      <c r="D663" s="111" t="s">
        <v>469</v>
      </c>
      <c r="E663" s="149" t="s">
        <v>463</v>
      </c>
      <c r="F663" s="113" t="s">
        <v>464</v>
      </c>
      <c r="G663" s="110"/>
      <c r="H663" s="110">
        <v>0</v>
      </c>
      <c r="I663" s="110"/>
      <c r="J663" s="110">
        <v>8</v>
      </c>
      <c r="K663" s="31" t="s">
        <v>101</v>
      </c>
      <c r="L663" s="31" t="s">
        <v>101</v>
      </c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  <c r="AA663" s="110"/>
      <c r="AB663" s="110"/>
      <c r="AC663" s="110"/>
      <c r="AD663" s="110"/>
      <c r="AE663" s="110"/>
      <c r="AF663" s="110"/>
      <c r="AG663" s="110"/>
      <c r="AH663" s="110"/>
      <c r="AI663" s="110"/>
      <c r="AJ663" s="110"/>
      <c r="AK663" s="110"/>
      <c r="AL663" s="110"/>
      <c r="AM663" s="110"/>
    </row>
    <row r="664" spans="1:39" s="115" customFormat="1" ht="30" customHeight="1" x14ac:dyDescent="0.25">
      <c r="A664" s="215"/>
      <c r="B664" s="75">
        <v>342237</v>
      </c>
      <c r="C664" s="111" t="s">
        <v>461</v>
      </c>
      <c r="D664" s="111" t="s">
        <v>469</v>
      </c>
      <c r="E664" s="149" t="s">
        <v>466</v>
      </c>
      <c r="F664" s="113" t="s">
        <v>464</v>
      </c>
      <c r="G664" s="110" t="s">
        <v>470</v>
      </c>
      <c r="H664" s="110">
        <v>0</v>
      </c>
      <c r="I664" s="110" t="s">
        <v>470</v>
      </c>
      <c r="J664" s="110">
        <v>0</v>
      </c>
      <c r="K664" s="31" t="s">
        <v>101</v>
      </c>
      <c r="L664" s="31" t="s">
        <v>101</v>
      </c>
      <c r="M664" s="152">
        <v>4984</v>
      </c>
      <c r="N664" s="44">
        <v>3968</v>
      </c>
      <c r="O664" s="44">
        <v>413</v>
      </c>
      <c r="P664" s="44" t="s">
        <v>398</v>
      </c>
      <c r="Q664" s="44">
        <v>383</v>
      </c>
      <c r="R664" s="44" t="s">
        <v>398</v>
      </c>
      <c r="S664" s="44">
        <v>308</v>
      </c>
      <c r="T664" s="44" t="s">
        <v>398</v>
      </c>
      <c r="U664" s="44">
        <v>254</v>
      </c>
      <c r="V664" s="44" t="s">
        <v>398</v>
      </c>
      <c r="W664" s="44">
        <v>185</v>
      </c>
      <c r="X664" s="44" t="s">
        <v>398</v>
      </c>
      <c r="Y664" s="44">
        <v>131</v>
      </c>
      <c r="Z664" s="44" t="s">
        <v>398</v>
      </c>
      <c r="AA664" s="44">
        <v>6</v>
      </c>
      <c r="AB664" s="44" t="s">
        <v>398</v>
      </c>
      <c r="AC664" s="44">
        <v>87</v>
      </c>
      <c r="AD664" s="44" t="s">
        <v>398</v>
      </c>
      <c r="AE664" s="44">
        <v>360</v>
      </c>
      <c r="AF664" s="44" t="s">
        <v>398</v>
      </c>
      <c r="AG664" s="44">
        <v>344</v>
      </c>
      <c r="AH664" s="44" t="s">
        <v>398</v>
      </c>
      <c r="AI664" s="44">
        <v>522</v>
      </c>
      <c r="AJ664" s="44" t="s">
        <v>398</v>
      </c>
      <c r="AK664" s="44">
        <v>262</v>
      </c>
      <c r="AL664" s="44" t="s">
        <v>398</v>
      </c>
      <c r="AM664" s="44">
        <f>O664+Q664+S664+U664+W664+Y664+AA664+AC664+AE664+AG664+AI664+AK664</f>
        <v>3255</v>
      </c>
    </row>
    <row r="665" spans="1:39" s="115" customFormat="1" ht="30" customHeight="1" x14ac:dyDescent="0.25">
      <c r="A665" s="214">
        <v>328</v>
      </c>
      <c r="B665" s="75">
        <v>342238</v>
      </c>
      <c r="C665" s="111" t="s">
        <v>461</v>
      </c>
      <c r="D665" s="111" t="s">
        <v>469</v>
      </c>
      <c r="E665" s="149" t="s">
        <v>463</v>
      </c>
      <c r="F665" s="113" t="s">
        <v>464</v>
      </c>
      <c r="G665" s="110"/>
      <c r="H665" s="110">
        <v>0</v>
      </c>
      <c r="I665" s="110"/>
      <c r="J665" s="110">
        <v>1</v>
      </c>
      <c r="K665" s="31" t="s">
        <v>101</v>
      </c>
      <c r="L665" s="31" t="s">
        <v>101</v>
      </c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  <c r="AA665" s="110"/>
      <c r="AB665" s="110"/>
      <c r="AC665" s="110"/>
      <c r="AD665" s="110"/>
      <c r="AE665" s="110"/>
      <c r="AF665" s="110"/>
      <c r="AG665" s="110"/>
      <c r="AH665" s="110"/>
      <c r="AI665" s="110"/>
      <c r="AJ665" s="110"/>
      <c r="AK665" s="110"/>
      <c r="AL665" s="110"/>
      <c r="AM665" s="110"/>
    </row>
    <row r="666" spans="1:39" s="115" customFormat="1" ht="30" customHeight="1" x14ac:dyDescent="0.25">
      <c r="A666" s="215"/>
      <c r="B666" s="75">
        <v>342238</v>
      </c>
      <c r="C666" s="111" t="s">
        <v>461</v>
      </c>
      <c r="D666" s="111" t="s">
        <v>469</v>
      </c>
      <c r="E666" s="149" t="s">
        <v>466</v>
      </c>
      <c r="F666" s="113" t="s">
        <v>464</v>
      </c>
      <c r="G666" s="110" t="s">
        <v>470</v>
      </c>
      <c r="H666" s="110">
        <v>3</v>
      </c>
      <c r="I666" s="110" t="s">
        <v>470</v>
      </c>
      <c r="J666" s="110">
        <v>0</v>
      </c>
      <c r="K666" s="31" t="s">
        <v>101</v>
      </c>
      <c r="L666" s="31" t="s">
        <v>101</v>
      </c>
      <c r="M666" s="152">
        <v>1590</v>
      </c>
      <c r="N666" s="44">
        <v>491</v>
      </c>
      <c r="O666" s="44">
        <v>43</v>
      </c>
      <c r="P666" s="44" t="s">
        <v>398</v>
      </c>
      <c r="Q666" s="44">
        <v>183</v>
      </c>
      <c r="R666" s="44" t="s">
        <v>398</v>
      </c>
      <c r="S666" s="44">
        <v>122</v>
      </c>
      <c r="T666" s="44" t="s">
        <v>398</v>
      </c>
      <c r="U666" s="44">
        <v>149</v>
      </c>
      <c r="V666" s="44" t="s">
        <v>398</v>
      </c>
      <c r="W666" s="44">
        <v>108</v>
      </c>
      <c r="X666" s="44" t="s">
        <v>398</v>
      </c>
      <c r="Y666" s="44">
        <v>80</v>
      </c>
      <c r="Z666" s="44" t="s">
        <v>398</v>
      </c>
      <c r="AA666" s="44">
        <v>59</v>
      </c>
      <c r="AB666" s="44" t="s">
        <v>398</v>
      </c>
      <c r="AC666" s="44">
        <v>68</v>
      </c>
      <c r="AD666" s="44" t="s">
        <v>398</v>
      </c>
      <c r="AE666" s="44">
        <v>108</v>
      </c>
      <c r="AF666" s="44" t="s">
        <v>398</v>
      </c>
      <c r="AG666" s="44">
        <v>54</v>
      </c>
      <c r="AH666" s="44" t="s">
        <v>398</v>
      </c>
      <c r="AI666" s="44">
        <v>176</v>
      </c>
      <c r="AJ666" s="44" t="s">
        <v>398</v>
      </c>
      <c r="AK666" s="44">
        <v>82</v>
      </c>
      <c r="AL666" s="44" t="s">
        <v>398</v>
      </c>
      <c r="AM666" s="44">
        <f>O666+Q666+S666+U666+W666+Y666+AA666+AC666+AE666+AG666+AI666+AK666</f>
        <v>1232</v>
      </c>
    </row>
    <row r="667" spans="1:39" s="115" customFormat="1" ht="30" customHeight="1" x14ac:dyDescent="0.25">
      <c r="A667" s="214">
        <v>329</v>
      </c>
      <c r="B667" s="75">
        <v>342239</v>
      </c>
      <c r="C667" s="111" t="s">
        <v>461</v>
      </c>
      <c r="D667" s="111" t="s">
        <v>469</v>
      </c>
      <c r="E667" s="149" t="s">
        <v>463</v>
      </c>
      <c r="F667" s="113" t="s">
        <v>464</v>
      </c>
      <c r="G667" s="110"/>
      <c r="H667" s="110">
        <v>0</v>
      </c>
      <c r="I667" s="110"/>
      <c r="J667" s="110">
        <v>2</v>
      </c>
      <c r="K667" s="31" t="s">
        <v>101</v>
      </c>
      <c r="L667" s="31" t="s">
        <v>101</v>
      </c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  <c r="AA667" s="110"/>
      <c r="AB667" s="110"/>
      <c r="AC667" s="110"/>
      <c r="AD667" s="110"/>
      <c r="AE667" s="110"/>
      <c r="AF667" s="110"/>
      <c r="AG667" s="110"/>
      <c r="AH667" s="110"/>
      <c r="AI667" s="110"/>
      <c r="AJ667" s="110"/>
      <c r="AK667" s="110"/>
      <c r="AL667" s="110"/>
      <c r="AM667" s="110"/>
    </row>
    <row r="668" spans="1:39" s="115" customFormat="1" ht="30" customHeight="1" x14ac:dyDescent="0.25">
      <c r="A668" s="215"/>
      <c r="B668" s="75">
        <v>342239</v>
      </c>
      <c r="C668" s="111" t="s">
        <v>461</v>
      </c>
      <c r="D668" s="111" t="s">
        <v>469</v>
      </c>
      <c r="E668" s="149" t="s">
        <v>466</v>
      </c>
      <c r="F668" s="113" t="s">
        <v>464</v>
      </c>
      <c r="G668" s="110" t="s">
        <v>470</v>
      </c>
      <c r="H668" s="110">
        <v>8</v>
      </c>
      <c r="I668" s="110" t="s">
        <v>470</v>
      </c>
      <c r="J668" s="110">
        <v>0</v>
      </c>
      <c r="K668" s="31" t="s">
        <v>101</v>
      </c>
      <c r="L668" s="31" t="s">
        <v>101</v>
      </c>
      <c r="M668" s="152">
        <v>2660</v>
      </c>
      <c r="N668" s="44">
        <v>2410</v>
      </c>
      <c r="O668" s="44">
        <v>264</v>
      </c>
      <c r="P668" s="44" t="s">
        <v>398</v>
      </c>
      <c r="Q668" s="44">
        <v>226</v>
      </c>
      <c r="R668" s="44" t="s">
        <v>398</v>
      </c>
      <c r="S668" s="44">
        <v>170</v>
      </c>
      <c r="T668" s="44" t="s">
        <v>398</v>
      </c>
      <c r="U668" s="44">
        <v>180</v>
      </c>
      <c r="V668" s="44" t="s">
        <v>398</v>
      </c>
      <c r="W668" s="44">
        <v>65</v>
      </c>
      <c r="X668" s="44" t="s">
        <v>398</v>
      </c>
      <c r="Y668" s="44">
        <v>38</v>
      </c>
      <c r="Z668" s="44" t="s">
        <v>398</v>
      </c>
      <c r="AA668" s="44">
        <v>47</v>
      </c>
      <c r="AB668" s="44" t="s">
        <v>398</v>
      </c>
      <c r="AC668" s="44">
        <v>90</v>
      </c>
      <c r="AD668" s="44" t="s">
        <v>398</v>
      </c>
      <c r="AE668" s="44">
        <v>160</v>
      </c>
      <c r="AF668" s="44" t="s">
        <v>398</v>
      </c>
      <c r="AG668" s="44">
        <v>170</v>
      </c>
      <c r="AH668" s="44" t="s">
        <v>398</v>
      </c>
      <c r="AI668" s="44">
        <v>335</v>
      </c>
      <c r="AJ668" s="44" t="s">
        <v>398</v>
      </c>
      <c r="AK668" s="44">
        <v>195</v>
      </c>
      <c r="AL668" s="44" t="s">
        <v>398</v>
      </c>
      <c r="AM668" s="44">
        <f>O668+Q668+S668+U668+W668+Y668+AA668+AC668+AE668+AG668+AI668+AK668</f>
        <v>1940</v>
      </c>
    </row>
    <row r="669" spans="1:39" s="115" customFormat="1" ht="30" customHeight="1" x14ac:dyDescent="0.25">
      <c r="A669" s="214">
        <v>330</v>
      </c>
      <c r="B669" s="75">
        <v>342240</v>
      </c>
      <c r="C669" s="111" t="s">
        <v>461</v>
      </c>
      <c r="D669" s="111" t="s">
        <v>469</v>
      </c>
      <c r="E669" s="149" t="s">
        <v>463</v>
      </c>
      <c r="F669" s="113" t="s">
        <v>464</v>
      </c>
      <c r="G669" s="110"/>
      <c r="H669" s="110">
        <v>0</v>
      </c>
      <c r="I669" s="110"/>
      <c r="J669" s="110">
        <v>12</v>
      </c>
      <c r="K669" s="31" t="s">
        <v>101</v>
      </c>
      <c r="L669" s="31" t="s">
        <v>101</v>
      </c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  <c r="AA669" s="110"/>
      <c r="AB669" s="110"/>
      <c r="AC669" s="110"/>
      <c r="AD669" s="110"/>
      <c r="AE669" s="110"/>
      <c r="AF669" s="110"/>
      <c r="AG669" s="110"/>
      <c r="AH669" s="110"/>
      <c r="AI669" s="110"/>
      <c r="AJ669" s="110"/>
      <c r="AK669" s="110"/>
      <c r="AL669" s="110"/>
      <c r="AM669" s="110"/>
    </row>
    <row r="670" spans="1:39" s="115" customFormat="1" ht="30" customHeight="1" x14ac:dyDescent="0.25">
      <c r="A670" s="215"/>
      <c r="B670" s="75">
        <v>342240</v>
      </c>
      <c r="C670" s="111" t="s">
        <v>461</v>
      </c>
      <c r="D670" s="111" t="s">
        <v>469</v>
      </c>
      <c r="E670" s="149" t="s">
        <v>466</v>
      </c>
      <c r="F670" s="113" t="s">
        <v>464</v>
      </c>
      <c r="G670" s="110" t="s">
        <v>470</v>
      </c>
      <c r="H670" s="110">
        <v>0</v>
      </c>
      <c r="I670" s="110" t="s">
        <v>470</v>
      </c>
      <c r="J670" s="110">
        <v>0</v>
      </c>
      <c r="K670" s="31" t="s">
        <v>101</v>
      </c>
      <c r="L670" s="31" t="s">
        <v>101</v>
      </c>
      <c r="M670" s="152">
        <v>5085</v>
      </c>
      <c r="N670" s="44">
        <v>4352</v>
      </c>
      <c r="O670" s="44">
        <v>565</v>
      </c>
      <c r="P670" s="44" t="s">
        <v>398</v>
      </c>
      <c r="Q670" s="44">
        <v>539</v>
      </c>
      <c r="R670" s="44" t="s">
        <v>398</v>
      </c>
      <c r="S670" s="44">
        <v>465</v>
      </c>
      <c r="T670" s="44" t="s">
        <v>398</v>
      </c>
      <c r="U670" s="44">
        <v>355</v>
      </c>
      <c r="V670" s="44" t="s">
        <v>398</v>
      </c>
      <c r="W670" s="44">
        <v>256</v>
      </c>
      <c r="X670" s="44" t="s">
        <v>398</v>
      </c>
      <c r="Y670" s="44">
        <v>45</v>
      </c>
      <c r="Z670" s="44" t="s">
        <v>398</v>
      </c>
      <c r="AA670" s="44">
        <v>34</v>
      </c>
      <c r="AB670" s="44" t="s">
        <v>398</v>
      </c>
      <c r="AC670" s="44">
        <v>133</v>
      </c>
      <c r="AD670" s="44" t="s">
        <v>398</v>
      </c>
      <c r="AE670" s="44">
        <v>492</v>
      </c>
      <c r="AF670" s="44" t="s">
        <v>398</v>
      </c>
      <c r="AG670" s="44">
        <v>381</v>
      </c>
      <c r="AH670" s="44" t="s">
        <v>398</v>
      </c>
      <c r="AI670" s="44">
        <v>592</v>
      </c>
      <c r="AJ670" s="44" t="s">
        <v>398</v>
      </c>
      <c r="AK670" s="44">
        <v>507</v>
      </c>
      <c r="AL670" s="44" t="s">
        <v>398</v>
      </c>
      <c r="AM670" s="44">
        <f>O670+Q670+S670+U670+W670+Y670+AA670+AC670+AE670+AG670+AI670+AK670</f>
        <v>4364</v>
      </c>
    </row>
    <row r="671" spans="1:39" s="115" customFormat="1" ht="30" customHeight="1" x14ac:dyDescent="0.25">
      <c r="A671" s="214">
        <v>331</v>
      </c>
      <c r="B671" s="75">
        <v>342241</v>
      </c>
      <c r="C671" s="111" t="s">
        <v>461</v>
      </c>
      <c r="D671" s="111" t="s">
        <v>469</v>
      </c>
      <c r="E671" s="149" t="s">
        <v>463</v>
      </c>
      <c r="F671" s="113" t="s">
        <v>464</v>
      </c>
      <c r="G671" s="110"/>
      <c r="H671" s="110">
        <v>0</v>
      </c>
      <c r="I671" s="110"/>
      <c r="J671" s="110">
        <v>6</v>
      </c>
      <c r="K671" s="31" t="s">
        <v>101</v>
      </c>
      <c r="L671" s="31" t="s">
        <v>101</v>
      </c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  <c r="AA671" s="110"/>
      <c r="AB671" s="110"/>
      <c r="AC671" s="110"/>
      <c r="AD671" s="110"/>
      <c r="AE671" s="110"/>
      <c r="AF671" s="110"/>
      <c r="AG671" s="110"/>
      <c r="AH671" s="110"/>
      <c r="AI671" s="110"/>
      <c r="AJ671" s="110"/>
      <c r="AK671" s="110"/>
      <c r="AL671" s="110"/>
      <c r="AM671" s="110"/>
    </row>
    <row r="672" spans="1:39" s="115" customFormat="1" ht="30" customHeight="1" x14ac:dyDescent="0.25">
      <c r="A672" s="215"/>
      <c r="B672" s="75">
        <v>342241</v>
      </c>
      <c r="C672" s="111" t="s">
        <v>461</v>
      </c>
      <c r="D672" s="111" t="s">
        <v>469</v>
      </c>
      <c r="E672" s="149" t="s">
        <v>466</v>
      </c>
      <c r="F672" s="113" t="s">
        <v>464</v>
      </c>
      <c r="G672" s="110" t="s">
        <v>470</v>
      </c>
      <c r="H672" s="110">
        <v>54</v>
      </c>
      <c r="I672" s="110" t="s">
        <v>470</v>
      </c>
      <c r="J672" s="110">
        <v>0</v>
      </c>
      <c r="K672" s="31" t="s">
        <v>101</v>
      </c>
      <c r="L672" s="31" t="s">
        <v>101</v>
      </c>
      <c r="M672" s="152">
        <v>8095</v>
      </c>
      <c r="N672" s="44">
        <v>7570</v>
      </c>
      <c r="O672" s="44">
        <v>560</v>
      </c>
      <c r="P672" s="44" t="s">
        <v>398</v>
      </c>
      <c r="Q672" s="44">
        <v>670</v>
      </c>
      <c r="R672" s="44" t="s">
        <v>398</v>
      </c>
      <c r="S672" s="44">
        <v>550</v>
      </c>
      <c r="T672" s="44" t="s">
        <v>398</v>
      </c>
      <c r="U672" s="44">
        <v>690</v>
      </c>
      <c r="V672" s="44" t="s">
        <v>398</v>
      </c>
      <c r="W672" s="44">
        <v>580</v>
      </c>
      <c r="X672" s="44" t="s">
        <v>398</v>
      </c>
      <c r="Y672" s="44">
        <v>465</v>
      </c>
      <c r="Z672" s="44" t="s">
        <v>398</v>
      </c>
      <c r="AA672" s="44">
        <v>510</v>
      </c>
      <c r="AB672" s="44" t="s">
        <v>398</v>
      </c>
      <c r="AC672" s="44">
        <v>645</v>
      </c>
      <c r="AD672" s="44" t="s">
        <v>398</v>
      </c>
      <c r="AE672" s="44">
        <v>595</v>
      </c>
      <c r="AF672" s="44" t="s">
        <v>398</v>
      </c>
      <c r="AG672" s="44">
        <v>615</v>
      </c>
      <c r="AH672" s="44" t="s">
        <v>398</v>
      </c>
      <c r="AI672" s="44">
        <v>505</v>
      </c>
      <c r="AJ672" s="44" t="s">
        <v>398</v>
      </c>
      <c r="AK672" s="44">
        <v>640</v>
      </c>
      <c r="AL672" s="44" t="s">
        <v>398</v>
      </c>
      <c r="AM672" s="44">
        <f>O672+Q672+S672+U672+W672+Y672+AA672+AC672+AE672+AG672+AI672+AK672</f>
        <v>7025</v>
      </c>
    </row>
    <row r="673" spans="1:39" s="115" customFormat="1" ht="30" customHeight="1" x14ac:dyDescent="0.25">
      <c r="A673" s="214">
        <v>332</v>
      </c>
      <c r="B673" s="75">
        <v>342242</v>
      </c>
      <c r="C673" s="111" t="s">
        <v>461</v>
      </c>
      <c r="D673" s="111" t="s">
        <v>469</v>
      </c>
      <c r="E673" s="149" t="s">
        <v>463</v>
      </c>
      <c r="F673" s="113" t="s">
        <v>464</v>
      </c>
      <c r="G673" s="110"/>
      <c r="H673" s="110">
        <v>0</v>
      </c>
      <c r="I673" s="110"/>
      <c r="J673" s="110">
        <v>4</v>
      </c>
      <c r="K673" s="31" t="s">
        <v>101</v>
      </c>
      <c r="L673" s="31" t="s">
        <v>101</v>
      </c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  <c r="AA673" s="110"/>
      <c r="AB673" s="110"/>
      <c r="AC673" s="110"/>
      <c r="AD673" s="110"/>
      <c r="AE673" s="110"/>
      <c r="AF673" s="110"/>
      <c r="AG673" s="110"/>
      <c r="AH673" s="110"/>
      <c r="AI673" s="110"/>
      <c r="AJ673" s="110"/>
      <c r="AK673" s="110"/>
      <c r="AL673" s="110"/>
      <c r="AM673" s="110"/>
    </row>
    <row r="674" spans="1:39" s="115" customFormat="1" ht="30" customHeight="1" x14ac:dyDescent="0.25">
      <c r="A674" s="215"/>
      <c r="B674" s="75">
        <v>342242</v>
      </c>
      <c r="C674" s="111" t="s">
        <v>461</v>
      </c>
      <c r="D674" s="111" t="s">
        <v>469</v>
      </c>
      <c r="E674" s="149" t="s">
        <v>466</v>
      </c>
      <c r="F674" s="113" t="s">
        <v>464</v>
      </c>
      <c r="G674" s="110" t="s">
        <v>470</v>
      </c>
      <c r="H674" s="110">
        <v>24</v>
      </c>
      <c r="I674" s="110" t="s">
        <v>470</v>
      </c>
      <c r="J674" s="110">
        <v>0</v>
      </c>
      <c r="K674" s="31" t="s">
        <v>101</v>
      </c>
      <c r="L674" s="31" t="s">
        <v>101</v>
      </c>
      <c r="M674" s="152">
        <v>5170</v>
      </c>
      <c r="N674" s="44">
        <v>4950</v>
      </c>
      <c r="O674" s="44">
        <v>490</v>
      </c>
      <c r="P674" s="44" t="s">
        <v>398</v>
      </c>
      <c r="Q674" s="44">
        <v>430</v>
      </c>
      <c r="R674" s="44" t="s">
        <v>398</v>
      </c>
      <c r="S674" s="44">
        <v>180</v>
      </c>
      <c r="T674" s="44" t="s">
        <v>398</v>
      </c>
      <c r="U674" s="44">
        <v>295</v>
      </c>
      <c r="V674" s="44" t="s">
        <v>398</v>
      </c>
      <c r="W674" s="44">
        <v>290</v>
      </c>
      <c r="X674" s="44" t="s">
        <v>398</v>
      </c>
      <c r="Y674" s="44">
        <v>225</v>
      </c>
      <c r="Z674" s="44" t="s">
        <v>398</v>
      </c>
      <c r="AA674" s="44">
        <v>170</v>
      </c>
      <c r="AB674" s="44" t="s">
        <v>398</v>
      </c>
      <c r="AC674" s="44">
        <v>205</v>
      </c>
      <c r="AD674" s="44" t="s">
        <v>398</v>
      </c>
      <c r="AE674" s="44">
        <v>450</v>
      </c>
      <c r="AF674" s="44" t="s">
        <v>398</v>
      </c>
      <c r="AG674" s="44">
        <v>345</v>
      </c>
      <c r="AH674" s="44" t="s">
        <v>398</v>
      </c>
      <c r="AI674" s="44">
        <v>360</v>
      </c>
      <c r="AJ674" s="44" t="s">
        <v>398</v>
      </c>
      <c r="AK674" s="44">
        <v>440</v>
      </c>
      <c r="AL674" s="44" t="s">
        <v>398</v>
      </c>
      <c r="AM674" s="44">
        <f>O674+Q674+S674+U674+W674+Y674+AA674+AC674+AE674+AG674+AI674+AK674</f>
        <v>3880</v>
      </c>
    </row>
    <row r="675" spans="1:39" s="115" customFormat="1" ht="30" customHeight="1" x14ac:dyDescent="0.25">
      <c r="A675" s="214">
        <v>333</v>
      </c>
      <c r="B675" s="75">
        <v>342243</v>
      </c>
      <c r="C675" s="111" t="s">
        <v>461</v>
      </c>
      <c r="D675" s="111" t="s">
        <v>469</v>
      </c>
      <c r="E675" s="149" t="s">
        <v>463</v>
      </c>
      <c r="F675" s="113" t="s">
        <v>464</v>
      </c>
      <c r="G675" s="110"/>
      <c r="H675" s="110">
        <v>0</v>
      </c>
      <c r="I675" s="110"/>
      <c r="J675" s="110">
        <v>4</v>
      </c>
      <c r="K675" s="31" t="s">
        <v>101</v>
      </c>
      <c r="L675" s="31" t="s">
        <v>101</v>
      </c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  <c r="AA675" s="110"/>
      <c r="AB675" s="110"/>
      <c r="AC675" s="110"/>
      <c r="AD675" s="110"/>
      <c r="AE675" s="110"/>
      <c r="AF675" s="110"/>
      <c r="AG675" s="110"/>
      <c r="AH675" s="110"/>
      <c r="AI675" s="110"/>
      <c r="AJ675" s="110"/>
      <c r="AK675" s="110"/>
      <c r="AL675" s="110"/>
      <c r="AM675" s="110"/>
    </row>
    <row r="676" spans="1:39" s="115" customFormat="1" ht="30" customHeight="1" x14ac:dyDescent="0.25">
      <c r="A676" s="215"/>
      <c r="B676" s="75">
        <v>342243</v>
      </c>
      <c r="C676" s="111" t="s">
        <v>461</v>
      </c>
      <c r="D676" s="111" t="s">
        <v>469</v>
      </c>
      <c r="E676" s="149" t="s">
        <v>466</v>
      </c>
      <c r="F676" s="113" t="s">
        <v>464</v>
      </c>
      <c r="G676" s="110" t="s">
        <v>470</v>
      </c>
      <c r="H676" s="110">
        <v>24</v>
      </c>
      <c r="I676" s="110" t="s">
        <v>470</v>
      </c>
      <c r="J676" s="110">
        <v>0</v>
      </c>
      <c r="K676" s="31" t="s">
        <v>101</v>
      </c>
      <c r="L676" s="31" t="s">
        <v>101</v>
      </c>
      <c r="M676" s="152">
        <v>6455</v>
      </c>
      <c r="N676" s="44">
        <v>5900</v>
      </c>
      <c r="O676" s="44">
        <v>610</v>
      </c>
      <c r="P676" s="44" t="s">
        <v>398</v>
      </c>
      <c r="Q676" s="44">
        <v>580</v>
      </c>
      <c r="R676" s="44" t="s">
        <v>398</v>
      </c>
      <c r="S676" s="44">
        <v>450</v>
      </c>
      <c r="T676" s="44" t="s">
        <v>398</v>
      </c>
      <c r="U676" s="44">
        <v>340</v>
      </c>
      <c r="V676" s="44" t="s">
        <v>398</v>
      </c>
      <c r="W676" s="44">
        <v>350</v>
      </c>
      <c r="X676" s="44" t="s">
        <v>398</v>
      </c>
      <c r="Y676" s="44">
        <v>260</v>
      </c>
      <c r="Z676" s="44" t="s">
        <v>398</v>
      </c>
      <c r="AA676" s="44">
        <v>255</v>
      </c>
      <c r="AB676" s="44" t="s">
        <v>398</v>
      </c>
      <c r="AC676" s="44">
        <v>255</v>
      </c>
      <c r="AD676" s="44" t="s">
        <v>398</v>
      </c>
      <c r="AE676" s="44">
        <v>490</v>
      </c>
      <c r="AF676" s="44" t="s">
        <v>398</v>
      </c>
      <c r="AG676" s="44">
        <v>550</v>
      </c>
      <c r="AH676" s="44" t="s">
        <v>398</v>
      </c>
      <c r="AI676" s="44">
        <v>620</v>
      </c>
      <c r="AJ676" s="44" t="s">
        <v>398</v>
      </c>
      <c r="AK676" s="44">
        <v>700</v>
      </c>
      <c r="AL676" s="44" t="s">
        <v>398</v>
      </c>
      <c r="AM676" s="44">
        <f>O676+Q676+S676+U676+W676+Y676+AA676+AC676+AE676+AG676+AI676+AK676</f>
        <v>5460</v>
      </c>
    </row>
    <row r="677" spans="1:39" s="115" customFormat="1" ht="30" customHeight="1" x14ac:dyDescent="0.25">
      <c r="A677" s="214">
        <v>334</v>
      </c>
      <c r="B677" s="75">
        <v>342244</v>
      </c>
      <c r="C677" s="111" t="s">
        <v>461</v>
      </c>
      <c r="D677" s="111" t="s">
        <v>469</v>
      </c>
      <c r="E677" s="149" t="s">
        <v>463</v>
      </c>
      <c r="F677" s="113" t="s">
        <v>464</v>
      </c>
      <c r="G677" s="110"/>
      <c r="H677" s="110">
        <v>0</v>
      </c>
      <c r="I677" s="110"/>
      <c r="J677" s="110">
        <v>5</v>
      </c>
      <c r="K677" s="31" t="s">
        <v>101</v>
      </c>
      <c r="L677" s="31" t="s">
        <v>101</v>
      </c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  <c r="AA677" s="110"/>
      <c r="AB677" s="110"/>
      <c r="AC677" s="110"/>
      <c r="AD677" s="110"/>
      <c r="AE677" s="110"/>
      <c r="AF677" s="110"/>
      <c r="AG677" s="110"/>
      <c r="AH677" s="110"/>
      <c r="AI677" s="110"/>
      <c r="AJ677" s="110"/>
      <c r="AK677" s="110"/>
      <c r="AL677" s="110"/>
      <c r="AM677" s="110"/>
    </row>
    <row r="678" spans="1:39" s="115" customFormat="1" ht="30" customHeight="1" x14ac:dyDescent="0.25">
      <c r="A678" s="215"/>
      <c r="B678" s="75">
        <v>342244</v>
      </c>
      <c r="C678" s="111" t="s">
        <v>461</v>
      </c>
      <c r="D678" s="111" t="s">
        <v>469</v>
      </c>
      <c r="E678" s="149" t="s">
        <v>466</v>
      </c>
      <c r="F678" s="113" t="s">
        <v>464</v>
      </c>
      <c r="G678" s="110" t="s">
        <v>470</v>
      </c>
      <c r="H678" s="110">
        <v>30</v>
      </c>
      <c r="I678" s="110" t="s">
        <v>470</v>
      </c>
      <c r="J678" s="110">
        <v>0</v>
      </c>
      <c r="K678" s="31" t="s">
        <v>101</v>
      </c>
      <c r="L678" s="31" t="s">
        <v>101</v>
      </c>
      <c r="M678" s="152">
        <v>7777</v>
      </c>
      <c r="N678" s="44">
        <v>3839</v>
      </c>
      <c r="O678" s="44">
        <v>307</v>
      </c>
      <c r="P678" s="44" t="s">
        <v>398</v>
      </c>
      <c r="Q678" s="44">
        <v>406</v>
      </c>
      <c r="R678" s="44" t="s">
        <v>398</v>
      </c>
      <c r="S678" s="44">
        <v>390</v>
      </c>
      <c r="T678" s="44" t="s">
        <v>398</v>
      </c>
      <c r="U678" s="44">
        <v>446</v>
      </c>
      <c r="V678" s="44" t="s">
        <v>398</v>
      </c>
      <c r="W678" s="44">
        <v>307</v>
      </c>
      <c r="X678" s="44" t="s">
        <v>398</v>
      </c>
      <c r="Y678" s="44">
        <v>342</v>
      </c>
      <c r="Z678" s="44" t="s">
        <v>398</v>
      </c>
      <c r="AA678" s="44">
        <v>316</v>
      </c>
      <c r="AB678" s="44" t="s">
        <v>398</v>
      </c>
      <c r="AC678" s="44">
        <v>222</v>
      </c>
      <c r="AD678" s="44" t="s">
        <v>398</v>
      </c>
      <c r="AE678" s="44">
        <v>545</v>
      </c>
      <c r="AF678" s="44" t="s">
        <v>398</v>
      </c>
      <c r="AG678" s="44">
        <v>404</v>
      </c>
      <c r="AH678" s="44" t="s">
        <v>398</v>
      </c>
      <c r="AI678" s="44">
        <v>291</v>
      </c>
      <c r="AJ678" s="44" t="s">
        <v>398</v>
      </c>
      <c r="AK678" s="44">
        <v>376</v>
      </c>
      <c r="AL678" s="44" t="s">
        <v>398</v>
      </c>
      <c r="AM678" s="44">
        <f>O678+Q678+S678+U678+W678+Y678+AA678+AC678+AE678+AG678+AI678+AK678</f>
        <v>4352</v>
      </c>
    </row>
    <row r="679" spans="1:39" s="115" customFormat="1" ht="30" customHeight="1" x14ac:dyDescent="0.25">
      <c r="A679" s="214">
        <v>335</v>
      </c>
      <c r="B679" s="75">
        <v>342245</v>
      </c>
      <c r="C679" s="111" t="s">
        <v>461</v>
      </c>
      <c r="D679" s="111" t="s">
        <v>469</v>
      </c>
      <c r="E679" s="149" t="s">
        <v>463</v>
      </c>
      <c r="F679" s="113" t="s">
        <v>464</v>
      </c>
      <c r="G679" s="110"/>
      <c r="H679" s="110">
        <v>0</v>
      </c>
      <c r="I679" s="110"/>
      <c r="J679" s="110">
        <v>3</v>
      </c>
      <c r="K679" s="31" t="s">
        <v>101</v>
      </c>
      <c r="L679" s="31" t="s">
        <v>101</v>
      </c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  <c r="AA679" s="110"/>
      <c r="AB679" s="110"/>
      <c r="AC679" s="110"/>
      <c r="AD679" s="110"/>
      <c r="AE679" s="110"/>
      <c r="AF679" s="110"/>
      <c r="AG679" s="110"/>
      <c r="AH679" s="110"/>
      <c r="AI679" s="110"/>
      <c r="AJ679" s="110"/>
      <c r="AK679" s="110"/>
      <c r="AL679" s="110"/>
      <c r="AM679" s="110"/>
    </row>
    <row r="680" spans="1:39" s="115" customFormat="1" ht="30" customHeight="1" x14ac:dyDescent="0.25">
      <c r="A680" s="215"/>
      <c r="B680" s="75">
        <v>342245</v>
      </c>
      <c r="C680" s="111" t="s">
        <v>461</v>
      </c>
      <c r="D680" s="111" t="s">
        <v>469</v>
      </c>
      <c r="E680" s="149" t="s">
        <v>466</v>
      </c>
      <c r="F680" s="113" t="s">
        <v>464</v>
      </c>
      <c r="G680" s="110" t="s">
        <v>470</v>
      </c>
      <c r="H680" s="110">
        <v>15</v>
      </c>
      <c r="I680" s="110" t="s">
        <v>470</v>
      </c>
      <c r="J680" s="110">
        <v>0</v>
      </c>
      <c r="K680" s="31" t="s">
        <v>101</v>
      </c>
      <c r="L680" s="31" t="s">
        <v>101</v>
      </c>
      <c r="M680" s="152">
        <v>1248</v>
      </c>
      <c r="N680" s="44">
        <v>3835</v>
      </c>
      <c r="O680" s="44">
        <v>416</v>
      </c>
      <c r="P680" s="44" t="s">
        <v>398</v>
      </c>
      <c r="Q680" s="44">
        <v>424</v>
      </c>
      <c r="R680" s="44" t="s">
        <v>398</v>
      </c>
      <c r="S680" s="44">
        <v>348</v>
      </c>
      <c r="T680" s="44" t="s">
        <v>398</v>
      </c>
      <c r="U680" s="44">
        <v>347</v>
      </c>
      <c r="V680" s="44" t="s">
        <v>398</v>
      </c>
      <c r="W680" s="44">
        <v>333</v>
      </c>
      <c r="X680" s="44" t="s">
        <v>398</v>
      </c>
      <c r="Y680" s="44">
        <v>226</v>
      </c>
      <c r="Z680" s="44" t="s">
        <v>398</v>
      </c>
      <c r="AA680" s="44">
        <v>243</v>
      </c>
      <c r="AB680" s="44" t="s">
        <v>398</v>
      </c>
      <c r="AC680" s="44">
        <v>128</v>
      </c>
      <c r="AD680" s="44" t="s">
        <v>398</v>
      </c>
      <c r="AE680" s="44">
        <v>457</v>
      </c>
      <c r="AF680" s="44" t="s">
        <v>398</v>
      </c>
      <c r="AG680" s="44">
        <v>333</v>
      </c>
      <c r="AH680" s="44" t="s">
        <v>398</v>
      </c>
      <c r="AI680" s="44">
        <v>600</v>
      </c>
      <c r="AJ680" s="44" t="s">
        <v>398</v>
      </c>
      <c r="AK680" s="44">
        <v>335</v>
      </c>
      <c r="AL680" s="44" t="s">
        <v>398</v>
      </c>
      <c r="AM680" s="44">
        <f>O680+Q680+S680+U680+W680+Y680+AA680+AC680+AE680+AG680+AI680+AK680</f>
        <v>4190</v>
      </c>
    </row>
    <row r="681" spans="1:39" s="115" customFormat="1" ht="30" customHeight="1" x14ac:dyDescent="0.25">
      <c r="A681" s="214">
        <v>336</v>
      </c>
      <c r="B681" s="75">
        <v>342246</v>
      </c>
      <c r="C681" s="111" t="s">
        <v>461</v>
      </c>
      <c r="D681" s="111" t="s">
        <v>469</v>
      </c>
      <c r="E681" s="149" t="s">
        <v>463</v>
      </c>
      <c r="F681" s="113" t="s">
        <v>464</v>
      </c>
      <c r="G681" s="110"/>
      <c r="H681" s="110">
        <v>0</v>
      </c>
      <c r="I681" s="110"/>
      <c r="J681" s="110">
        <v>7</v>
      </c>
      <c r="K681" s="31" t="s">
        <v>101</v>
      </c>
      <c r="L681" s="31" t="s">
        <v>101</v>
      </c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  <c r="AA681" s="110"/>
      <c r="AB681" s="110"/>
      <c r="AC681" s="110"/>
      <c r="AD681" s="110"/>
      <c r="AE681" s="110"/>
      <c r="AF681" s="110"/>
      <c r="AG681" s="110"/>
      <c r="AH681" s="110"/>
      <c r="AI681" s="110"/>
      <c r="AJ681" s="110"/>
      <c r="AK681" s="110"/>
      <c r="AL681" s="110"/>
      <c r="AM681" s="110"/>
    </row>
    <row r="682" spans="1:39" s="115" customFormat="1" ht="30" customHeight="1" x14ac:dyDescent="0.25">
      <c r="A682" s="215"/>
      <c r="B682" s="75">
        <v>342246</v>
      </c>
      <c r="C682" s="111" t="s">
        <v>461</v>
      </c>
      <c r="D682" s="111" t="s">
        <v>469</v>
      </c>
      <c r="E682" s="149" t="s">
        <v>466</v>
      </c>
      <c r="F682" s="113" t="s">
        <v>464</v>
      </c>
      <c r="G682" s="110" t="s">
        <v>470</v>
      </c>
      <c r="H682" s="110">
        <v>42</v>
      </c>
      <c r="I682" s="110" t="s">
        <v>470</v>
      </c>
      <c r="J682" s="110">
        <v>0</v>
      </c>
      <c r="K682" s="31" t="s">
        <v>101</v>
      </c>
      <c r="L682" s="31" t="s">
        <v>101</v>
      </c>
      <c r="M682" s="152">
        <v>14807</v>
      </c>
      <c r="N682" s="44">
        <v>11692</v>
      </c>
      <c r="O682" s="44">
        <v>1138</v>
      </c>
      <c r="P682" s="44" t="s">
        <v>398</v>
      </c>
      <c r="Q682" s="44">
        <v>1136</v>
      </c>
      <c r="R682" s="44" t="s">
        <v>398</v>
      </c>
      <c r="S682" s="44">
        <v>1079</v>
      </c>
      <c r="T682" s="44" t="s">
        <v>398</v>
      </c>
      <c r="U682" s="44">
        <v>871</v>
      </c>
      <c r="V682" s="44" t="s">
        <v>398</v>
      </c>
      <c r="W682" s="44">
        <v>604</v>
      </c>
      <c r="X682" s="44" t="s">
        <v>398</v>
      </c>
      <c r="Y682" s="44">
        <v>439</v>
      </c>
      <c r="Z682" s="44" t="s">
        <v>398</v>
      </c>
      <c r="AA682" s="44">
        <v>213</v>
      </c>
      <c r="AB682" s="44" t="s">
        <v>398</v>
      </c>
      <c r="AC682" s="44">
        <v>242</v>
      </c>
      <c r="AD682" s="44" t="s">
        <v>398</v>
      </c>
      <c r="AE682" s="44">
        <v>726</v>
      </c>
      <c r="AF682" s="44" t="s">
        <v>398</v>
      </c>
      <c r="AG682" s="44">
        <v>796</v>
      </c>
      <c r="AH682" s="44" t="s">
        <v>398</v>
      </c>
      <c r="AI682" s="44">
        <v>1479</v>
      </c>
      <c r="AJ682" s="44" t="s">
        <v>398</v>
      </c>
      <c r="AK682" s="44">
        <v>695</v>
      </c>
      <c r="AL682" s="44" t="s">
        <v>398</v>
      </c>
      <c r="AM682" s="44">
        <f>O682+Q682+S682+U682+W682+Y682+AA682+AC682+AE682+AG682+AI682+AK682</f>
        <v>9418</v>
      </c>
    </row>
    <row r="683" spans="1:39" s="115" customFormat="1" ht="30" customHeight="1" x14ac:dyDescent="0.25">
      <c r="A683" s="214">
        <v>337</v>
      </c>
      <c r="B683" s="75">
        <v>342247</v>
      </c>
      <c r="C683" s="111" t="s">
        <v>461</v>
      </c>
      <c r="D683" s="111" t="s">
        <v>469</v>
      </c>
      <c r="E683" s="149" t="s">
        <v>463</v>
      </c>
      <c r="F683" s="113" t="s">
        <v>464</v>
      </c>
      <c r="G683" s="110"/>
      <c r="H683" s="110">
        <v>0</v>
      </c>
      <c r="I683" s="110"/>
      <c r="J683" s="110">
        <v>7</v>
      </c>
      <c r="K683" s="31" t="s">
        <v>101</v>
      </c>
      <c r="L683" s="31" t="s">
        <v>101</v>
      </c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  <c r="AA683" s="110"/>
      <c r="AB683" s="110"/>
      <c r="AC683" s="110"/>
      <c r="AD683" s="110"/>
      <c r="AE683" s="110"/>
      <c r="AF683" s="110"/>
      <c r="AG683" s="110"/>
      <c r="AH683" s="110"/>
      <c r="AI683" s="110"/>
      <c r="AJ683" s="110"/>
      <c r="AK683" s="110"/>
      <c r="AL683" s="110"/>
      <c r="AM683" s="110"/>
    </row>
    <row r="684" spans="1:39" s="115" customFormat="1" ht="30" customHeight="1" x14ac:dyDescent="0.25">
      <c r="A684" s="215"/>
      <c r="B684" s="75">
        <v>342247</v>
      </c>
      <c r="C684" s="111" t="s">
        <v>461</v>
      </c>
      <c r="D684" s="111" t="s">
        <v>469</v>
      </c>
      <c r="E684" s="149" t="s">
        <v>466</v>
      </c>
      <c r="F684" s="113" t="s">
        <v>464</v>
      </c>
      <c r="G684" s="110" t="s">
        <v>470</v>
      </c>
      <c r="H684" s="110">
        <v>42</v>
      </c>
      <c r="I684" s="110" t="s">
        <v>470</v>
      </c>
      <c r="J684" s="110">
        <v>0</v>
      </c>
      <c r="K684" s="31" t="s">
        <v>101</v>
      </c>
      <c r="L684" s="31" t="s">
        <v>101</v>
      </c>
      <c r="M684" s="152">
        <v>6771</v>
      </c>
      <c r="N684" s="44">
        <v>6411</v>
      </c>
      <c r="O684" s="44">
        <v>847</v>
      </c>
      <c r="P684" s="44" t="s">
        <v>398</v>
      </c>
      <c r="Q684" s="44">
        <v>899</v>
      </c>
      <c r="R684" s="44" t="s">
        <v>398</v>
      </c>
      <c r="S684" s="44">
        <v>687</v>
      </c>
      <c r="T684" s="44" t="s">
        <v>398</v>
      </c>
      <c r="U684" s="44">
        <v>621</v>
      </c>
      <c r="V684" s="44" t="s">
        <v>398</v>
      </c>
      <c r="W684" s="44">
        <v>514</v>
      </c>
      <c r="X684" s="44" t="s">
        <v>398</v>
      </c>
      <c r="Y684" s="44">
        <v>326</v>
      </c>
      <c r="Z684" s="44" t="s">
        <v>398</v>
      </c>
      <c r="AA684" s="44">
        <v>378</v>
      </c>
      <c r="AB684" s="44" t="s">
        <v>398</v>
      </c>
      <c r="AC684" s="44">
        <v>178</v>
      </c>
      <c r="AD684" s="44" t="s">
        <v>398</v>
      </c>
      <c r="AE684" s="44">
        <v>852</v>
      </c>
      <c r="AF684" s="44" t="s">
        <v>398</v>
      </c>
      <c r="AG684" s="44">
        <v>382</v>
      </c>
      <c r="AH684" s="44" t="s">
        <v>398</v>
      </c>
      <c r="AI684" s="44">
        <v>993</v>
      </c>
      <c r="AJ684" s="44" t="s">
        <v>398</v>
      </c>
      <c r="AK684" s="44">
        <v>614</v>
      </c>
      <c r="AL684" s="44" t="s">
        <v>398</v>
      </c>
      <c r="AM684" s="44">
        <f>O684+Q684+S684+U684+W684+Y684+AA684+AC684+AE684+AG684+AI684+AK684</f>
        <v>7291</v>
      </c>
    </row>
    <row r="685" spans="1:39" s="115" customFormat="1" ht="30" customHeight="1" x14ac:dyDescent="0.25">
      <c r="A685" s="214">
        <v>338</v>
      </c>
      <c r="B685" s="75">
        <v>342248</v>
      </c>
      <c r="C685" s="111" t="s">
        <v>461</v>
      </c>
      <c r="D685" s="111" t="s">
        <v>469</v>
      </c>
      <c r="E685" s="149" t="s">
        <v>463</v>
      </c>
      <c r="F685" s="113" t="s">
        <v>464</v>
      </c>
      <c r="G685" s="110"/>
      <c r="H685" s="110">
        <v>0</v>
      </c>
      <c r="I685" s="110"/>
      <c r="J685" s="110">
        <v>3</v>
      </c>
      <c r="K685" s="31" t="s">
        <v>101</v>
      </c>
      <c r="L685" s="31" t="s">
        <v>101</v>
      </c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  <c r="AA685" s="110"/>
      <c r="AB685" s="110"/>
      <c r="AC685" s="110"/>
      <c r="AD685" s="110"/>
      <c r="AE685" s="110"/>
      <c r="AF685" s="110"/>
      <c r="AG685" s="110"/>
      <c r="AH685" s="110"/>
      <c r="AI685" s="110"/>
      <c r="AJ685" s="110"/>
      <c r="AK685" s="110"/>
      <c r="AL685" s="110"/>
      <c r="AM685" s="110"/>
    </row>
    <row r="686" spans="1:39" s="115" customFormat="1" ht="30" customHeight="1" x14ac:dyDescent="0.25">
      <c r="A686" s="215"/>
      <c r="B686" s="75">
        <v>342248</v>
      </c>
      <c r="C686" s="111" t="s">
        <v>461</v>
      </c>
      <c r="D686" s="111" t="s">
        <v>469</v>
      </c>
      <c r="E686" s="149" t="s">
        <v>466</v>
      </c>
      <c r="F686" s="113" t="s">
        <v>464</v>
      </c>
      <c r="G686" s="110" t="s">
        <v>470</v>
      </c>
      <c r="H686" s="110">
        <v>15</v>
      </c>
      <c r="I686" s="110" t="s">
        <v>470</v>
      </c>
      <c r="J686" s="110">
        <v>0</v>
      </c>
      <c r="K686" s="31" t="s">
        <v>101</v>
      </c>
      <c r="L686" s="31" t="s">
        <v>101</v>
      </c>
      <c r="M686" s="152">
        <v>7350</v>
      </c>
      <c r="N686" s="44">
        <v>7980</v>
      </c>
      <c r="O686" s="44">
        <v>780</v>
      </c>
      <c r="P686" s="44" t="s">
        <v>398</v>
      </c>
      <c r="Q686" s="44">
        <v>765</v>
      </c>
      <c r="R686" s="44" t="s">
        <v>398</v>
      </c>
      <c r="S686" s="44">
        <v>679</v>
      </c>
      <c r="T686" s="44" t="s">
        <v>398</v>
      </c>
      <c r="U686" s="44">
        <v>650</v>
      </c>
      <c r="V686" s="44" t="s">
        <v>398</v>
      </c>
      <c r="W686" s="44">
        <v>636</v>
      </c>
      <c r="X686" s="44" t="s">
        <v>398</v>
      </c>
      <c r="Y686" s="44">
        <v>562</v>
      </c>
      <c r="Z686" s="44" t="s">
        <v>398</v>
      </c>
      <c r="AA686" s="44">
        <v>348</v>
      </c>
      <c r="AB686" s="44" t="s">
        <v>398</v>
      </c>
      <c r="AC686" s="44">
        <v>420</v>
      </c>
      <c r="AD686" s="44" t="s">
        <v>398</v>
      </c>
      <c r="AE686" s="44">
        <v>813</v>
      </c>
      <c r="AF686" s="44" t="s">
        <v>398</v>
      </c>
      <c r="AG686" s="44">
        <v>775</v>
      </c>
      <c r="AH686" s="44" t="s">
        <v>398</v>
      </c>
      <c r="AI686" s="44">
        <v>1152</v>
      </c>
      <c r="AJ686" s="44" t="s">
        <v>398</v>
      </c>
      <c r="AK686" s="44">
        <v>520</v>
      </c>
      <c r="AL686" s="44" t="s">
        <v>398</v>
      </c>
      <c r="AM686" s="44">
        <f>O686+Q686+S686+U686+W686+Y686+AA686+AC686+AE686+AG686+AI686+AK686</f>
        <v>8100</v>
      </c>
    </row>
    <row r="687" spans="1:39" s="115" customFormat="1" ht="30" customHeight="1" x14ac:dyDescent="0.25">
      <c r="A687" s="214">
        <v>339</v>
      </c>
      <c r="B687" s="75">
        <v>342249</v>
      </c>
      <c r="C687" s="111" t="s">
        <v>461</v>
      </c>
      <c r="D687" s="111" t="s">
        <v>469</v>
      </c>
      <c r="E687" s="149" t="s">
        <v>463</v>
      </c>
      <c r="F687" s="113" t="s">
        <v>464</v>
      </c>
      <c r="G687" s="110"/>
      <c r="H687" s="110">
        <v>0</v>
      </c>
      <c r="I687" s="110"/>
      <c r="J687" s="110">
        <v>12</v>
      </c>
      <c r="K687" s="31" t="s">
        <v>101</v>
      </c>
      <c r="L687" s="31" t="s">
        <v>101</v>
      </c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  <c r="AA687" s="110"/>
      <c r="AB687" s="110"/>
      <c r="AC687" s="110"/>
      <c r="AD687" s="110"/>
      <c r="AE687" s="110"/>
      <c r="AF687" s="110"/>
      <c r="AG687" s="110"/>
      <c r="AH687" s="110"/>
      <c r="AI687" s="110"/>
      <c r="AJ687" s="110"/>
      <c r="AK687" s="110"/>
      <c r="AL687" s="110"/>
      <c r="AM687" s="110"/>
    </row>
    <row r="688" spans="1:39" s="115" customFormat="1" ht="30" customHeight="1" x14ac:dyDescent="0.25">
      <c r="A688" s="215"/>
      <c r="B688" s="75">
        <v>342249</v>
      </c>
      <c r="C688" s="111" t="s">
        <v>461</v>
      </c>
      <c r="D688" s="111" t="s">
        <v>469</v>
      </c>
      <c r="E688" s="149" t="s">
        <v>466</v>
      </c>
      <c r="F688" s="113" t="s">
        <v>464</v>
      </c>
      <c r="G688" s="110" t="s">
        <v>470</v>
      </c>
      <c r="H688" s="110">
        <v>72</v>
      </c>
      <c r="I688" s="110" t="s">
        <v>470</v>
      </c>
      <c r="J688" s="110">
        <v>0</v>
      </c>
      <c r="K688" s="31" t="s">
        <v>101</v>
      </c>
      <c r="L688" s="31" t="s">
        <v>101</v>
      </c>
      <c r="M688" s="152">
        <v>8731.76</v>
      </c>
      <c r="N688" s="44">
        <v>7263</v>
      </c>
      <c r="O688" s="44">
        <v>847</v>
      </c>
      <c r="P688" s="44" t="s">
        <v>398</v>
      </c>
      <c r="Q688" s="44">
        <v>842</v>
      </c>
      <c r="R688" s="44" t="s">
        <v>398</v>
      </c>
      <c r="S688" s="44">
        <v>790</v>
      </c>
      <c r="T688" s="44" t="s">
        <v>398</v>
      </c>
      <c r="U688" s="44">
        <v>695</v>
      </c>
      <c r="V688" s="44" t="s">
        <v>398</v>
      </c>
      <c r="W688" s="44">
        <v>603</v>
      </c>
      <c r="X688" s="44" t="s">
        <v>398</v>
      </c>
      <c r="Y688" s="44">
        <v>348</v>
      </c>
      <c r="Z688" s="44" t="s">
        <v>398</v>
      </c>
      <c r="AA688" s="44">
        <v>545</v>
      </c>
      <c r="AB688" s="44" t="s">
        <v>398</v>
      </c>
      <c r="AC688" s="44">
        <v>249</v>
      </c>
      <c r="AD688" s="44" t="s">
        <v>398</v>
      </c>
      <c r="AE688" s="44">
        <v>1005</v>
      </c>
      <c r="AF688" s="44" t="s">
        <v>398</v>
      </c>
      <c r="AG688" s="44">
        <v>477</v>
      </c>
      <c r="AH688" s="44" t="s">
        <v>398</v>
      </c>
      <c r="AI688" s="44">
        <v>1083</v>
      </c>
      <c r="AJ688" s="44" t="s">
        <v>398</v>
      </c>
      <c r="AK688" s="44">
        <v>819</v>
      </c>
      <c r="AL688" s="44" t="s">
        <v>398</v>
      </c>
      <c r="AM688" s="44">
        <f>O688+Q688+S688+U688+W688+Y688+AA688+AC688+AE688+AG688+AI688+AK688</f>
        <v>8303</v>
      </c>
    </row>
    <row r="689" spans="1:39" s="115" customFormat="1" ht="30" customHeight="1" x14ac:dyDescent="0.25">
      <c r="A689" s="214">
        <v>340</v>
      </c>
      <c r="B689" s="75">
        <v>342250</v>
      </c>
      <c r="C689" s="111" t="s">
        <v>461</v>
      </c>
      <c r="D689" s="111" t="s">
        <v>469</v>
      </c>
      <c r="E689" s="149" t="s">
        <v>463</v>
      </c>
      <c r="F689" s="113" t="s">
        <v>464</v>
      </c>
      <c r="G689" s="110"/>
      <c r="H689" s="110">
        <v>0</v>
      </c>
      <c r="I689" s="110"/>
      <c r="J689" s="110">
        <v>7</v>
      </c>
      <c r="K689" s="31" t="s">
        <v>101</v>
      </c>
      <c r="L689" s="31" t="s">
        <v>101</v>
      </c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  <c r="AA689" s="110"/>
      <c r="AB689" s="110"/>
      <c r="AC689" s="110"/>
      <c r="AD689" s="110"/>
      <c r="AE689" s="110"/>
      <c r="AF689" s="110"/>
      <c r="AG689" s="110"/>
      <c r="AH689" s="110"/>
      <c r="AI689" s="110"/>
      <c r="AJ689" s="110"/>
      <c r="AK689" s="110"/>
      <c r="AL689" s="110"/>
      <c r="AM689" s="110"/>
    </row>
    <row r="690" spans="1:39" s="115" customFormat="1" ht="30" customHeight="1" x14ac:dyDescent="0.25">
      <c r="A690" s="215"/>
      <c r="B690" s="75">
        <v>342250</v>
      </c>
      <c r="C690" s="111" t="s">
        <v>461</v>
      </c>
      <c r="D690" s="111" t="s">
        <v>469</v>
      </c>
      <c r="E690" s="149" t="s">
        <v>466</v>
      </c>
      <c r="F690" s="113" t="s">
        <v>464</v>
      </c>
      <c r="G690" s="110" t="s">
        <v>470</v>
      </c>
      <c r="H690" s="110">
        <v>42</v>
      </c>
      <c r="I690" s="110" t="s">
        <v>470</v>
      </c>
      <c r="J690" s="110">
        <v>0</v>
      </c>
      <c r="K690" s="31" t="s">
        <v>101</v>
      </c>
      <c r="L690" s="31" t="s">
        <v>101</v>
      </c>
      <c r="M690" s="152">
        <v>12631</v>
      </c>
      <c r="N690" s="44">
        <v>12462</v>
      </c>
      <c r="O690" s="44">
        <v>1295</v>
      </c>
      <c r="P690" s="44" t="s">
        <v>398</v>
      </c>
      <c r="Q690" s="44">
        <v>1248</v>
      </c>
      <c r="R690" s="44" t="s">
        <v>398</v>
      </c>
      <c r="S690" s="44">
        <v>1224</v>
      </c>
      <c r="T690" s="44" t="s">
        <v>398</v>
      </c>
      <c r="U690" s="44">
        <v>696</v>
      </c>
      <c r="V690" s="44" t="s">
        <v>398</v>
      </c>
      <c r="W690" s="44">
        <v>564</v>
      </c>
      <c r="X690" s="44" t="s">
        <v>398</v>
      </c>
      <c r="Y690" s="44">
        <v>373</v>
      </c>
      <c r="Z690" s="44" t="s">
        <v>398</v>
      </c>
      <c r="AA690" s="44">
        <v>746</v>
      </c>
      <c r="AB690" s="44" t="s">
        <v>398</v>
      </c>
      <c r="AC690" s="44">
        <v>525</v>
      </c>
      <c r="AD690" s="44" t="s">
        <v>398</v>
      </c>
      <c r="AE690" s="44">
        <v>1115</v>
      </c>
      <c r="AF690" s="44" t="s">
        <v>398</v>
      </c>
      <c r="AG690" s="44">
        <v>1098</v>
      </c>
      <c r="AH690" s="44" t="s">
        <v>398</v>
      </c>
      <c r="AI690" s="44">
        <v>1716</v>
      </c>
      <c r="AJ690" s="44" t="s">
        <v>398</v>
      </c>
      <c r="AK690" s="44">
        <v>641</v>
      </c>
      <c r="AL690" s="44" t="s">
        <v>398</v>
      </c>
      <c r="AM690" s="44">
        <f>O690+Q690+S690+U690+W690+Y690+AA690+AC690+AE690+AG690+AI690+AK690</f>
        <v>11241</v>
      </c>
    </row>
    <row r="691" spans="1:39" s="115" customFormat="1" ht="30" customHeight="1" x14ac:dyDescent="0.25">
      <c r="A691" s="214">
        <v>341</v>
      </c>
      <c r="B691" s="75">
        <v>342251</v>
      </c>
      <c r="C691" s="111" t="s">
        <v>461</v>
      </c>
      <c r="D691" s="111" t="s">
        <v>469</v>
      </c>
      <c r="E691" s="149" t="s">
        <v>463</v>
      </c>
      <c r="F691" s="113" t="s">
        <v>464</v>
      </c>
      <c r="G691" s="110"/>
      <c r="H691" s="110">
        <v>0</v>
      </c>
      <c r="I691" s="110"/>
      <c r="J691" s="110">
        <v>7</v>
      </c>
      <c r="K691" s="31" t="s">
        <v>101</v>
      </c>
      <c r="L691" s="31" t="s">
        <v>101</v>
      </c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  <c r="AA691" s="110"/>
      <c r="AB691" s="110"/>
      <c r="AC691" s="110"/>
      <c r="AD691" s="110"/>
      <c r="AE691" s="110"/>
      <c r="AF691" s="110"/>
      <c r="AG691" s="110"/>
      <c r="AH691" s="110"/>
      <c r="AI691" s="110"/>
      <c r="AJ691" s="110"/>
      <c r="AK691" s="110"/>
      <c r="AL691" s="110"/>
      <c r="AM691" s="110"/>
    </row>
    <row r="692" spans="1:39" s="115" customFormat="1" ht="30" customHeight="1" x14ac:dyDescent="0.25">
      <c r="A692" s="215"/>
      <c r="B692" s="75">
        <v>342251</v>
      </c>
      <c r="C692" s="111" t="s">
        <v>461</v>
      </c>
      <c r="D692" s="111" t="s">
        <v>469</v>
      </c>
      <c r="E692" s="149" t="s">
        <v>466</v>
      </c>
      <c r="F692" s="113" t="s">
        <v>464</v>
      </c>
      <c r="G692" s="110" t="s">
        <v>470</v>
      </c>
      <c r="H692" s="110">
        <v>42</v>
      </c>
      <c r="I692" s="110" t="s">
        <v>470</v>
      </c>
      <c r="J692" s="110">
        <v>0</v>
      </c>
      <c r="K692" s="31" t="s">
        <v>101</v>
      </c>
      <c r="L692" s="31" t="s">
        <v>101</v>
      </c>
      <c r="M692" s="152">
        <v>11485</v>
      </c>
      <c r="N692" s="44">
        <v>10780</v>
      </c>
      <c r="O692" s="44">
        <v>1263</v>
      </c>
      <c r="P692" s="44" t="s">
        <v>398</v>
      </c>
      <c r="Q692" s="44">
        <v>1063</v>
      </c>
      <c r="R692" s="44" t="s">
        <v>398</v>
      </c>
      <c r="S692" s="44">
        <v>943</v>
      </c>
      <c r="T692" s="44" t="s">
        <v>398</v>
      </c>
      <c r="U692" s="44">
        <v>810</v>
      </c>
      <c r="V692" s="44" t="s">
        <v>398</v>
      </c>
      <c r="W692" s="44">
        <v>608</v>
      </c>
      <c r="X692" s="44" t="s">
        <v>398</v>
      </c>
      <c r="Y692" s="44">
        <v>395</v>
      </c>
      <c r="Z692" s="44" t="s">
        <v>398</v>
      </c>
      <c r="AA692" s="44">
        <v>547</v>
      </c>
      <c r="AB692" s="44" t="s">
        <v>398</v>
      </c>
      <c r="AC692" s="44">
        <v>270</v>
      </c>
      <c r="AD692" s="44" t="s">
        <v>398</v>
      </c>
      <c r="AE692" s="44">
        <v>1143</v>
      </c>
      <c r="AF692" s="44" t="s">
        <v>398</v>
      </c>
      <c r="AG692" s="44">
        <v>694</v>
      </c>
      <c r="AH692" s="44" t="s">
        <v>398</v>
      </c>
      <c r="AI692" s="44">
        <v>1100</v>
      </c>
      <c r="AJ692" s="44" t="s">
        <v>398</v>
      </c>
      <c r="AK692" s="44">
        <v>693</v>
      </c>
      <c r="AL692" s="44" t="s">
        <v>398</v>
      </c>
      <c r="AM692" s="44">
        <f>O692+Q692+S692+U692+W692+Y692+AA692+AC692+AE692+AG692+AI692+AK692</f>
        <v>9529</v>
      </c>
    </row>
    <row r="693" spans="1:39" s="115" customFormat="1" ht="30" customHeight="1" x14ac:dyDescent="0.25">
      <c r="A693" s="214">
        <v>342</v>
      </c>
      <c r="B693" s="75">
        <v>342252</v>
      </c>
      <c r="C693" s="111" t="s">
        <v>461</v>
      </c>
      <c r="D693" s="111" t="s">
        <v>469</v>
      </c>
      <c r="E693" s="149" t="s">
        <v>463</v>
      </c>
      <c r="F693" s="113" t="s">
        <v>464</v>
      </c>
      <c r="G693" s="110"/>
      <c r="H693" s="110">
        <v>0</v>
      </c>
      <c r="I693" s="110"/>
      <c r="J693" s="110">
        <v>3</v>
      </c>
      <c r="K693" s="31" t="s">
        <v>101</v>
      </c>
      <c r="L693" s="31" t="s">
        <v>101</v>
      </c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  <c r="AA693" s="110"/>
      <c r="AB693" s="110"/>
      <c r="AC693" s="110"/>
      <c r="AD693" s="110"/>
      <c r="AE693" s="110"/>
      <c r="AF693" s="110"/>
      <c r="AG693" s="110"/>
      <c r="AH693" s="110"/>
      <c r="AI693" s="110"/>
      <c r="AJ693" s="110"/>
      <c r="AK693" s="110"/>
      <c r="AL693" s="110"/>
      <c r="AM693" s="110"/>
    </row>
    <row r="694" spans="1:39" s="115" customFormat="1" ht="30" customHeight="1" x14ac:dyDescent="0.25">
      <c r="A694" s="215"/>
      <c r="B694" s="75">
        <v>342252</v>
      </c>
      <c r="C694" s="111" t="s">
        <v>461</v>
      </c>
      <c r="D694" s="111" t="s">
        <v>469</v>
      </c>
      <c r="E694" s="149" t="s">
        <v>466</v>
      </c>
      <c r="F694" s="113" t="s">
        <v>464</v>
      </c>
      <c r="G694" s="110" t="s">
        <v>470</v>
      </c>
      <c r="H694" s="110">
        <v>18</v>
      </c>
      <c r="I694" s="110" t="s">
        <v>470</v>
      </c>
      <c r="J694" s="110">
        <v>0</v>
      </c>
      <c r="K694" s="31" t="s">
        <v>101</v>
      </c>
      <c r="L694" s="31" t="s">
        <v>101</v>
      </c>
      <c r="M694" s="152">
        <v>10420</v>
      </c>
      <c r="N694" s="44">
        <v>12170</v>
      </c>
      <c r="O694" s="44">
        <v>1285</v>
      </c>
      <c r="P694" s="44" t="s">
        <v>398</v>
      </c>
      <c r="Q694" s="44">
        <v>1315</v>
      </c>
      <c r="R694" s="44" t="s">
        <v>398</v>
      </c>
      <c r="S694" s="44">
        <v>683</v>
      </c>
      <c r="T694" s="44" t="s">
        <v>398</v>
      </c>
      <c r="U694" s="44">
        <v>817</v>
      </c>
      <c r="V694" s="44" t="s">
        <v>398</v>
      </c>
      <c r="W694" s="44">
        <v>1388</v>
      </c>
      <c r="X694" s="44" t="s">
        <v>398</v>
      </c>
      <c r="Y694" s="44">
        <v>709</v>
      </c>
      <c r="Z694" s="44" t="s">
        <v>398</v>
      </c>
      <c r="AA694" s="44">
        <v>558</v>
      </c>
      <c r="AB694" s="44" t="s">
        <v>398</v>
      </c>
      <c r="AC694" s="44">
        <v>531</v>
      </c>
      <c r="AD694" s="44" t="s">
        <v>398</v>
      </c>
      <c r="AE694" s="44">
        <v>1114</v>
      </c>
      <c r="AF694" s="44" t="s">
        <v>398</v>
      </c>
      <c r="AG694" s="44">
        <v>1400</v>
      </c>
      <c r="AH694" s="44" t="s">
        <v>398</v>
      </c>
      <c r="AI694" s="44">
        <v>1810</v>
      </c>
      <c r="AJ694" s="44" t="s">
        <v>398</v>
      </c>
      <c r="AK694" s="44">
        <v>1120</v>
      </c>
      <c r="AL694" s="44" t="s">
        <v>398</v>
      </c>
      <c r="AM694" s="44">
        <f>O694+Q694+S694+U694+W694+Y694+AA694+AC694+AE694+AG694+AI694+AK694</f>
        <v>12730</v>
      </c>
    </row>
    <row r="695" spans="1:39" s="115" customFormat="1" ht="30" customHeight="1" x14ac:dyDescent="0.25">
      <c r="A695" s="214">
        <v>343</v>
      </c>
      <c r="B695" s="75">
        <v>342253</v>
      </c>
      <c r="C695" s="111" t="s">
        <v>461</v>
      </c>
      <c r="D695" s="111" t="s">
        <v>469</v>
      </c>
      <c r="E695" s="149" t="s">
        <v>463</v>
      </c>
      <c r="F695" s="113" t="s">
        <v>464</v>
      </c>
      <c r="G695" s="110"/>
      <c r="H695" s="110">
        <v>0</v>
      </c>
      <c r="I695" s="110"/>
      <c r="J695" s="110">
        <v>3</v>
      </c>
      <c r="K695" s="31" t="s">
        <v>101</v>
      </c>
      <c r="L695" s="31" t="s">
        <v>101</v>
      </c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  <c r="AA695" s="110"/>
      <c r="AB695" s="110"/>
      <c r="AC695" s="110"/>
      <c r="AD695" s="110"/>
      <c r="AE695" s="110"/>
      <c r="AF695" s="110"/>
      <c r="AG695" s="110"/>
      <c r="AH695" s="110"/>
      <c r="AI695" s="110"/>
      <c r="AJ695" s="110"/>
      <c r="AK695" s="110"/>
      <c r="AL695" s="110"/>
      <c r="AM695" s="110"/>
    </row>
    <row r="696" spans="1:39" s="115" customFormat="1" ht="30" customHeight="1" x14ac:dyDescent="0.25">
      <c r="A696" s="215"/>
      <c r="B696" s="75">
        <v>342253</v>
      </c>
      <c r="C696" s="111" t="s">
        <v>461</v>
      </c>
      <c r="D696" s="111" t="s">
        <v>469</v>
      </c>
      <c r="E696" s="149" t="s">
        <v>466</v>
      </c>
      <c r="F696" s="113" t="s">
        <v>464</v>
      </c>
      <c r="G696" s="110" t="s">
        <v>470</v>
      </c>
      <c r="H696" s="110">
        <v>15</v>
      </c>
      <c r="I696" s="110" t="s">
        <v>470</v>
      </c>
      <c r="J696" s="110">
        <v>0</v>
      </c>
      <c r="K696" s="31" t="s">
        <v>101</v>
      </c>
      <c r="L696" s="31" t="s">
        <v>101</v>
      </c>
      <c r="M696" s="152">
        <v>4147</v>
      </c>
      <c r="N696" s="44">
        <v>4128</v>
      </c>
      <c r="O696" s="44">
        <v>466</v>
      </c>
      <c r="P696" s="44" t="s">
        <v>398</v>
      </c>
      <c r="Q696" s="44">
        <v>397</v>
      </c>
      <c r="R696" s="44" t="s">
        <v>398</v>
      </c>
      <c r="S696" s="44">
        <v>510</v>
      </c>
      <c r="T696" s="44" t="s">
        <v>398</v>
      </c>
      <c r="U696" s="44">
        <v>515</v>
      </c>
      <c r="V696" s="44" t="s">
        <v>398</v>
      </c>
      <c r="W696" s="44">
        <v>266</v>
      </c>
      <c r="X696" s="44" t="s">
        <v>398</v>
      </c>
      <c r="Y696" s="44">
        <v>134</v>
      </c>
      <c r="Z696" s="44" t="s">
        <v>398</v>
      </c>
      <c r="AA696" s="44">
        <v>146</v>
      </c>
      <c r="AB696" s="44" t="s">
        <v>398</v>
      </c>
      <c r="AC696" s="44">
        <v>63</v>
      </c>
      <c r="AD696" s="44" t="s">
        <v>398</v>
      </c>
      <c r="AE696" s="44">
        <v>423</v>
      </c>
      <c r="AF696" s="44" t="s">
        <v>398</v>
      </c>
      <c r="AG696" s="44">
        <v>274</v>
      </c>
      <c r="AH696" s="44" t="s">
        <v>398</v>
      </c>
      <c r="AI696" s="44">
        <v>447</v>
      </c>
      <c r="AJ696" s="44" t="s">
        <v>398</v>
      </c>
      <c r="AK696" s="44">
        <v>349</v>
      </c>
      <c r="AL696" s="44" t="s">
        <v>398</v>
      </c>
      <c r="AM696" s="44">
        <f>O696+Q696+S696+U696+W696+Y696+AA696+AC696+AE696+AG696+AI696+AK696</f>
        <v>3990</v>
      </c>
    </row>
    <row r="697" spans="1:39" s="115" customFormat="1" ht="30" customHeight="1" x14ac:dyDescent="0.25">
      <c r="A697" s="214">
        <v>344</v>
      </c>
      <c r="B697" s="75">
        <v>342254</v>
      </c>
      <c r="C697" s="111" t="s">
        <v>461</v>
      </c>
      <c r="D697" s="111" t="s">
        <v>469</v>
      </c>
      <c r="E697" s="149" t="s">
        <v>463</v>
      </c>
      <c r="F697" s="113" t="s">
        <v>464</v>
      </c>
      <c r="G697" s="110"/>
      <c r="H697" s="110">
        <v>0</v>
      </c>
      <c r="I697" s="110"/>
      <c r="J697" s="110">
        <v>3</v>
      </c>
      <c r="K697" s="31" t="s">
        <v>101</v>
      </c>
      <c r="L697" s="31" t="s">
        <v>101</v>
      </c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  <c r="AA697" s="110"/>
      <c r="AB697" s="110"/>
      <c r="AC697" s="110"/>
      <c r="AD697" s="110"/>
      <c r="AE697" s="110"/>
      <c r="AF697" s="110"/>
      <c r="AG697" s="110"/>
      <c r="AH697" s="110"/>
      <c r="AI697" s="110"/>
      <c r="AJ697" s="110"/>
      <c r="AK697" s="110"/>
      <c r="AL697" s="110"/>
      <c r="AM697" s="110"/>
    </row>
    <row r="698" spans="1:39" s="115" customFormat="1" ht="30" customHeight="1" x14ac:dyDescent="0.25">
      <c r="A698" s="215"/>
      <c r="B698" s="75">
        <v>342254</v>
      </c>
      <c r="C698" s="111" t="s">
        <v>461</v>
      </c>
      <c r="D698" s="111" t="s">
        <v>469</v>
      </c>
      <c r="E698" s="149" t="s">
        <v>466</v>
      </c>
      <c r="F698" s="113" t="s">
        <v>464</v>
      </c>
      <c r="G698" s="110" t="s">
        <v>470</v>
      </c>
      <c r="H698" s="110">
        <v>15</v>
      </c>
      <c r="I698" s="110" t="s">
        <v>470</v>
      </c>
      <c r="J698" s="110">
        <v>0</v>
      </c>
      <c r="K698" s="31" t="s">
        <v>101</v>
      </c>
      <c r="L698" s="31" t="s">
        <v>101</v>
      </c>
      <c r="M698" s="152">
        <v>2325</v>
      </c>
      <c r="N698" s="44">
        <v>2550</v>
      </c>
      <c r="O698" s="44">
        <v>180</v>
      </c>
      <c r="P698" s="44" t="s">
        <v>398</v>
      </c>
      <c r="Q698" s="44">
        <v>260</v>
      </c>
      <c r="R698" s="44" t="s">
        <v>398</v>
      </c>
      <c r="S698" s="44">
        <v>360</v>
      </c>
      <c r="T698" s="44" t="s">
        <v>398</v>
      </c>
      <c r="U698" s="44">
        <v>400</v>
      </c>
      <c r="V698" s="44" t="s">
        <v>398</v>
      </c>
      <c r="W698" s="44">
        <v>270</v>
      </c>
      <c r="X698" s="44" t="s">
        <v>398</v>
      </c>
      <c r="Y698" s="44">
        <v>220</v>
      </c>
      <c r="Z698" s="44" t="s">
        <v>398</v>
      </c>
      <c r="AA698" s="44">
        <v>200</v>
      </c>
      <c r="AB698" s="44" t="s">
        <v>398</v>
      </c>
      <c r="AC698" s="44">
        <v>173</v>
      </c>
      <c r="AD698" s="44" t="s">
        <v>398</v>
      </c>
      <c r="AE698" s="44">
        <v>317</v>
      </c>
      <c r="AF698" s="44" t="s">
        <v>398</v>
      </c>
      <c r="AG698" s="44">
        <v>270</v>
      </c>
      <c r="AH698" s="44" t="s">
        <v>398</v>
      </c>
      <c r="AI698" s="44">
        <v>360</v>
      </c>
      <c r="AJ698" s="44" t="s">
        <v>398</v>
      </c>
      <c r="AK698" s="44">
        <v>110</v>
      </c>
      <c r="AL698" s="44" t="s">
        <v>398</v>
      </c>
      <c r="AM698" s="44">
        <f>O698+Q698+S698+U698+W698+Y698+AA698+AC698+AE698+AG698+AI698+AK698</f>
        <v>3120</v>
      </c>
    </row>
    <row r="699" spans="1:39" s="115" customFormat="1" ht="30" customHeight="1" x14ac:dyDescent="0.25">
      <c r="A699" s="214">
        <v>345</v>
      </c>
      <c r="B699" s="75">
        <v>342255</v>
      </c>
      <c r="C699" s="111" t="s">
        <v>461</v>
      </c>
      <c r="D699" s="111" t="s">
        <v>469</v>
      </c>
      <c r="E699" s="149" t="s">
        <v>463</v>
      </c>
      <c r="F699" s="113" t="s">
        <v>464</v>
      </c>
      <c r="G699" s="110"/>
      <c r="H699" s="110">
        <v>0</v>
      </c>
      <c r="I699" s="110"/>
      <c r="J699" s="110">
        <v>3</v>
      </c>
      <c r="K699" s="31" t="s">
        <v>101</v>
      </c>
      <c r="L699" s="31" t="s">
        <v>101</v>
      </c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  <c r="AA699" s="110"/>
      <c r="AB699" s="110"/>
      <c r="AC699" s="110"/>
      <c r="AD699" s="110"/>
      <c r="AE699" s="110"/>
      <c r="AF699" s="110"/>
      <c r="AG699" s="110"/>
      <c r="AH699" s="110"/>
      <c r="AI699" s="110"/>
      <c r="AJ699" s="110"/>
      <c r="AK699" s="110"/>
      <c r="AL699" s="110"/>
      <c r="AM699" s="110"/>
    </row>
    <row r="700" spans="1:39" s="115" customFormat="1" ht="30" customHeight="1" x14ac:dyDescent="0.25">
      <c r="A700" s="215"/>
      <c r="B700" s="75">
        <v>342255</v>
      </c>
      <c r="C700" s="111" t="s">
        <v>461</v>
      </c>
      <c r="D700" s="111" t="s">
        <v>469</v>
      </c>
      <c r="E700" s="149" t="s">
        <v>466</v>
      </c>
      <c r="F700" s="113" t="s">
        <v>464</v>
      </c>
      <c r="G700" s="110" t="s">
        <v>470</v>
      </c>
      <c r="H700" s="110">
        <v>15</v>
      </c>
      <c r="I700" s="110" t="s">
        <v>470</v>
      </c>
      <c r="J700" s="110">
        <v>0</v>
      </c>
      <c r="K700" s="31" t="s">
        <v>101</v>
      </c>
      <c r="L700" s="31" t="s">
        <v>101</v>
      </c>
      <c r="M700" s="152">
        <v>2912</v>
      </c>
      <c r="N700" s="44">
        <v>3120</v>
      </c>
      <c r="O700" s="44">
        <v>240</v>
      </c>
      <c r="P700" s="44" t="s">
        <v>398</v>
      </c>
      <c r="Q700" s="44">
        <v>275</v>
      </c>
      <c r="R700" s="44" t="s">
        <v>398</v>
      </c>
      <c r="S700" s="44">
        <v>249</v>
      </c>
      <c r="T700" s="44" t="s">
        <v>398</v>
      </c>
      <c r="U700" s="44">
        <v>186</v>
      </c>
      <c r="V700" s="44" t="s">
        <v>398</v>
      </c>
      <c r="W700" s="44">
        <v>139</v>
      </c>
      <c r="X700" s="44" t="s">
        <v>398</v>
      </c>
      <c r="Y700" s="44">
        <v>202</v>
      </c>
      <c r="Z700" s="44" t="s">
        <v>398</v>
      </c>
      <c r="AA700" s="44">
        <v>149</v>
      </c>
      <c r="AB700" s="44" t="s">
        <v>398</v>
      </c>
      <c r="AC700" s="44">
        <v>112</v>
      </c>
      <c r="AD700" s="44" t="s">
        <v>398</v>
      </c>
      <c r="AE700" s="44">
        <v>212</v>
      </c>
      <c r="AF700" s="44" t="s">
        <v>398</v>
      </c>
      <c r="AG700" s="44">
        <v>305</v>
      </c>
      <c r="AH700" s="44" t="s">
        <v>398</v>
      </c>
      <c r="AI700" s="44">
        <v>413</v>
      </c>
      <c r="AJ700" s="44" t="s">
        <v>398</v>
      </c>
      <c r="AK700" s="44">
        <v>159</v>
      </c>
      <c r="AL700" s="44" t="s">
        <v>398</v>
      </c>
      <c r="AM700" s="44">
        <f>O700+Q700+S700+U700+W700+Y700+AA700+AC700+AE700+AG700+AI700+AK700</f>
        <v>2641</v>
      </c>
    </row>
    <row r="701" spans="1:39" s="115" customFormat="1" ht="30" customHeight="1" x14ac:dyDescent="0.25">
      <c r="A701" s="214">
        <v>346</v>
      </c>
      <c r="B701" s="75">
        <v>342256</v>
      </c>
      <c r="C701" s="111" t="s">
        <v>461</v>
      </c>
      <c r="D701" s="111" t="s">
        <v>469</v>
      </c>
      <c r="E701" s="149" t="s">
        <v>463</v>
      </c>
      <c r="F701" s="113" t="s">
        <v>464</v>
      </c>
      <c r="G701" s="110"/>
      <c r="H701" s="110">
        <v>0</v>
      </c>
      <c r="I701" s="110"/>
      <c r="J701" s="110">
        <v>8</v>
      </c>
      <c r="K701" s="31" t="s">
        <v>101</v>
      </c>
      <c r="L701" s="31" t="s">
        <v>101</v>
      </c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  <c r="AA701" s="110"/>
      <c r="AB701" s="110"/>
      <c r="AC701" s="110"/>
      <c r="AD701" s="110"/>
      <c r="AE701" s="110"/>
      <c r="AF701" s="110"/>
      <c r="AG701" s="110"/>
      <c r="AH701" s="110"/>
      <c r="AI701" s="110"/>
      <c r="AJ701" s="110"/>
      <c r="AK701" s="110"/>
      <c r="AL701" s="110"/>
      <c r="AM701" s="110"/>
    </row>
    <row r="702" spans="1:39" s="115" customFormat="1" ht="30" customHeight="1" x14ac:dyDescent="0.25">
      <c r="A702" s="215"/>
      <c r="B702" s="75">
        <v>342256</v>
      </c>
      <c r="C702" s="111" t="s">
        <v>461</v>
      </c>
      <c r="D702" s="111" t="s">
        <v>469</v>
      </c>
      <c r="E702" s="149" t="s">
        <v>466</v>
      </c>
      <c r="F702" s="113" t="s">
        <v>464</v>
      </c>
      <c r="G702" s="110" t="s">
        <v>470</v>
      </c>
      <c r="H702" s="110">
        <v>0</v>
      </c>
      <c r="I702" s="110" t="s">
        <v>470</v>
      </c>
      <c r="J702" s="110">
        <v>0</v>
      </c>
      <c r="K702" s="31" t="s">
        <v>101</v>
      </c>
      <c r="L702" s="31" t="s">
        <v>101</v>
      </c>
      <c r="M702" s="152">
        <v>1255</v>
      </c>
      <c r="N702" s="44">
        <v>1213</v>
      </c>
      <c r="O702" s="44">
        <v>108</v>
      </c>
      <c r="P702" s="44" t="s">
        <v>398</v>
      </c>
      <c r="Q702" s="44">
        <v>68</v>
      </c>
      <c r="R702" s="44" t="s">
        <v>398</v>
      </c>
      <c r="S702" s="44">
        <v>19</v>
      </c>
      <c r="T702" s="44" t="s">
        <v>398</v>
      </c>
      <c r="U702" s="44">
        <v>10</v>
      </c>
      <c r="V702" s="44" t="s">
        <v>398</v>
      </c>
      <c r="W702" s="44">
        <v>2</v>
      </c>
      <c r="X702" s="44" t="s">
        <v>398</v>
      </c>
      <c r="Y702" s="44">
        <v>8</v>
      </c>
      <c r="Z702" s="44" t="s">
        <v>398</v>
      </c>
      <c r="AA702" s="44">
        <v>0</v>
      </c>
      <c r="AB702" s="44" t="s">
        <v>398</v>
      </c>
      <c r="AC702" s="44">
        <v>0</v>
      </c>
      <c r="AD702" s="44" t="s">
        <v>398</v>
      </c>
      <c r="AE702" s="44">
        <v>13</v>
      </c>
      <c r="AF702" s="44" t="s">
        <v>398</v>
      </c>
      <c r="AG702" s="44">
        <v>14</v>
      </c>
      <c r="AH702" s="44" t="s">
        <v>398</v>
      </c>
      <c r="AI702" s="44">
        <v>39</v>
      </c>
      <c r="AJ702" s="44" t="s">
        <v>398</v>
      </c>
      <c r="AK702" s="44">
        <v>57</v>
      </c>
      <c r="AL702" s="44" t="s">
        <v>398</v>
      </c>
      <c r="AM702" s="44">
        <f>O702+Q702+S702+U702+W702+Y702+AA702+AC702+AE702+AG702+AI702+AK702</f>
        <v>338</v>
      </c>
    </row>
    <row r="703" spans="1:39" s="115" customFormat="1" ht="30" customHeight="1" x14ac:dyDescent="0.25">
      <c r="A703" s="214">
        <v>347</v>
      </c>
      <c r="B703" s="75">
        <v>342257</v>
      </c>
      <c r="C703" s="111" t="s">
        <v>461</v>
      </c>
      <c r="D703" s="111" t="s">
        <v>469</v>
      </c>
      <c r="E703" s="149" t="s">
        <v>463</v>
      </c>
      <c r="F703" s="113" t="s">
        <v>464</v>
      </c>
      <c r="G703" s="110"/>
      <c r="H703" s="110">
        <v>0</v>
      </c>
      <c r="I703" s="110"/>
      <c r="J703" s="110">
        <v>9</v>
      </c>
      <c r="K703" s="31" t="s">
        <v>101</v>
      </c>
      <c r="L703" s="31" t="s">
        <v>101</v>
      </c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  <c r="AA703" s="110"/>
      <c r="AB703" s="110"/>
      <c r="AC703" s="110"/>
      <c r="AD703" s="110"/>
      <c r="AE703" s="110"/>
      <c r="AF703" s="110"/>
      <c r="AG703" s="110"/>
      <c r="AH703" s="110"/>
      <c r="AI703" s="110"/>
      <c r="AJ703" s="110"/>
      <c r="AK703" s="110"/>
      <c r="AL703" s="110"/>
      <c r="AM703" s="110"/>
    </row>
    <row r="704" spans="1:39" s="115" customFormat="1" ht="30" customHeight="1" x14ac:dyDescent="0.25">
      <c r="A704" s="215"/>
      <c r="B704" s="75">
        <v>342257</v>
      </c>
      <c r="C704" s="111" t="s">
        <v>461</v>
      </c>
      <c r="D704" s="111" t="s">
        <v>469</v>
      </c>
      <c r="E704" s="149" t="s">
        <v>466</v>
      </c>
      <c r="F704" s="113" t="s">
        <v>464</v>
      </c>
      <c r="G704" s="110" t="s">
        <v>470</v>
      </c>
      <c r="H704" s="110">
        <v>54</v>
      </c>
      <c r="I704" s="110" t="s">
        <v>470</v>
      </c>
      <c r="J704" s="110">
        <v>0</v>
      </c>
      <c r="K704" s="31" t="s">
        <v>101</v>
      </c>
      <c r="L704" s="31" t="s">
        <v>101</v>
      </c>
      <c r="M704" s="152">
        <v>21213</v>
      </c>
      <c r="N704" s="44">
        <v>17746</v>
      </c>
      <c r="O704" s="44">
        <v>1954</v>
      </c>
      <c r="P704" s="44" t="s">
        <v>398</v>
      </c>
      <c r="Q704" s="44">
        <v>1958</v>
      </c>
      <c r="R704" s="44" t="s">
        <v>398</v>
      </c>
      <c r="S704" s="44">
        <v>1650</v>
      </c>
      <c r="T704" s="44" t="s">
        <v>398</v>
      </c>
      <c r="U704" s="44">
        <v>1683</v>
      </c>
      <c r="V704" s="44" t="s">
        <v>398</v>
      </c>
      <c r="W704" s="44">
        <v>1241</v>
      </c>
      <c r="X704" s="44" t="s">
        <v>398</v>
      </c>
      <c r="Y704" s="44">
        <v>1233</v>
      </c>
      <c r="Z704" s="44" t="s">
        <v>398</v>
      </c>
      <c r="AA704" s="44">
        <v>862</v>
      </c>
      <c r="AB704" s="44" t="s">
        <v>398</v>
      </c>
      <c r="AC704" s="44">
        <v>770</v>
      </c>
      <c r="AD704" s="44" t="s">
        <v>398</v>
      </c>
      <c r="AE704" s="44">
        <v>2094</v>
      </c>
      <c r="AF704" s="44" t="s">
        <v>398</v>
      </c>
      <c r="AG704" s="44">
        <v>2013</v>
      </c>
      <c r="AH704" s="44" t="s">
        <v>398</v>
      </c>
      <c r="AI704" s="44">
        <v>2627</v>
      </c>
      <c r="AJ704" s="44" t="s">
        <v>398</v>
      </c>
      <c r="AK704" s="44">
        <v>1433</v>
      </c>
      <c r="AL704" s="44" t="s">
        <v>398</v>
      </c>
      <c r="AM704" s="44">
        <f>O704+Q704+S704+U704+W704+Y704+AA704+AC704+AE704+AG704+AI704+AK704</f>
        <v>19518</v>
      </c>
    </row>
    <row r="705" spans="1:39" s="115" customFormat="1" ht="30" customHeight="1" x14ac:dyDescent="0.25">
      <c r="A705" s="214">
        <v>348</v>
      </c>
      <c r="B705" s="75">
        <v>342258</v>
      </c>
      <c r="C705" s="111" t="s">
        <v>461</v>
      </c>
      <c r="D705" s="111" t="s">
        <v>469</v>
      </c>
      <c r="E705" s="149" t="s">
        <v>463</v>
      </c>
      <c r="F705" s="113" t="s">
        <v>464</v>
      </c>
      <c r="G705" s="110"/>
      <c r="H705" s="110">
        <v>0</v>
      </c>
      <c r="I705" s="110"/>
      <c r="J705" s="110">
        <v>2</v>
      </c>
      <c r="K705" s="31" t="s">
        <v>101</v>
      </c>
      <c r="L705" s="31" t="s">
        <v>101</v>
      </c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  <c r="AA705" s="110"/>
      <c r="AB705" s="110"/>
      <c r="AC705" s="110"/>
      <c r="AD705" s="110"/>
      <c r="AE705" s="110"/>
      <c r="AF705" s="110"/>
      <c r="AG705" s="110"/>
      <c r="AH705" s="110"/>
      <c r="AI705" s="110"/>
      <c r="AJ705" s="110"/>
      <c r="AK705" s="110"/>
      <c r="AL705" s="110"/>
      <c r="AM705" s="110"/>
    </row>
    <row r="706" spans="1:39" s="115" customFormat="1" ht="30" customHeight="1" x14ac:dyDescent="0.25">
      <c r="A706" s="215"/>
      <c r="B706" s="75">
        <v>342258</v>
      </c>
      <c r="C706" s="111" t="s">
        <v>461</v>
      </c>
      <c r="D706" s="111" t="s">
        <v>469</v>
      </c>
      <c r="E706" s="149" t="s">
        <v>466</v>
      </c>
      <c r="F706" s="113" t="s">
        <v>464</v>
      </c>
      <c r="G706" s="110" t="s">
        <v>470</v>
      </c>
      <c r="H706" s="110">
        <v>8</v>
      </c>
      <c r="I706" s="110" t="s">
        <v>470</v>
      </c>
      <c r="J706" s="110">
        <v>0</v>
      </c>
      <c r="K706" s="31" t="s">
        <v>101</v>
      </c>
      <c r="L706" s="31" t="s">
        <v>101</v>
      </c>
      <c r="M706" s="152">
        <v>3114</v>
      </c>
      <c r="N706" s="44">
        <v>3839</v>
      </c>
      <c r="O706" s="44">
        <v>358</v>
      </c>
      <c r="P706" s="44" t="s">
        <v>398</v>
      </c>
      <c r="Q706" s="44">
        <v>146</v>
      </c>
      <c r="R706" s="44" t="s">
        <v>398</v>
      </c>
      <c r="S706" s="44">
        <v>578</v>
      </c>
      <c r="T706" s="44" t="s">
        <v>398</v>
      </c>
      <c r="U706" s="44">
        <v>273</v>
      </c>
      <c r="V706" s="44" t="s">
        <v>398</v>
      </c>
      <c r="W706" s="44">
        <v>187</v>
      </c>
      <c r="X706" s="44" t="s">
        <v>398</v>
      </c>
      <c r="Y706" s="44">
        <v>155</v>
      </c>
      <c r="Z706" s="44" t="s">
        <v>398</v>
      </c>
      <c r="AA706" s="44">
        <v>72</v>
      </c>
      <c r="AB706" s="44" t="s">
        <v>398</v>
      </c>
      <c r="AC706" s="44">
        <v>109</v>
      </c>
      <c r="AD706" s="44" t="s">
        <v>398</v>
      </c>
      <c r="AE706" s="44">
        <v>302</v>
      </c>
      <c r="AF706" s="44" t="s">
        <v>398</v>
      </c>
      <c r="AG706" s="44">
        <v>294</v>
      </c>
      <c r="AH706" s="44" t="s">
        <v>398</v>
      </c>
      <c r="AI706" s="44">
        <v>444</v>
      </c>
      <c r="AJ706" s="44" t="s">
        <v>398</v>
      </c>
      <c r="AK706" s="44">
        <v>285</v>
      </c>
      <c r="AL706" s="44" t="s">
        <v>398</v>
      </c>
      <c r="AM706" s="44">
        <f>O706+Q706+S706+U706+W706+Y706+AA706+AC706+AE706+AG706+AI706+AK706</f>
        <v>3203</v>
      </c>
    </row>
    <row r="707" spans="1:39" s="115" customFormat="1" ht="30" customHeight="1" x14ac:dyDescent="0.25">
      <c r="A707" s="214">
        <v>349</v>
      </c>
      <c r="B707" s="75">
        <v>342259</v>
      </c>
      <c r="C707" s="111" t="s">
        <v>461</v>
      </c>
      <c r="D707" s="111" t="s">
        <v>469</v>
      </c>
      <c r="E707" s="149" t="s">
        <v>463</v>
      </c>
      <c r="F707" s="113" t="s">
        <v>464</v>
      </c>
      <c r="G707" s="110"/>
      <c r="H707" s="110">
        <v>0</v>
      </c>
      <c r="I707" s="110"/>
      <c r="J707" s="110">
        <v>1</v>
      </c>
      <c r="K707" s="31" t="s">
        <v>101</v>
      </c>
      <c r="L707" s="31" t="s">
        <v>101</v>
      </c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  <c r="AA707" s="110"/>
      <c r="AB707" s="110"/>
      <c r="AC707" s="110"/>
      <c r="AD707" s="110"/>
      <c r="AE707" s="110"/>
      <c r="AF707" s="110"/>
      <c r="AG707" s="110"/>
      <c r="AH707" s="110"/>
      <c r="AI707" s="110"/>
      <c r="AJ707" s="110"/>
      <c r="AK707" s="110"/>
      <c r="AL707" s="110"/>
      <c r="AM707" s="110"/>
    </row>
    <row r="708" spans="1:39" s="115" customFormat="1" ht="30" customHeight="1" x14ac:dyDescent="0.25">
      <c r="A708" s="215"/>
      <c r="B708" s="75">
        <v>342259</v>
      </c>
      <c r="C708" s="111" t="s">
        <v>461</v>
      </c>
      <c r="D708" s="111" t="s">
        <v>469</v>
      </c>
      <c r="E708" s="149" t="s">
        <v>466</v>
      </c>
      <c r="F708" s="113" t="s">
        <v>464</v>
      </c>
      <c r="G708" s="110" t="s">
        <v>470</v>
      </c>
      <c r="H708" s="110">
        <v>5</v>
      </c>
      <c r="I708" s="110" t="s">
        <v>470</v>
      </c>
      <c r="J708" s="110">
        <v>0</v>
      </c>
      <c r="K708" s="31" t="s">
        <v>101</v>
      </c>
      <c r="L708" s="31" t="s">
        <v>101</v>
      </c>
      <c r="M708" s="152">
        <v>2590</v>
      </c>
      <c r="N708" s="44">
        <v>2171</v>
      </c>
      <c r="O708" s="44">
        <v>209</v>
      </c>
      <c r="P708" s="44" t="s">
        <v>398</v>
      </c>
      <c r="Q708" s="44">
        <v>190</v>
      </c>
      <c r="R708" s="44" t="s">
        <v>398</v>
      </c>
      <c r="S708" s="44">
        <v>183</v>
      </c>
      <c r="T708" s="44" t="s">
        <v>398</v>
      </c>
      <c r="U708" s="44">
        <v>117</v>
      </c>
      <c r="V708" s="44" t="s">
        <v>398</v>
      </c>
      <c r="W708" s="44">
        <v>100</v>
      </c>
      <c r="X708" s="44" t="s">
        <v>398</v>
      </c>
      <c r="Y708" s="44">
        <v>110</v>
      </c>
      <c r="Z708" s="44" t="s">
        <v>398</v>
      </c>
      <c r="AA708" s="44">
        <v>90</v>
      </c>
      <c r="AB708" s="44" t="s">
        <v>398</v>
      </c>
      <c r="AC708" s="44">
        <v>70</v>
      </c>
      <c r="AD708" s="44" t="s">
        <v>398</v>
      </c>
      <c r="AE708" s="44">
        <v>195</v>
      </c>
      <c r="AF708" s="44" t="s">
        <v>398</v>
      </c>
      <c r="AG708" s="44">
        <v>125</v>
      </c>
      <c r="AH708" s="44" t="s">
        <v>398</v>
      </c>
      <c r="AI708" s="44">
        <v>363</v>
      </c>
      <c r="AJ708" s="44" t="s">
        <v>398</v>
      </c>
      <c r="AK708" s="44">
        <v>142</v>
      </c>
      <c r="AL708" s="44" t="s">
        <v>398</v>
      </c>
      <c r="AM708" s="44">
        <f>O708+Q708+S708+U708+W708+Y708+AA708+AC708+AE708+AG708+AI708+AK708</f>
        <v>1894</v>
      </c>
    </row>
    <row r="709" spans="1:39" s="115" customFormat="1" ht="30" customHeight="1" x14ac:dyDescent="0.25">
      <c r="A709" s="214">
        <v>350</v>
      </c>
      <c r="B709" s="75">
        <v>342260</v>
      </c>
      <c r="C709" s="111" t="s">
        <v>461</v>
      </c>
      <c r="D709" s="111" t="s">
        <v>469</v>
      </c>
      <c r="E709" s="149" t="s">
        <v>463</v>
      </c>
      <c r="F709" s="113" t="s">
        <v>464</v>
      </c>
      <c r="G709" s="110"/>
      <c r="H709" s="110">
        <v>0</v>
      </c>
      <c r="I709" s="110"/>
      <c r="J709" s="110">
        <v>2</v>
      </c>
      <c r="K709" s="31" t="s">
        <v>101</v>
      </c>
      <c r="L709" s="31" t="s">
        <v>101</v>
      </c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  <c r="AA709" s="110"/>
      <c r="AB709" s="110"/>
      <c r="AC709" s="110"/>
      <c r="AD709" s="110"/>
      <c r="AE709" s="110"/>
      <c r="AF709" s="110"/>
      <c r="AG709" s="110"/>
      <c r="AH709" s="110"/>
      <c r="AI709" s="110"/>
      <c r="AJ709" s="110"/>
      <c r="AK709" s="110"/>
      <c r="AL709" s="110"/>
      <c r="AM709" s="110"/>
    </row>
    <row r="710" spans="1:39" s="115" customFormat="1" ht="30" customHeight="1" x14ac:dyDescent="0.25">
      <c r="A710" s="215"/>
      <c r="B710" s="75">
        <v>342260</v>
      </c>
      <c r="C710" s="111" t="s">
        <v>461</v>
      </c>
      <c r="D710" s="111" t="s">
        <v>469</v>
      </c>
      <c r="E710" s="149" t="s">
        <v>466</v>
      </c>
      <c r="F710" s="113" t="s">
        <v>464</v>
      </c>
      <c r="G710" s="110" t="s">
        <v>470</v>
      </c>
      <c r="H710" s="110">
        <v>10</v>
      </c>
      <c r="I710" s="110" t="s">
        <v>470</v>
      </c>
      <c r="J710" s="110">
        <v>0</v>
      </c>
      <c r="K710" s="31" t="s">
        <v>101</v>
      </c>
      <c r="L710" s="31" t="s">
        <v>101</v>
      </c>
      <c r="M710" s="152">
        <v>1772</v>
      </c>
      <c r="N710" s="44">
        <v>1925</v>
      </c>
      <c r="O710" s="44">
        <v>155</v>
      </c>
      <c r="P710" s="44" t="s">
        <v>398</v>
      </c>
      <c r="Q710" s="44">
        <v>140</v>
      </c>
      <c r="R710" s="44" t="s">
        <v>398</v>
      </c>
      <c r="S710" s="44">
        <v>64</v>
      </c>
      <c r="T710" s="44" t="s">
        <v>398</v>
      </c>
      <c r="U710" s="44">
        <v>75</v>
      </c>
      <c r="V710" s="44" t="s">
        <v>398</v>
      </c>
      <c r="W710" s="44">
        <v>113</v>
      </c>
      <c r="X710" s="44" t="s">
        <v>398</v>
      </c>
      <c r="Y710" s="44">
        <v>72</v>
      </c>
      <c r="Z710" s="44" t="s">
        <v>398</v>
      </c>
      <c r="AA710" s="44">
        <v>29</v>
      </c>
      <c r="AB710" s="44" t="s">
        <v>398</v>
      </c>
      <c r="AC710" s="44">
        <v>87</v>
      </c>
      <c r="AD710" s="44" t="s">
        <v>398</v>
      </c>
      <c r="AE710" s="44">
        <v>137</v>
      </c>
      <c r="AF710" s="44" t="s">
        <v>398</v>
      </c>
      <c r="AG710" s="44">
        <v>117</v>
      </c>
      <c r="AH710" s="44" t="s">
        <v>398</v>
      </c>
      <c r="AI710" s="44">
        <v>176</v>
      </c>
      <c r="AJ710" s="44" t="s">
        <v>398</v>
      </c>
      <c r="AK710" s="44">
        <v>100</v>
      </c>
      <c r="AL710" s="44" t="s">
        <v>398</v>
      </c>
      <c r="AM710" s="44">
        <f>O710+Q710+S710+U710+W710+Y710+AA710+AC710+AE710+AG710+AI710+AK710</f>
        <v>1265</v>
      </c>
    </row>
    <row r="711" spans="1:39" s="115" customFormat="1" ht="30" customHeight="1" x14ac:dyDescent="0.25">
      <c r="A711" s="214">
        <v>351</v>
      </c>
      <c r="B711" s="75">
        <v>342261</v>
      </c>
      <c r="C711" s="111" t="s">
        <v>461</v>
      </c>
      <c r="D711" s="111" t="s">
        <v>469</v>
      </c>
      <c r="E711" s="149" t="s">
        <v>463</v>
      </c>
      <c r="F711" s="113" t="s">
        <v>464</v>
      </c>
      <c r="G711" s="110"/>
      <c r="H711" s="110">
        <v>0</v>
      </c>
      <c r="I711" s="110"/>
      <c r="J711" s="110">
        <v>1</v>
      </c>
      <c r="K711" s="31" t="s">
        <v>101</v>
      </c>
      <c r="L711" s="31" t="s">
        <v>101</v>
      </c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  <c r="AA711" s="110"/>
      <c r="AB711" s="110"/>
      <c r="AC711" s="110"/>
      <c r="AD711" s="110"/>
      <c r="AE711" s="110"/>
      <c r="AF711" s="110"/>
      <c r="AG711" s="110"/>
      <c r="AH711" s="110"/>
      <c r="AI711" s="110"/>
      <c r="AJ711" s="110"/>
      <c r="AK711" s="110"/>
      <c r="AL711" s="110"/>
      <c r="AM711" s="110"/>
    </row>
    <row r="712" spans="1:39" s="115" customFormat="1" ht="30" customHeight="1" x14ac:dyDescent="0.25">
      <c r="A712" s="215"/>
      <c r="B712" s="75">
        <v>342261</v>
      </c>
      <c r="C712" s="111" t="s">
        <v>461</v>
      </c>
      <c r="D712" s="111" t="s">
        <v>469</v>
      </c>
      <c r="E712" s="149" t="s">
        <v>466</v>
      </c>
      <c r="F712" s="113" t="s">
        <v>464</v>
      </c>
      <c r="G712" s="110" t="s">
        <v>470</v>
      </c>
      <c r="H712" s="110">
        <v>3</v>
      </c>
      <c r="I712" s="110" t="s">
        <v>470</v>
      </c>
      <c r="J712" s="110">
        <v>0</v>
      </c>
      <c r="K712" s="31" t="s">
        <v>101</v>
      </c>
      <c r="L712" s="31" t="s">
        <v>101</v>
      </c>
      <c r="M712" s="152">
        <v>487.5</v>
      </c>
      <c r="N712" s="44">
        <v>371</v>
      </c>
      <c r="O712" s="44">
        <v>15</v>
      </c>
      <c r="P712" s="44" t="s">
        <v>398</v>
      </c>
      <c r="Q712" s="44">
        <v>36</v>
      </c>
      <c r="R712" s="44" t="s">
        <v>398</v>
      </c>
      <c r="S712" s="44">
        <v>43</v>
      </c>
      <c r="T712" s="44" t="s">
        <v>398</v>
      </c>
      <c r="U712" s="44">
        <v>17</v>
      </c>
      <c r="V712" s="44" t="s">
        <v>398</v>
      </c>
      <c r="W712" s="44">
        <v>18</v>
      </c>
      <c r="X712" s="44" t="s">
        <v>398</v>
      </c>
      <c r="Y712" s="44">
        <v>22</v>
      </c>
      <c r="Z712" s="44" t="s">
        <v>398</v>
      </c>
      <c r="AA712" s="44">
        <v>11</v>
      </c>
      <c r="AB712" s="44" t="s">
        <v>398</v>
      </c>
      <c r="AC712" s="44">
        <v>16</v>
      </c>
      <c r="AD712" s="44" t="s">
        <v>398</v>
      </c>
      <c r="AE712" s="44">
        <v>28</v>
      </c>
      <c r="AF712" s="44" t="s">
        <v>398</v>
      </c>
      <c r="AG712" s="44">
        <v>15</v>
      </c>
      <c r="AH712" s="44" t="s">
        <v>398</v>
      </c>
      <c r="AI712" s="44">
        <v>23</v>
      </c>
      <c r="AJ712" s="44" t="s">
        <v>398</v>
      </c>
      <c r="AK712" s="44">
        <v>11</v>
      </c>
      <c r="AL712" s="44" t="s">
        <v>398</v>
      </c>
      <c r="AM712" s="44">
        <f>O712+Q712+S712+U712+W712+Y712+AA712+AC712+AE712+AG712+AI712+AK712</f>
        <v>255</v>
      </c>
    </row>
    <row r="713" spans="1:39" s="115" customFormat="1" ht="30" customHeight="1" x14ac:dyDescent="0.25">
      <c r="A713" s="214">
        <v>352</v>
      </c>
      <c r="B713" s="75">
        <v>342262</v>
      </c>
      <c r="C713" s="111" t="s">
        <v>461</v>
      </c>
      <c r="D713" s="111" t="s">
        <v>469</v>
      </c>
      <c r="E713" s="149" t="s">
        <v>463</v>
      </c>
      <c r="F713" s="113" t="s">
        <v>464</v>
      </c>
      <c r="G713" s="110"/>
      <c r="H713" s="110">
        <v>0</v>
      </c>
      <c r="I713" s="110"/>
      <c r="J713" s="110">
        <v>1</v>
      </c>
      <c r="K713" s="31" t="s">
        <v>101</v>
      </c>
      <c r="L713" s="31" t="s">
        <v>101</v>
      </c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  <c r="AA713" s="110"/>
      <c r="AB713" s="110"/>
      <c r="AC713" s="110"/>
      <c r="AD713" s="110"/>
      <c r="AE713" s="110"/>
      <c r="AF713" s="110"/>
      <c r="AG713" s="110"/>
      <c r="AH713" s="110"/>
      <c r="AI713" s="110"/>
      <c r="AJ713" s="110"/>
      <c r="AK713" s="110"/>
      <c r="AL713" s="110"/>
      <c r="AM713" s="110"/>
    </row>
    <row r="714" spans="1:39" s="115" customFormat="1" ht="30" customHeight="1" x14ac:dyDescent="0.25">
      <c r="A714" s="215"/>
      <c r="B714" s="75">
        <v>342262</v>
      </c>
      <c r="C714" s="111" t="s">
        <v>461</v>
      </c>
      <c r="D714" s="111" t="s">
        <v>469</v>
      </c>
      <c r="E714" s="149" t="s">
        <v>466</v>
      </c>
      <c r="F714" s="113" t="s">
        <v>464</v>
      </c>
      <c r="G714" s="110" t="s">
        <v>470</v>
      </c>
      <c r="H714" s="110">
        <v>3</v>
      </c>
      <c r="I714" s="110" t="s">
        <v>470</v>
      </c>
      <c r="J714" s="110">
        <v>0</v>
      </c>
      <c r="K714" s="31" t="s">
        <v>101</v>
      </c>
      <c r="L714" s="31" t="s">
        <v>101</v>
      </c>
      <c r="M714" s="152">
        <v>366.5</v>
      </c>
      <c r="N714" s="44">
        <v>337</v>
      </c>
      <c r="O714" s="44">
        <v>69</v>
      </c>
      <c r="P714" s="44" t="s">
        <v>398</v>
      </c>
      <c r="Q714" s="44">
        <v>77</v>
      </c>
      <c r="R714" s="44" t="s">
        <v>398</v>
      </c>
      <c r="S714" s="44">
        <v>44</v>
      </c>
      <c r="T714" s="44" t="s">
        <v>398</v>
      </c>
      <c r="U714" s="44">
        <v>5</v>
      </c>
      <c r="V714" s="44" t="s">
        <v>398</v>
      </c>
      <c r="W714" s="44">
        <v>52</v>
      </c>
      <c r="X714" s="44" t="s">
        <v>398</v>
      </c>
      <c r="Y714" s="44">
        <v>14</v>
      </c>
      <c r="Z714" s="44" t="s">
        <v>398</v>
      </c>
      <c r="AA714" s="44">
        <v>6</v>
      </c>
      <c r="AB714" s="44" t="s">
        <v>398</v>
      </c>
      <c r="AC714" s="44">
        <v>24</v>
      </c>
      <c r="AD714" s="44" t="s">
        <v>398</v>
      </c>
      <c r="AE714" s="44">
        <v>24</v>
      </c>
      <c r="AF714" s="44" t="s">
        <v>398</v>
      </c>
      <c r="AG714" s="44">
        <v>24</v>
      </c>
      <c r="AH714" s="44" t="s">
        <v>398</v>
      </c>
      <c r="AI714" s="44">
        <v>90</v>
      </c>
      <c r="AJ714" s="44" t="s">
        <v>398</v>
      </c>
      <c r="AK714" s="44">
        <v>36</v>
      </c>
      <c r="AL714" s="44" t="s">
        <v>398</v>
      </c>
      <c r="AM714" s="44">
        <f>O714+Q714+S714+U714+W714+Y714+AA714+AC714+AE714+AG714+AI714+AK714</f>
        <v>465</v>
      </c>
    </row>
    <row r="715" spans="1:39" s="115" customFormat="1" ht="30" customHeight="1" x14ac:dyDescent="0.25">
      <c r="A715" s="214">
        <v>353</v>
      </c>
      <c r="B715" s="75">
        <v>342263</v>
      </c>
      <c r="C715" s="111" t="s">
        <v>461</v>
      </c>
      <c r="D715" s="111" t="s">
        <v>469</v>
      </c>
      <c r="E715" s="149" t="s">
        <v>463</v>
      </c>
      <c r="F715" s="113" t="s">
        <v>464</v>
      </c>
      <c r="G715" s="110"/>
      <c r="H715" s="110">
        <v>0</v>
      </c>
      <c r="I715" s="110"/>
      <c r="J715" s="110">
        <v>2</v>
      </c>
      <c r="K715" s="31" t="s">
        <v>101</v>
      </c>
      <c r="L715" s="31" t="s">
        <v>101</v>
      </c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  <c r="AA715" s="110"/>
      <c r="AB715" s="110"/>
      <c r="AC715" s="110"/>
      <c r="AD715" s="110"/>
      <c r="AE715" s="110"/>
      <c r="AF715" s="110"/>
      <c r="AG715" s="110"/>
      <c r="AH715" s="110"/>
      <c r="AI715" s="110"/>
      <c r="AJ715" s="110"/>
      <c r="AK715" s="110"/>
      <c r="AL715" s="110"/>
      <c r="AM715" s="110"/>
    </row>
    <row r="716" spans="1:39" s="115" customFormat="1" ht="30" customHeight="1" x14ac:dyDescent="0.25">
      <c r="A716" s="215"/>
      <c r="B716" s="75">
        <v>342263</v>
      </c>
      <c r="C716" s="111" t="s">
        <v>461</v>
      </c>
      <c r="D716" s="111" t="s">
        <v>469</v>
      </c>
      <c r="E716" s="149" t="s">
        <v>466</v>
      </c>
      <c r="F716" s="113" t="s">
        <v>464</v>
      </c>
      <c r="G716" s="110" t="s">
        <v>470</v>
      </c>
      <c r="H716" s="110">
        <v>10</v>
      </c>
      <c r="I716" s="110" t="s">
        <v>470</v>
      </c>
      <c r="J716" s="110">
        <v>0</v>
      </c>
      <c r="K716" s="31" t="s">
        <v>101</v>
      </c>
      <c r="L716" s="31" t="s">
        <v>101</v>
      </c>
      <c r="M716" s="152">
        <v>563</v>
      </c>
      <c r="N716" s="44">
        <v>523</v>
      </c>
      <c r="O716" s="44">
        <v>39</v>
      </c>
      <c r="P716" s="44" t="s">
        <v>398</v>
      </c>
      <c r="Q716" s="44">
        <v>45</v>
      </c>
      <c r="R716" s="44" t="s">
        <v>398</v>
      </c>
      <c r="S716" s="44">
        <v>82</v>
      </c>
      <c r="T716" s="44" t="s">
        <v>398</v>
      </c>
      <c r="U716" s="44">
        <v>27</v>
      </c>
      <c r="V716" s="44" t="s">
        <v>398</v>
      </c>
      <c r="W716" s="44">
        <v>21</v>
      </c>
      <c r="X716" s="44" t="s">
        <v>398</v>
      </c>
      <c r="Y716" s="44">
        <v>24</v>
      </c>
      <c r="Z716" s="44" t="s">
        <v>398</v>
      </c>
      <c r="AA716" s="44">
        <v>18</v>
      </c>
      <c r="AB716" s="44" t="s">
        <v>398</v>
      </c>
      <c r="AC716" s="44">
        <v>20</v>
      </c>
      <c r="AD716" s="44" t="s">
        <v>398</v>
      </c>
      <c r="AE716" s="44">
        <v>34</v>
      </c>
      <c r="AF716" s="44" t="s">
        <v>398</v>
      </c>
      <c r="AG716" s="44">
        <v>53</v>
      </c>
      <c r="AH716" s="44" t="s">
        <v>398</v>
      </c>
      <c r="AI716" s="44">
        <v>75</v>
      </c>
      <c r="AJ716" s="44" t="s">
        <v>398</v>
      </c>
      <c r="AK716" s="44">
        <v>35</v>
      </c>
      <c r="AL716" s="44" t="s">
        <v>398</v>
      </c>
      <c r="AM716" s="44">
        <f>O716+Q716+S716+U716+W716+Y716+AA716+AC716+AE716+AG716+AI716+AK716</f>
        <v>473</v>
      </c>
    </row>
    <row r="717" spans="1:39" s="115" customFormat="1" ht="30" customHeight="1" x14ac:dyDescent="0.25">
      <c r="A717" s="214">
        <v>354</v>
      </c>
      <c r="B717" s="75">
        <v>342264</v>
      </c>
      <c r="C717" s="111" t="s">
        <v>461</v>
      </c>
      <c r="D717" s="111" t="s">
        <v>469</v>
      </c>
      <c r="E717" s="149" t="s">
        <v>463</v>
      </c>
      <c r="F717" s="113" t="s">
        <v>464</v>
      </c>
      <c r="G717" s="110"/>
      <c r="H717" s="110">
        <v>0</v>
      </c>
      <c r="I717" s="110"/>
      <c r="J717" s="110">
        <v>3</v>
      </c>
      <c r="K717" s="31" t="s">
        <v>101</v>
      </c>
      <c r="L717" s="31" t="s">
        <v>101</v>
      </c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  <c r="AA717" s="110"/>
      <c r="AB717" s="110"/>
      <c r="AC717" s="110"/>
      <c r="AD717" s="110"/>
      <c r="AE717" s="110"/>
      <c r="AF717" s="110"/>
      <c r="AG717" s="110"/>
      <c r="AH717" s="110"/>
      <c r="AI717" s="110"/>
      <c r="AJ717" s="110"/>
      <c r="AK717" s="110"/>
      <c r="AL717" s="110"/>
      <c r="AM717" s="110"/>
    </row>
    <row r="718" spans="1:39" s="115" customFormat="1" ht="30" customHeight="1" x14ac:dyDescent="0.25">
      <c r="A718" s="215"/>
      <c r="B718" s="75">
        <v>342264</v>
      </c>
      <c r="C718" s="111" t="s">
        <v>461</v>
      </c>
      <c r="D718" s="111" t="s">
        <v>469</v>
      </c>
      <c r="E718" s="149" t="s">
        <v>466</v>
      </c>
      <c r="F718" s="113" t="s">
        <v>464</v>
      </c>
      <c r="G718" s="110" t="s">
        <v>470</v>
      </c>
      <c r="H718" s="110">
        <v>12</v>
      </c>
      <c r="I718" s="110" t="s">
        <v>470</v>
      </c>
      <c r="J718" s="110">
        <v>0</v>
      </c>
      <c r="K718" s="31" t="s">
        <v>101</v>
      </c>
      <c r="L718" s="31" t="s">
        <v>101</v>
      </c>
      <c r="M718" s="152">
        <v>504.5</v>
      </c>
      <c r="N718" s="44">
        <v>169</v>
      </c>
      <c r="O718" s="44">
        <v>39</v>
      </c>
      <c r="P718" s="44" t="s">
        <v>398</v>
      </c>
      <c r="Q718" s="44">
        <v>45</v>
      </c>
      <c r="R718" s="44" t="s">
        <v>398</v>
      </c>
      <c r="S718" s="44">
        <v>0</v>
      </c>
      <c r="T718" s="44" t="s">
        <v>398</v>
      </c>
      <c r="U718" s="44">
        <v>27</v>
      </c>
      <c r="V718" s="44" t="s">
        <v>398</v>
      </c>
      <c r="W718" s="44">
        <v>21</v>
      </c>
      <c r="X718" s="44" t="s">
        <v>398</v>
      </c>
      <c r="Y718" s="44">
        <v>0</v>
      </c>
      <c r="Z718" s="44" t="s">
        <v>398</v>
      </c>
      <c r="AA718" s="44">
        <v>0</v>
      </c>
      <c r="AB718" s="44" t="s">
        <v>398</v>
      </c>
      <c r="AC718" s="44">
        <v>0</v>
      </c>
      <c r="AD718" s="44" t="s">
        <v>398</v>
      </c>
      <c r="AE718" s="44">
        <v>0</v>
      </c>
      <c r="AF718" s="44" t="s">
        <v>398</v>
      </c>
      <c r="AG718" s="44">
        <v>0</v>
      </c>
      <c r="AH718" s="44" t="s">
        <v>398</v>
      </c>
      <c r="AI718" s="44">
        <v>0</v>
      </c>
      <c r="AJ718" s="44" t="s">
        <v>398</v>
      </c>
      <c r="AK718" s="44">
        <v>0</v>
      </c>
      <c r="AL718" s="44" t="s">
        <v>398</v>
      </c>
      <c r="AM718" s="44">
        <f>O718+Q718+S718+U718+W718+Y718+AA718+AC718+AE718+AG718+AI718+AK718</f>
        <v>132</v>
      </c>
    </row>
    <row r="719" spans="1:39" s="115" customFormat="1" ht="30" customHeight="1" x14ac:dyDescent="0.25">
      <c r="A719" s="214">
        <v>355</v>
      </c>
      <c r="B719" s="75">
        <v>342265</v>
      </c>
      <c r="C719" s="111" t="s">
        <v>461</v>
      </c>
      <c r="D719" s="111" t="s">
        <v>469</v>
      </c>
      <c r="E719" s="149" t="s">
        <v>463</v>
      </c>
      <c r="F719" s="113" t="s">
        <v>464</v>
      </c>
      <c r="G719" s="110"/>
      <c r="H719" s="110">
        <v>0</v>
      </c>
      <c r="I719" s="110"/>
      <c r="J719" s="110">
        <v>16</v>
      </c>
      <c r="K719" s="31" t="s">
        <v>101</v>
      </c>
      <c r="L719" s="31" t="s">
        <v>101</v>
      </c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  <c r="AA719" s="110"/>
      <c r="AB719" s="110"/>
      <c r="AC719" s="110"/>
      <c r="AD719" s="110"/>
      <c r="AE719" s="110"/>
      <c r="AF719" s="110"/>
      <c r="AG719" s="110"/>
      <c r="AH719" s="110"/>
      <c r="AI719" s="110"/>
      <c r="AJ719" s="110"/>
      <c r="AK719" s="110"/>
      <c r="AL719" s="110"/>
      <c r="AM719" s="110"/>
    </row>
    <row r="720" spans="1:39" s="115" customFormat="1" ht="30" customHeight="1" x14ac:dyDescent="0.25">
      <c r="A720" s="215"/>
      <c r="B720" s="75">
        <v>342265</v>
      </c>
      <c r="C720" s="111" t="s">
        <v>461</v>
      </c>
      <c r="D720" s="111" t="s">
        <v>469</v>
      </c>
      <c r="E720" s="149" t="s">
        <v>466</v>
      </c>
      <c r="F720" s="113" t="s">
        <v>464</v>
      </c>
      <c r="G720" s="110" t="s">
        <v>470</v>
      </c>
      <c r="H720" s="110">
        <v>0</v>
      </c>
      <c r="I720" s="110" t="s">
        <v>470</v>
      </c>
      <c r="J720" s="110">
        <v>0</v>
      </c>
      <c r="K720" s="31" t="s">
        <v>101</v>
      </c>
      <c r="L720" s="31" t="s">
        <v>101</v>
      </c>
      <c r="M720" s="152">
        <f>1622+2654</f>
        <v>4276</v>
      </c>
      <c r="N720" s="44">
        <f>937+1798</f>
        <v>2735</v>
      </c>
      <c r="O720" s="44">
        <v>274</v>
      </c>
      <c r="P720" s="44" t="s">
        <v>398</v>
      </c>
      <c r="Q720" s="44">
        <v>200</v>
      </c>
      <c r="R720" s="44" t="s">
        <v>398</v>
      </c>
      <c r="S720" s="44">
        <v>181</v>
      </c>
      <c r="T720" s="44" t="s">
        <v>398</v>
      </c>
      <c r="U720" s="44">
        <v>104</v>
      </c>
      <c r="V720" s="44" t="s">
        <v>398</v>
      </c>
      <c r="W720" s="44">
        <v>278</v>
      </c>
      <c r="X720" s="44" t="s">
        <v>398</v>
      </c>
      <c r="Y720" s="44">
        <v>73</v>
      </c>
      <c r="Z720" s="44" t="s">
        <v>398</v>
      </c>
      <c r="AA720" s="44">
        <v>1</v>
      </c>
      <c r="AB720" s="44" t="s">
        <v>398</v>
      </c>
      <c r="AC720" s="44">
        <v>7</v>
      </c>
      <c r="AD720" s="44" t="s">
        <v>398</v>
      </c>
      <c r="AE720" s="44">
        <v>64</v>
      </c>
      <c r="AF720" s="44" t="s">
        <v>398</v>
      </c>
      <c r="AG720" s="44">
        <v>278</v>
      </c>
      <c r="AH720" s="44" t="s">
        <v>398</v>
      </c>
      <c r="AI720" s="44">
        <v>674</v>
      </c>
      <c r="AJ720" s="44" t="s">
        <v>398</v>
      </c>
      <c r="AK720" s="44">
        <v>326</v>
      </c>
      <c r="AL720" s="44" t="s">
        <v>398</v>
      </c>
      <c r="AM720" s="44">
        <f>O720+Q720+S720+U720+W720+Y720+AA720+AC720+AE720+AG720+AI720+AK720</f>
        <v>2460</v>
      </c>
    </row>
    <row r="721" spans="1:39" s="115" customFormat="1" ht="30" customHeight="1" x14ac:dyDescent="0.25">
      <c r="A721" s="214">
        <v>356</v>
      </c>
      <c r="B721" s="75">
        <v>342266</v>
      </c>
      <c r="C721" s="111" t="s">
        <v>461</v>
      </c>
      <c r="D721" s="111" t="s">
        <v>469</v>
      </c>
      <c r="E721" s="149" t="s">
        <v>463</v>
      </c>
      <c r="F721" s="113" t="s">
        <v>464</v>
      </c>
      <c r="G721" s="110"/>
      <c r="H721" s="110">
        <v>0</v>
      </c>
      <c r="I721" s="110"/>
      <c r="J721" s="110">
        <v>4</v>
      </c>
      <c r="K721" s="31" t="s">
        <v>101</v>
      </c>
      <c r="L721" s="31" t="s">
        <v>101</v>
      </c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  <c r="AA721" s="110"/>
      <c r="AB721" s="110"/>
      <c r="AC721" s="110"/>
      <c r="AD721" s="110"/>
      <c r="AE721" s="110"/>
      <c r="AF721" s="110"/>
      <c r="AG721" s="110"/>
      <c r="AH721" s="110"/>
      <c r="AI721" s="110"/>
      <c r="AJ721" s="110"/>
      <c r="AK721" s="110"/>
      <c r="AL721" s="110"/>
      <c r="AM721" s="110"/>
    </row>
    <row r="722" spans="1:39" s="115" customFormat="1" ht="30" customHeight="1" x14ac:dyDescent="0.25">
      <c r="A722" s="215"/>
      <c r="B722" s="75">
        <v>342266</v>
      </c>
      <c r="C722" s="111" t="s">
        <v>461</v>
      </c>
      <c r="D722" s="111" t="s">
        <v>469</v>
      </c>
      <c r="E722" s="149" t="s">
        <v>466</v>
      </c>
      <c r="F722" s="113" t="s">
        <v>464</v>
      </c>
      <c r="G722" s="110" t="s">
        <v>470</v>
      </c>
      <c r="H722" s="110">
        <v>24</v>
      </c>
      <c r="I722" s="110" t="s">
        <v>470</v>
      </c>
      <c r="J722" s="110">
        <v>0</v>
      </c>
      <c r="K722" s="31" t="s">
        <v>101</v>
      </c>
      <c r="L722" s="31" t="s">
        <v>101</v>
      </c>
      <c r="M722" s="152">
        <v>10212</v>
      </c>
      <c r="N722" s="44">
        <v>9620</v>
      </c>
      <c r="O722" s="44">
        <v>732</v>
      </c>
      <c r="P722" s="44" t="s">
        <v>398</v>
      </c>
      <c r="Q722" s="44">
        <v>825</v>
      </c>
      <c r="R722" s="44" t="s">
        <v>398</v>
      </c>
      <c r="S722" s="44">
        <v>759</v>
      </c>
      <c r="T722" s="44" t="s">
        <v>398</v>
      </c>
      <c r="U722" s="44">
        <v>832</v>
      </c>
      <c r="V722" s="44" t="s">
        <v>398</v>
      </c>
      <c r="W722" s="44">
        <v>627</v>
      </c>
      <c r="X722" s="44" t="s">
        <v>398</v>
      </c>
      <c r="Y722" s="44">
        <v>547</v>
      </c>
      <c r="Z722" s="44" t="s">
        <v>398</v>
      </c>
      <c r="AA722" s="44">
        <v>746</v>
      </c>
      <c r="AB722" s="44" t="s">
        <v>398</v>
      </c>
      <c r="AC722" s="44">
        <v>357</v>
      </c>
      <c r="AD722" s="44" t="s">
        <v>398</v>
      </c>
      <c r="AE722" s="44">
        <v>1013</v>
      </c>
      <c r="AF722" s="44" t="s">
        <v>398</v>
      </c>
      <c r="AG722" s="44">
        <v>687</v>
      </c>
      <c r="AH722" s="44" t="s">
        <v>398</v>
      </c>
      <c r="AI722" s="44">
        <v>785</v>
      </c>
      <c r="AJ722" s="44" t="s">
        <v>398</v>
      </c>
      <c r="AK722" s="44">
        <v>782</v>
      </c>
      <c r="AL722" s="44" t="s">
        <v>398</v>
      </c>
      <c r="AM722" s="44">
        <f>O722+Q722+S722+U722+W722+Y722+AA722+AC722+AE722+AG722+AI722+AK722</f>
        <v>8692</v>
      </c>
    </row>
    <row r="723" spans="1:39" s="115" customFormat="1" ht="30" customHeight="1" x14ac:dyDescent="0.25">
      <c r="A723" s="214">
        <v>357</v>
      </c>
      <c r="B723" s="75">
        <v>342267</v>
      </c>
      <c r="C723" s="111" t="s">
        <v>461</v>
      </c>
      <c r="D723" s="111" t="s">
        <v>469</v>
      </c>
      <c r="E723" s="149" t="s">
        <v>463</v>
      </c>
      <c r="F723" s="113" t="s">
        <v>464</v>
      </c>
      <c r="G723" s="110"/>
      <c r="H723" s="110">
        <v>0</v>
      </c>
      <c r="I723" s="110"/>
      <c r="J723" s="110">
        <v>2</v>
      </c>
      <c r="K723" s="31" t="s">
        <v>101</v>
      </c>
      <c r="L723" s="31" t="s">
        <v>101</v>
      </c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  <c r="AA723" s="110"/>
      <c r="AB723" s="110"/>
      <c r="AC723" s="110"/>
      <c r="AD723" s="110"/>
      <c r="AE723" s="110"/>
      <c r="AF723" s="110"/>
      <c r="AG723" s="110"/>
      <c r="AH723" s="110"/>
      <c r="AI723" s="110"/>
      <c r="AJ723" s="110"/>
      <c r="AK723" s="110"/>
      <c r="AL723" s="110"/>
      <c r="AM723" s="110"/>
    </row>
    <row r="724" spans="1:39" s="115" customFormat="1" ht="30" customHeight="1" x14ac:dyDescent="0.25">
      <c r="A724" s="215"/>
      <c r="B724" s="75">
        <v>342267</v>
      </c>
      <c r="C724" s="111" t="s">
        <v>461</v>
      </c>
      <c r="D724" s="111" t="s">
        <v>469</v>
      </c>
      <c r="E724" s="149" t="s">
        <v>466</v>
      </c>
      <c r="F724" s="113" t="s">
        <v>464</v>
      </c>
      <c r="G724" s="110" t="s">
        <v>470</v>
      </c>
      <c r="H724" s="110">
        <v>12</v>
      </c>
      <c r="I724" s="110" t="s">
        <v>470</v>
      </c>
      <c r="J724" s="110">
        <v>0</v>
      </c>
      <c r="K724" s="31" t="s">
        <v>101</v>
      </c>
      <c r="L724" s="31" t="s">
        <v>101</v>
      </c>
      <c r="M724" s="152">
        <v>3331</v>
      </c>
      <c r="N724" s="44">
        <v>5739</v>
      </c>
      <c r="O724" s="44">
        <v>220</v>
      </c>
      <c r="P724" s="44" t="s">
        <v>398</v>
      </c>
      <c r="Q724" s="44">
        <v>253</v>
      </c>
      <c r="R724" s="44" t="s">
        <v>398</v>
      </c>
      <c r="S724" s="44">
        <v>315</v>
      </c>
      <c r="T724" s="44" t="s">
        <v>398</v>
      </c>
      <c r="U724" s="44">
        <v>157</v>
      </c>
      <c r="V724" s="44" t="s">
        <v>398</v>
      </c>
      <c r="W724" s="44">
        <v>208</v>
      </c>
      <c r="X724" s="44" t="s">
        <v>398</v>
      </c>
      <c r="Y724" s="44">
        <v>206</v>
      </c>
      <c r="Z724" s="44" t="s">
        <v>398</v>
      </c>
      <c r="AA724" s="44">
        <v>126</v>
      </c>
      <c r="AB724" s="44" t="s">
        <v>398</v>
      </c>
      <c r="AC724" s="44">
        <v>150</v>
      </c>
      <c r="AD724" s="44" t="s">
        <v>398</v>
      </c>
      <c r="AE724" s="44">
        <v>255</v>
      </c>
      <c r="AF724" s="44" t="s">
        <v>398</v>
      </c>
      <c r="AG724" s="44">
        <v>305</v>
      </c>
      <c r="AH724" s="44" t="s">
        <v>398</v>
      </c>
      <c r="AI724" s="44">
        <v>310</v>
      </c>
      <c r="AJ724" s="44" t="s">
        <v>398</v>
      </c>
      <c r="AK724" s="44">
        <v>130</v>
      </c>
      <c r="AL724" s="44" t="s">
        <v>398</v>
      </c>
      <c r="AM724" s="44">
        <f>O724+Q724+S724+U724+W724+Y724+AA724+AC724+AE724+AG724+AI724+AK724</f>
        <v>2635</v>
      </c>
    </row>
    <row r="725" spans="1:39" s="115" customFormat="1" ht="30" customHeight="1" x14ac:dyDescent="0.25">
      <c r="A725" s="214">
        <v>358</v>
      </c>
      <c r="B725" s="75">
        <v>342268</v>
      </c>
      <c r="C725" s="111" t="s">
        <v>461</v>
      </c>
      <c r="D725" s="111" t="s">
        <v>469</v>
      </c>
      <c r="E725" s="149" t="s">
        <v>463</v>
      </c>
      <c r="F725" s="113" t="s">
        <v>464</v>
      </c>
      <c r="G725" s="110"/>
      <c r="H725" s="110">
        <v>0</v>
      </c>
      <c r="I725" s="110"/>
      <c r="J725" s="110">
        <v>2</v>
      </c>
      <c r="K725" s="31" t="s">
        <v>101</v>
      </c>
      <c r="L725" s="31" t="s">
        <v>101</v>
      </c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  <c r="AA725" s="110"/>
      <c r="AB725" s="110"/>
      <c r="AC725" s="110"/>
      <c r="AD725" s="110"/>
      <c r="AE725" s="110"/>
      <c r="AF725" s="110"/>
      <c r="AG725" s="110"/>
      <c r="AH725" s="110"/>
      <c r="AI725" s="110"/>
      <c r="AJ725" s="110"/>
      <c r="AK725" s="110"/>
      <c r="AL725" s="110"/>
      <c r="AM725" s="110"/>
    </row>
    <row r="726" spans="1:39" s="115" customFormat="1" ht="30" customHeight="1" x14ac:dyDescent="0.25">
      <c r="A726" s="215"/>
      <c r="B726" s="75">
        <v>342268</v>
      </c>
      <c r="C726" s="111" t="s">
        <v>461</v>
      </c>
      <c r="D726" s="111" t="s">
        <v>469</v>
      </c>
      <c r="E726" s="149" t="s">
        <v>466</v>
      </c>
      <c r="F726" s="113" t="s">
        <v>464</v>
      </c>
      <c r="G726" s="110" t="s">
        <v>470</v>
      </c>
      <c r="H726" s="110">
        <v>6</v>
      </c>
      <c r="I726" s="110" t="s">
        <v>470</v>
      </c>
      <c r="J726" s="110">
        <v>0</v>
      </c>
      <c r="K726" s="31" t="s">
        <v>101</v>
      </c>
      <c r="L726" s="31" t="s">
        <v>101</v>
      </c>
      <c r="M726" s="152">
        <v>3909</v>
      </c>
      <c r="N726" s="44">
        <v>3102</v>
      </c>
      <c r="O726" s="44">
        <v>217</v>
      </c>
      <c r="P726" s="44" t="s">
        <v>398</v>
      </c>
      <c r="Q726" s="44">
        <v>223</v>
      </c>
      <c r="R726" s="44" t="s">
        <v>398</v>
      </c>
      <c r="S726" s="44">
        <v>192</v>
      </c>
      <c r="T726" s="44" t="s">
        <v>398</v>
      </c>
      <c r="U726" s="44">
        <v>43</v>
      </c>
      <c r="V726" s="44" t="s">
        <v>398</v>
      </c>
      <c r="W726" s="44">
        <v>87</v>
      </c>
      <c r="X726" s="44" t="s">
        <v>398</v>
      </c>
      <c r="Y726" s="44">
        <v>64</v>
      </c>
      <c r="Z726" s="44" t="s">
        <v>398</v>
      </c>
      <c r="AA726" s="44">
        <v>33</v>
      </c>
      <c r="AB726" s="44" t="s">
        <v>398</v>
      </c>
      <c r="AC726" s="44">
        <v>58</v>
      </c>
      <c r="AD726" s="44" t="s">
        <v>398</v>
      </c>
      <c r="AE726" s="44">
        <v>85</v>
      </c>
      <c r="AF726" s="44" t="s">
        <v>398</v>
      </c>
      <c r="AG726" s="44">
        <v>263</v>
      </c>
      <c r="AH726" s="44" t="s">
        <v>398</v>
      </c>
      <c r="AI726" s="44">
        <v>282</v>
      </c>
      <c r="AJ726" s="44" t="s">
        <v>398</v>
      </c>
      <c r="AK726" s="44">
        <v>220</v>
      </c>
      <c r="AL726" s="44" t="s">
        <v>398</v>
      </c>
      <c r="AM726" s="44">
        <f>O726+Q726+S726+U726+W726+Y726+AA726+AC726+AE726+AG726+AI726+AK726</f>
        <v>1767</v>
      </c>
    </row>
    <row r="727" spans="1:39" s="115" customFormat="1" ht="30" customHeight="1" x14ac:dyDescent="0.25">
      <c r="A727" s="214">
        <v>359</v>
      </c>
      <c r="B727" s="75">
        <v>342269</v>
      </c>
      <c r="C727" s="111" t="s">
        <v>461</v>
      </c>
      <c r="D727" s="111" t="s">
        <v>469</v>
      </c>
      <c r="E727" s="149" t="s">
        <v>463</v>
      </c>
      <c r="F727" s="113" t="s">
        <v>464</v>
      </c>
      <c r="G727" s="110"/>
      <c r="H727" s="110">
        <v>0</v>
      </c>
      <c r="I727" s="110"/>
      <c r="J727" s="110">
        <v>2</v>
      </c>
      <c r="K727" s="31" t="s">
        <v>101</v>
      </c>
      <c r="L727" s="31" t="s">
        <v>101</v>
      </c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  <c r="AA727" s="110"/>
      <c r="AB727" s="110"/>
      <c r="AC727" s="110"/>
      <c r="AD727" s="110"/>
      <c r="AE727" s="110"/>
      <c r="AF727" s="110"/>
      <c r="AG727" s="110"/>
      <c r="AH727" s="110"/>
      <c r="AI727" s="110"/>
      <c r="AJ727" s="110"/>
      <c r="AK727" s="110"/>
      <c r="AL727" s="110"/>
      <c r="AM727" s="110"/>
    </row>
    <row r="728" spans="1:39" s="115" customFormat="1" ht="30" customHeight="1" x14ac:dyDescent="0.25">
      <c r="A728" s="215"/>
      <c r="B728" s="75">
        <v>342269</v>
      </c>
      <c r="C728" s="111" t="s">
        <v>461</v>
      </c>
      <c r="D728" s="111" t="s">
        <v>469</v>
      </c>
      <c r="E728" s="149" t="s">
        <v>466</v>
      </c>
      <c r="F728" s="113" t="s">
        <v>464</v>
      </c>
      <c r="G728" s="110" t="s">
        <v>470</v>
      </c>
      <c r="H728" s="110">
        <v>10</v>
      </c>
      <c r="I728" s="110" t="s">
        <v>470</v>
      </c>
      <c r="J728" s="110">
        <v>0</v>
      </c>
      <c r="K728" s="31" t="s">
        <v>101</v>
      </c>
      <c r="L728" s="31" t="s">
        <v>101</v>
      </c>
      <c r="M728" s="152">
        <v>1906</v>
      </c>
      <c r="N728" s="44">
        <v>3055</v>
      </c>
      <c r="O728" s="44">
        <v>473</v>
      </c>
      <c r="P728" s="44" t="s">
        <v>398</v>
      </c>
      <c r="Q728" s="44">
        <v>511</v>
      </c>
      <c r="R728" s="44" t="s">
        <v>398</v>
      </c>
      <c r="S728" s="44">
        <v>360</v>
      </c>
      <c r="T728" s="44" t="s">
        <v>398</v>
      </c>
      <c r="U728" s="44">
        <v>300</v>
      </c>
      <c r="V728" s="44" t="s">
        <v>398</v>
      </c>
      <c r="W728" s="44">
        <v>183</v>
      </c>
      <c r="X728" s="44" t="s">
        <v>398</v>
      </c>
      <c r="Y728" s="44">
        <v>98</v>
      </c>
      <c r="Z728" s="44" t="s">
        <v>398</v>
      </c>
      <c r="AA728" s="44">
        <v>59</v>
      </c>
      <c r="AB728" s="44" t="s">
        <v>398</v>
      </c>
      <c r="AC728" s="44">
        <v>145</v>
      </c>
      <c r="AD728" s="44" t="s">
        <v>398</v>
      </c>
      <c r="AE728" s="44">
        <v>190</v>
      </c>
      <c r="AF728" s="44" t="s">
        <v>398</v>
      </c>
      <c r="AG728" s="44">
        <v>250</v>
      </c>
      <c r="AH728" s="44" t="s">
        <v>398</v>
      </c>
      <c r="AI728" s="44">
        <v>343</v>
      </c>
      <c r="AJ728" s="44" t="s">
        <v>398</v>
      </c>
      <c r="AK728" s="44">
        <v>180</v>
      </c>
      <c r="AL728" s="44" t="s">
        <v>398</v>
      </c>
      <c r="AM728" s="44">
        <f>O728+Q728+S728+U728+W728+Y728+AA728+AC728+AE728+AG728+AI728+AK728</f>
        <v>3092</v>
      </c>
    </row>
    <row r="729" spans="1:39" s="115" customFormat="1" ht="30" customHeight="1" x14ac:dyDescent="0.25">
      <c r="A729" s="214">
        <v>360</v>
      </c>
      <c r="B729" s="75">
        <v>342270</v>
      </c>
      <c r="C729" s="111" t="s">
        <v>461</v>
      </c>
      <c r="D729" s="111" t="s">
        <v>469</v>
      </c>
      <c r="E729" s="149" t="s">
        <v>463</v>
      </c>
      <c r="F729" s="113" t="s">
        <v>464</v>
      </c>
      <c r="G729" s="110"/>
      <c r="H729" s="110">
        <v>0</v>
      </c>
      <c r="I729" s="110"/>
      <c r="J729" s="110">
        <v>1</v>
      </c>
      <c r="K729" s="31" t="s">
        <v>101</v>
      </c>
      <c r="L729" s="31" t="s">
        <v>101</v>
      </c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  <c r="AA729" s="110"/>
      <c r="AB729" s="110"/>
      <c r="AC729" s="110"/>
      <c r="AD729" s="110"/>
      <c r="AE729" s="110"/>
      <c r="AF729" s="110"/>
      <c r="AG729" s="110"/>
      <c r="AH729" s="110"/>
      <c r="AI729" s="110"/>
      <c r="AJ729" s="110"/>
      <c r="AK729" s="110"/>
      <c r="AL729" s="110"/>
      <c r="AM729" s="110"/>
    </row>
    <row r="730" spans="1:39" s="115" customFormat="1" ht="30" customHeight="1" x14ac:dyDescent="0.25">
      <c r="A730" s="215"/>
      <c r="B730" s="75">
        <v>342270</v>
      </c>
      <c r="C730" s="111" t="s">
        <v>461</v>
      </c>
      <c r="D730" s="111" t="s">
        <v>469</v>
      </c>
      <c r="E730" s="149" t="s">
        <v>466</v>
      </c>
      <c r="F730" s="113" t="s">
        <v>464</v>
      </c>
      <c r="G730" s="110" t="s">
        <v>470</v>
      </c>
      <c r="H730" s="110">
        <v>3</v>
      </c>
      <c r="I730" s="110" t="s">
        <v>470</v>
      </c>
      <c r="J730" s="110">
        <v>0</v>
      </c>
      <c r="K730" s="31" t="s">
        <v>101</v>
      </c>
      <c r="L730" s="31" t="s">
        <v>101</v>
      </c>
      <c r="M730" s="152">
        <v>2162</v>
      </c>
      <c r="N730" s="44">
        <v>2176</v>
      </c>
      <c r="O730" s="44">
        <v>245</v>
      </c>
      <c r="P730" s="44" t="s">
        <v>398</v>
      </c>
      <c r="Q730" s="44">
        <v>250</v>
      </c>
      <c r="R730" s="44" t="s">
        <v>398</v>
      </c>
      <c r="S730" s="44">
        <v>231</v>
      </c>
      <c r="T730" s="44" t="s">
        <v>398</v>
      </c>
      <c r="U730" s="44">
        <v>201</v>
      </c>
      <c r="V730" s="44" t="s">
        <v>398</v>
      </c>
      <c r="W730" s="44">
        <v>116</v>
      </c>
      <c r="X730" s="44" t="s">
        <v>398</v>
      </c>
      <c r="Y730" s="44">
        <v>5</v>
      </c>
      <c r="Z730" s="44" t="s">
        <v>398</v>
      </c>
      <c r="AA730" s="44">
        <v>0</v>
      </c>
      <c r="AB730" s="44" t="s">
        <v>398</v>
      </c>
      <c r="AC730" s="44">
        <v>9</v>
      </c>
      <c r="AD730" s="44" t="s">
        <v>398</v>
      </c>
      <c r="AE730" s="44">
        <v>100</v>
      </c>
      <c r="AF730" s="44" t="s">
        <v>398</v>
      </c>
      <c r="AG730" s="44">
        <v>108</v>
      </c>
      <c r="AH730" s="44" t="s">
        <v>398</v>
      </c>
      <c r="AI730" s="44">
        <v>344</v>
      </c>
      <c r="AJ730" s="44" t="s">
        <v>398</v>
      </c>
      <c r="AK730" s="44">
        <v>199</v>
      </c>
      <c r="AL730" s="44" t="s">
        <v>398</v>
      </c>
      <c r="AM730" s="44">
        <f>O730+Q730+S730+U730+W730+Y730+AA730+AC730+AE730+AG730+AI730+AK730</f>
        <v>1808</v>
      </c>
    </row>
    <row r="731" spans="1:39" s="115" customFormat="1" ht="30" customHeight="1" x14ac:dyDescent="0.25">
      <c r="A731" s="214">
        <v>361</v>
      </c>
      <c r="B731" s="75">
        <v>342271</v>
      </c>
      <c r="C731" s="111" t="s">
        <v>461</v>
      </c>
      <c r="D731" s="111" t="s">
        <v>469</v>
      </c>
      <c r="E731" s="149" t="s">
        <v>463</v>
      </c>
      <c r="F731" s="113" t="s">
        <v>464</v>
      </c>
      <c r="G731" s="110"/>
      <c r="H731" s="110">
        <v>0</v>
      </c>
      <c r="I731" s="110"/>
      <c r="J731" s="110">
        <v>1</v>
      </c>
      <c r="K731" s="31" t="s">
        <v>101</v>
      </c>
      <c r="L731" s="31" t="s">
        <v>101</v>
      </c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  <c r="AA731" s="110"/>
      <c r="AB731" s="110"/>
      <c r="AC731" s="110"/>
      <c r="AD731" s="110"/>
      <c r="AE731" s="110"/>
      <c r="AF731" s="110"/>
      <c r="AG731" s="110"/>
      <c r="AH731" s="110"/>
      <c r="AI731" s="110"/>
      <c r="AJ731" s="110"/>
      <c r="AK731" s="110"/>
      <c r="AL731" s="110"/>
      <c r="AM731" s="110"/>
    </row>
    <row r="732" spans="1:39" s="115" customFormat="1" ht="30" customHeight="1" x14ac:dyDescent="0.25">
      <c r="A732" s="215"/>
      <c r="B732" s="75">
        <v>342271</v>
      </c>
      <c r="C732" s="111" t="s">
        <v>461</v>
      </c>
      <c r="D732" s="111" t="s">
        <v>469</v>
      </c>
      <c r="E732" s="149" t="s">
        <v>466</v>
      </c>
      <c r="F732" s="113" t="s">
        <v>464</v>
      </c>
      <c r="G732" s="110" t="s">
        <v>470</v>
      </c>
      <c r="H732" s="110">
        <v>3</v>
      </c>
      <c r="I732" s="110" t="s">
        <v>470</v>
      </c>
      <c r="J732" s="110">
        <v>0</v>
      </c>
      <c r="K732" s="31" t="s">
        <v>101</v>
      </c>
      <c r="L732" s="31" t="s">
        <v>101</v>
      </c>
      <c r="M732" s="152">
        <v>428</v>
      </c>
      <c r="N732" s="44">
        <v>1177</v>
      </c>
      <c r="O732" s="44">
        <v>89</v>
      </c>
      <c r="P732" s="44" t="s">
        <v>398</v>
      </c>
      <c r="Q732" s="44">
        <v>73</v>
      </c>
      <c r="R732" s="44" t="s">
        <v>398</v>
      </c>
      <c r="S732" s="44">
        <v>39</v>
      </c>
      <c r="T732" s="44" t="s">
        <v>398</v>
      </c>
      <c r="U732" s="44">
        <v>45</v>
      </c>
      <c r="V732" s="44" t="s">
        <v>398</v>
      </c>
      <c r="W732" s="44">
        <v>23</v>
      </c>
      <c r="X732" s="44" t="s">
        <v>398</v>
      </c>
      <c r="Y732" s="44">
        <v>41</v>
      </c>
      <c r="Z732" s="44" t="s">
        <v>398</v>
      </c>
      <c r="AA732" s="44">
        <v>0</v>
      </c>
      <c r="AB732" s="44" t="s">
        <v>398</v>
      </c>
      <c r="AC732" s="44">
        <v>4</v>
      </c>
      <c r="AD732" s="44" t="s">
        <v>398</v>
      </c>
      <c r="AE732" s="44">
        <v>248</v>
      </c>
      <c r="AF732" s="44" t="s">
        <v>398</v>
      </c>
      <c r="AG732" s="44">
        <v>122</v>
      </c>
      <c r="AH732" s="44" t="s">
        <v>398</v>
      </c>
      <c r="AI732" s="44">
        <v>126</v>
      </c>
      <c r="AJ732" s="44" t="s">
        <v>398</v>
      </c>
      <c r="AK732" s="44">
        <v>95</v>
      </c>
      <c r="AL732" s="44" t="s">
        <v>398</v>
      </c>
      <c r="AM732" s="44">
        <f>O732+Q732+S732+U732+W732+Y732+AA732+AC732+AE732+AG732+AI732+AK732</f>
        <v>905</v>
      </c>
    </row>
    <row r="733" spans="1:39" s="115" customFormat="1" ht="30" customHeight="1" x14ac:dyDescent="0.25">
      <c r="A733" s="214">
        <v>362</v>
      </c>
      <c r="B733" s="75">
        <v>342272</v>
      </c>
      <c r="C733" s="111" t="s">
        <v>461</v>
      </c>
      <c r="D733" s="111" t="s">
        <v>469</v>
      </c>
      <c r="E733" s="149" t="s">
        <v>463</v>
      </c>
      <c r="F733" s="113" t="s">
        <v>464</v>
      </c>
      <c r="G733" s="110"/>
      <c r="H733" s="110">
        <v>0</v>
      </c>
      <c r="I733" s="110"/>
      <c r="J733" s="110">
        <v>1</v>
      </c>
      <c r="K733" s="31" t="s">
        <v>101</v>
      </c>
      <c r="L733" s="31" t="s">
        <v>101</v>
      </c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  <c r="AA733" s="110"/>
      <c r="AB733" s="110"/>
      <c r="AC733" s="110"/>
      <c r="AD733" s="110"/>
      <c r="AE733" s="110"/>
      <c r="AF733" s="110"/>
      <c r="AG733" s="110"/>
      <c r="AH733" s="110"/>
      <c r="AI733" s="110"/>
      <c r="AJ733" s="110"/>
      <c r="AK733" s="110"/>
      <c r="AL733" s="110"/>
      <c r="AM733" s="110"/>
    </row>
    <row r="734" spans="1:39" s="115" customFormat="1" ht="30" customHeight="1" x14ac:dyDescent="0.25">
      <c r="A734" s="215"/>
      <c r="B734" s="75">
        <v>342272</v>
      </c>
      <c r="C734" s="111" t="s">
        <v>461</v>
      </c>
      <c r="D734" s="111" t="s">
        <v>469</v>
      </c>
      <c r="E734" s="149" t="s">
        <v>466</v>
      </c>
      <c r="F734" s="113" t="s">
        <v>464</v>
      </c>
      <c r="G734" s="110" t="s">
        <v>470</v>
      </c>
      <c r="H734" s="110">
        <v>3</v>
      </c>
      <c r="I734" s="110" t="s">
        <v>470</v>
      </c>
      <c r="J734" s="110">
        <v>0</v>
      </c>
      <c r="K734" s="31" t="s">
        <v>101</v>
      </c>
      <c r="L734" s="31" t="s">
        <v>101</v>
      </c>
      <c r="M734" s="152">
        <v>1112</v>
      </c>
      <c r="N734" s="44">
        <v>808</v>
      </c>
      <c r="O734" s="44">
        <v>41</v>
      </c>
      <c r="P734" s="44" t="s">
        <v>398</v>
      </c>
      <c r="Q734" s="44">
        <v>137</v>
      </c>
      <c r="R734" s="44" t="s">
        <v>398</v>
      </c>
      <c r="S734" s="44">
        <v>106</v>
      </c>
      <c r="T734" s="44" t="s">
        <v>398</v>
      </c>
      <c r="U734" s="44">
        <v>53</v>
      </c>
      <c r="V734" s="44" t="s">
        <v>398</v>
      </c>
      <c r="W734" s="44">
        <v>54</v>
      </c>
      <c r="X734" s="44" t="s">
        <v>398</v>
      </c>
      <c r="Y734" s="44">
        <v>44</v>
      </c>
      <c r="Z734" s="44" t="s">
        <v>398</v>
      </c>
      <c r="AA734" s="44">
        <v>27</v>
      </c>
      <c r="AB734" s="44" t="s">
        <v>398</v>
      </c>
      <c r="AC734" s="44">
        <v>28</v>
      </c>
      <c r="AD734" s="44" t="s">
        <v>398</v>
      </c>
      <c r="AE734" s="44">
        <v>69</v>
      </c>
      <c r="AF734" s="44" t="s">
        <v>398</v>
      </c>
      <c r="AG734" s="44">
        <v>74</v>
      </c>
      <c r="AH734" s="44" t="s">
        <v>398</v>
      </c>
      <c r="AI734" s="44">
        <v>219</v>
      </c>
      <c r="AJ734" s="44" t="s">
        <v>398</v>
      </c>
      <c r="AK734" s="44">
        <v>169</v>
      </c>
      <c r="AL734" s="44" t="s">
        <v>398</v>
      </c>
      <c r="AM734" s="44">
        <f>O734+Q734+S734+U734+W734+Y734+AA734+AC734+AE734+AG734+AI734+AK734</f>
        <v>1021</v>
      </c>
    </row>
    <row r="735" spans="1:39" s="115" customFormat="1" ht="30" customHeight="1" x14ac:dyDescent="0.25">
      <c r="A735" s="214">
        <v>363</v>
      </c>
      <c r="B735" s="75">
        <v>342273</v>
      </c>
      <c r="C735" s="111" t="s">
        <v>461</v>
      </c>
      <c r="D735" s="111" t="s">
        <v>469</v>
      </c>
      <c r="E735" s="149" t="s">
        <v>463</v>
      </c>
      <c r="F735" s="113" t="s">
        <v>464</v>
      </c>
      <c r="G735" s="110"/>
      <c r="H735" s="110">
        <v>0</v>
      </c>
      <c r="I735" s="110"/>
      <c r="J735" s="110">
        <v>12</v>
      </c>
      <c r="K735" s="31" t="s">
        <v>101</v>
      </c>
      <c r="L735" s="31" t="s">
        <v>101</v>
      </c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  <c r="AA735" s="110"/>
      <c r="AB735" s="110"/>
      <c r="AC735" s="110"/>
      <c r="AD735" s="110"/>
      <c r="AE735" s="110"/>
      <c r="AF735" s="110"/>
      <c r="AG735" s="110"/>
      <c r="AH735" s="110"/>
      <c r="AI735" s="110"/>
      <c r="AJ735" s="110"/>
      <c r="AK735" s="110"/>
      <c r="AL735" s="110"/>
      <c r="AM735" s="110"/>
    </row>
    <row r="736" spans="1:39" s="115" customFormat="1" ht="30" customHeight="1" x14ac:dyDescent="0.25">
      <c r="A736" s="215"/>
      <c r="B736" s="75">
        <v>342273</v>
      </c>
      <c r="C736" s="111" t="s">
        <v>461</v>
      </c>
      <c r="D736" s="111" t="s">
        <v>469</v>
      </c>
      <c r="E736" s="149" t="s">
        <v>466</v>
      </c>
      <c r="F736" s="113" t="s">
        <v>464</v>
      </c>
      <c r="G736" s="110" t="s">
        <v>470</v>
      </c>
      <c r="H736" s="110">
        <v>0</v>
      </c>
      <c r="I736" s="110" t="s">
        <v>470</v>
      </c>
      <c r="J736" s="110">
        <v>0</v>
      </c>
      <c r="K736" s="31" t="s">
        <v>101</v>
      </c>
      <c r="L736" s="31" t="s">
        <v>101</v>
      </c>
      <c r="M736" s="152">
        <v>964</v>
      </c>
      <c r="N736" s="44">
        <v>808</v>
      </c>
      <c r="O736" s="44">
        <v>41</v>
      </c>
      <c r="P736" s="44" t="s">
        <v>398</v>
      </c>
      <c r="Q736" s="44">
        <v>0</v>
      </c>
      <c r="R736" s="44" t="s">
        <v>398</v>
      </c>
      <c r="S736" s="44">
        <v>0</v>
      </c>
      <c r="T736" s="44" t="s">
        <v>398</v>
      </c>
      <c r="U736" s="44">
        <v>53</v>
      </c>
      <c r="V736" s="44" t="s">
        <v>398</v>
      </c>
      <c r="W736" s="44">
        <v>0</v>
      </c>
      <c r="X736" s="44" t="s">
        <v>398</v>
      </c>
      <c r="Y736" s="44">
        <v>0</v>
      </c>
      <c r="Z736" s="44" t="s">
        <v>398</v>
      </c>
      <c r="AA736" s="44">
        <v>0</v>
      </c>
      <c r="AB736" s="44" t="s">
        <v>398</v>
      </c>
      <c r="AC736" s="44">
        <v>0</v>
      </c>
      <c r="AD736" s="44" t="s">
        <v>398</v>
      </c>
      <c r="AE736" s="44">
        <v>0</v>
      </c>
      <c r="AF736" s="44" t="s">
        <v>398</v>
      </c>
      <c r="AG736" s="44">
        <v>0</v>
      </c>
      <c r="AH736" s="44" t="s">
        <v>398</v>
      </c>
      <c r="AI736" s="44">
        <v>0</v>
      </c>
      <c r="AJ736" s="44" t="s">
        <v>398</v>
      </c>
      <c r="AK736" s="44">
        <v>0</v>
      </c>
      <c r="AL736" s="44" t="s">
        <v>398</v>
      </c>
      <c r="AM736" s="44">
        <f>O736+Q736+S736+U736+W736+Y736+AA736+AC736+AE736+AG736+AI736+AK736</f>
        <v>94</v>
      </c>
    </row>
    <row r="737" spans="1:39" s="115" customFormat="1" ht="30" customHeight="1" x14ac:dyDescent="0.25">
      <c r="A737" s="214">
        <v>364</v>
      </c>
      <c r="B737" s="75">
        <v>342274</v>
      </c>
      <c r="C737" s="111" t="s">
        <v>461</v>
      </c>
      <c r="D737" s="111" t="s">
        <v>469</v>
      </c>
      <c r="E737" s="149" t="s">
        <v>463</v>
      </c>
      <c r="F737" s="113" t="s">
        <v>464</v>
      </c>
      <c r="G737" s="110"/>
      <c r="H737" s="110">
        <v>0</v>
      </c>
      <c r="I737" s="110"/>
      <c r="J737" s="110">
        <v>2</v>
      </c>
      <c r="K737" s="31" t="s">
        <v>101</v>
      </c>
      <c r="L737" s="31" t="s">
        <v>101</v>
      </c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  <c r="AA737" s="110"/>
      <c r="AB737" s="110"/>
      <c r="AC737" s="110"/>
      <c r="AD737" s="110"/>
      <c r="AE737" s="110"/>
      <c r="AF737" s="110"/>
      <c r="AG737" s="110"/>
      <c r="AH737" s="110"/>
      <c r="AI737" s="110"/>
      <c r="AJ737" s="110"/>
      <c r="AK737" s="110"/>
      <c r="AL737" s="110"/>
      <c r="AM737" s="110"/>
    </row>
    <row r="738" spans="1:39" s="115" customFormat="1" ht="30" customHeight="1" x14ac:dyDescent="0.25">
      <c r="A738" s="215"/>
      <c r="B738" s="75">
        <v>342274</v>
      </c>
      <c r="C738" s="111" t="s">
        <v>461</v>
      </c>
      <c r="D738" s="111" t="s">
        <v>469</v>
      </c>
      <c r="E738" s="149" t="s">
        <v>466</v>
      </c>
      <c r="F738" s="113" t="s">
        <v>464</v>
      </c>
      <c r="G738" s="110" t="s">
        <v>470</v>
      </c>
      <c r="H738" s="110">
        <v>10</v>
      </c>
      <c r="I738" s="110" t="s">
        <v>470</v>
      </c>
      <c r="J738" s="110">
        <v>0</v>
      </c>
      <c r="K738" s="31" t="s">
        <v>101</v>
      </c>
      <c r="L738" s="31" t="s">
        <v>101</v>
      </c>
      <c r="M738" s="152">
        <v>5229</v>
      </c>
      <c r="N738" s="44">
        <v>6027</v>
      </c>
      <c r="O738" s="44">
        <v>558</v>
      </c>
      <c r="P738" s="44" t="s">
        <v>398</v>
      </c>
      <c r="Q738" s="44">
        <v>538</v>
      </c>
      <c r="R738" s="44" t="s">
        <v>398</v>
      </c>
      <c r="S738" s="44">
        <v>441</v>
      </c>
      <c r="T738" s="44" t="s">
        <v>398</v>
      </c>
      <c r="U738" s="44">
        <v>454</v>
      </c>
      <c r="V738" s="44" t="s">
        <v>398</v>
      </c>
      <c r="W738" s="44">
        <v>372</v>
      </c>
      <c r="X738" s="44" t="s">
        <v>398</v>
      </c>
      <c r="Y738" s="44">
        <v>319</v>
      </c>
      <c r="Z738" s="44" t="s">
        <v>398</v>
      </c>
      <c r="AA738" s="44">
        <v>120</v>
      </c>
      <c r="AB738" s="44" t="s">
        <v>398</v>
      </c>
      <c r="AC738" s="44">
        <v>267</v>
      </c>
      <c r="AD738" s="44" t="s">
        <v>398</v>
      </c>
      <c r="AE738" s="44">
        <v>421</v>
      </c>
      <c r="AF738" s="44" t="s">
        <v>398</v>
      </c>
      <c r="AG738" s="44">
        <v>426</v>
      </c>
      <c r="AH738" s="44" t="s">
        <v>398</v>
      </c>
      <c r="AI738" s="44">
        <v>605</v>
      </c>
      <c r="AJ738" s="44" t="s">
        <v>398</v>
      </c>
      <c r="AK738" s="44">
        <v>516</v>
      </c>
      <c r="AL738" s="44" t="s">
        <v>398</v>
      </c>
      <c r="AM738" s="44">
        <f>O738+Q738+S738+U738+W738+Y738+AA738+AC738+AE738+AG738+AI738+AK738</f>
        <v>5037</v>
      </c>
    </row>
    <row r="739" spans="1:39" s="115" customFormat="1" ht="30" customHeight="1" x14ac:dyDescent="0.25">
      <c r="A739" s="214">
        <v>365</v>
      </c>
      <c r="B739" s="75">
        <v>342275</v>
      </c>
      <c r="C739" s="111" t="s">
        <v>461</v>
      </c>
      <c r="D739" s="111" t="s">
        <v>469</v>
      </c>
      <c r="E739" s="149" t="s">
        <v>463</v>
      </c>
      <c r="F739" s="113" t="s">
        <v>464</v>
      </c>
      <c r="G739" s="110"/>
      <c r="H739" s="110">
        <v>0</v>
      </c>
      <c r="I739" s="110"/>
      <c r="J739" s="110">
        <v>8</v>
      </c>
      <c r="K739" s="31" t="s">
        <v>101</v>
      </c>
      <c r="L739" s="31" t="s">
        <v>101</v>
      </c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  <c r="AA739" s="110"/>
      <c r="AB739" s="110"/>
      <c r="AC739" s="110"/>
      <c r="AD739" s="110"/>
      <c r="AE739" s="110"/>
      <c r="AF739" s="110"/>
      <c r="AG739" s="110"/>
      <c r="AH739" s="110"/>
      <c r="AI739" s="110"/>
      <c r="AJ739" s="110"/>
      <c r="AK739" s="110"/>
      <c r="AL739" s="110"/>
      <c r="AM739" s="110"/>
    </row>
    <row r="740" spans="1:39" s="115" customFormat="1" ht="30" customHeight="1" x14ac:dyDescent="0.25">
      <c r="A740" s="215"/>
      <c r="B740" s="75">
        <v>342275</v>
      </c>
      <c r="C740" s="111" t="s">
        <v>461</v>
      </c>
      <c r="D740" s="111" t="s">
        <v>469</v>
      </c>
      <c r="E740" s="149" t="s">
        <v>466</v>
      </c>
      <c r="F740" s="113" t="s">
        <v>464</v>
      </c>
      <c r="G740" s="110" t="s">
        <v>470</v>
      </c>
      <c r="H740" s="110">
        <v>0</v>
      </c>
      <c r="I740" s="110" t="s">
        <v>470</v>
      </c>
      <c r="J740" s="110">
        <v>0</v>
      </c>
      <c r="K740" s="31" t="s">
        <v>101</v>
      </c>
      <c r="L740" s="31" t="s">
        <v>101</v>
      </c>
      <c r="M740" s="152">
        <v>1359</v>
      </c>
      <c r="N740" s="44">
        <v>619</v>
      </c>
      <c r="O740" s="44">
        <v>130</v>
      </c>
      <c r="P740" s="44" t="s">
        <v>398</v>
      </c>
      <c r="Q740" s="44">
        <v>47</v>
      </c>
      <c r="R740" s="44" t="s">
        <v>398</v>
      </c>
      <c r="S740" s="44">
        <v>32</v>
      </c>
      <c r="T740" s="44" t="s">
        <v>398</v>
      </c>
      <c r="U740" s="44">
        <v>35</v>
      </c>
      <c r="V740" s="44" t="s">
        <v>398</v>
      </c>
      <c r="W740" s="44">
        <v>30</v>
      </c>
      <c r="X740" s="44" t="s">
        <v>398</v>
      </c>
      <c r="Y740" s="44">
        <v>7</v>
      </c>
      <c r="Z740" s="44" t="s">
        <v>398</v>
      </c>
      <c r="AA740" s="44">
        <v>6</v>
      </c>
      <c r="AB740" s="44" t="s">
        <v>398</v>
      </c>
      <c r="AC740" s="44">
        <v>23</v>
      </c>
      <c r="AD740" s="44" t="s">
        <v>398</v>
      </c>
      <c r="AE740" s="44">
        <v>97</v>
      </c>
      <c r="AF740" s="44" t="s">
        <v>398</v>
      </c>
      <c r="AG740" s="44">
        <v>105</v>
      </c>
      <c r="AH740" s="44" t="s">
        <v>398</v>
      </c>
      <c r="AI740" s="44">
        <v>81</v>
      </c>
      <c r="AJ740" s="44" t="s">
        <v>398</v>
      </c>
      <c r="AK740" s="44">
        <v>103</v>
      </c>
      <c r="AL740" s="44" t="s">
        <v>398</v>
      </c>
      <c r="AM740" s="44">
        <f>O740+Q740+S740+U740+W740+Y740+AA740+AC740+AE740+AG740+AI740+AK740</f>
        <v>696</v>
      </c>
    </row>
    <row r="741" spans="1:39" s="115" customFormat="1" ht="30" customHeight="1" x14ac:dyDescent="0.25">
      <c r="A741" s="214">
        <v>366</v>
      </c>
      <c r="B741" s="75">
        <v>342276</v>
      </c>
      <c r="C741" s="111" t="s">
        <v>461</v>
      </c>
      <c r="D741" s="111" t="s">
        <v>469</v>
      </c>
      <c r="E741" s="149" t="s">
        <v>463</v>
      </c>
      <c r="F741" s="113" t="s">
        <v>464</v>
      </c>
      <c r="G741" s="110"/>
      <c r="H741" s="110">
        <v>0</v>
      </c>
      <c r="I741" s="110"/>
      <c r="J741" s="110">
        <v>8</v>
      </c>
      <c r="K741" s="31" t="s">
        <v>101</v>
      </c>
      <c r="L741" s="31" t="s">
        <v>101</v>
      </c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  <c r="AA741" s="110"/>
      <c r="AB741" s="110"/>
      <c r="AC741" s="110"/>
      <c r="AD741" s="110"/>
      <c r="AE741" s="110"/>
      <c r="AF741" s="110"/>
      <c r="AG741" s="110"/>
      <c r="AH741" s="110"/>
      <c r="AI741" s="110"/>
      <c r="AJ741" s="110"/>
      <c r="AK741" s="110"/>
      <c r="AL741" s="110"/>
      <c r="AM741" s="110"/>
    </row>
    <row r="742" spans="1:39" s="115" customFormat="1" ht="30" customHeight="1" x14ac:dyDescent="0.25">
      <c r="A742" s="215"/>
      <c r="B742" s="75">
        <v>342276</v>
      </c>
      <c r="C742" s="111" t="s">
        <v>461</v>
      </c>
      <c r="D742" s="111" t="s">
        <v>469</v>
      </c>
      <c r="E742" s="149" t="s">
        <v>466</v>
      </c>
      <c r="F742" s="113" t="s">
        <v>464</v>
      </c>
      <c r="G742" s="110" t="s">
        <v>470</v>
      </c>
      <c r="H742" s="110">
        <v>0</v>
      </c>
      <c r="I742" s="110" t="s">
        <v>470</v>
      </c>
      <c r="J742" s="110">
        <v>0</v>
      </c>
      <c r="K742" s="31" t="s">
        <v>101</v>
      </c>
      <c r="L742" s="31" t="s">
        <v>101</v>
      </c>
      <c r="M742" s="152">
        <v>1784</v>
      </c>
      <c r="N742" s="44">
        <v>1712</v>
      </c>
      <c r="O742" s="44">
        <v>210</v>
      </c>
      <c r="P742" s="44" t="s">
        <v>398</v>
      </c>
      <c r="Q742" s="44">
        <v>136</v>
      </c>
      <c r="R742" s="44" t="s">
        <v>398</v>
      </c>
      <c r="S742" s="44">
        <v>124</v>
      </c>
      <c r="T742" s="44" t="s">
        <v>398</v>
      </c>
      <c r="U742" s="44">
        <v>102</v>
      </c>
      <c r="V742" s="44" t="s">
        <v>398</v>
      </c>
      <c r="W742" s="44">
        <v>121</v>
      </c>
      <c r="X742" s="44" t="s">
        <v>398</v>
      </c>
      <c r="Y742" s="44">
        <v>140</v>
      </c>
      <c r="Z742" s="44" t="s">
        <v>398</v>
      </c>
      <c r="AA742" s="44">
        <v>118</v>
      </c>
      <c r="AB742" s="44" t="s">
        <v>398</v>
      </c>
      <c r="AC742" s="44">
        <v>111</v>
      </c>
      <c r="AD742" s="44" t="s">
        <v>398</v>
      </c>
      <c r="AE742" s="44">
        <v>147</v>
      </c>
      <c r="AF742" s="44" t="s">
        <v>398</v>
      </c>
      <c r="AG742" s="44">
        <v>145</v>
      </c>
      <c r="AH742" s="44" t="s">
        <v>398</v>
      </c>
      <c r="AI742" s="44">
        <v>178</v>
      </c>
      <c r="AJ742" s="44" t="s">
        <v>398</v>
      </c>
      <c r="AK742" s="44">
        <v>89</v>
      </c>
      <c r="AL742" s="44" t="s">
        <v>398</v>
      </c>
      <c r="AM742" s="44">
        <f>O742+Q742+S742+U742+W742+Y742+AA742+AC742+AE742+AG742+AI742+AK742</f>
        <v>1621</v>
      </c>
    </row>
    <row r="743" spans="1:39" s="115" customFormat="1" ht="30" customHeight="1" x14ac:dyDescent="0.25">
      <c r="A743" s="214">
        <v>367</v>
      </c>
      <c r="B743" s="75">
        <v>342277</v>
      </c>
      <c r="C743" s="111" t="s">
        <v>461</v>
      </c>
      <c r="D743" s="111" t="s">
        <v>469</v>
      </c>
      <c r="E743" s="149" t="s">
        <v>463</v>
      </c>
      <c r="F743" s="113" t="s">
        <v>464</v>
      </c>
      <c r="G743" s="110"/>
      <c r="H743" s="110">
        <v>0</v>
      </c>
      <c r="I743" s="110"/>
      <c r="J743" s="110">
        <v>2</v>
      </c>
      <c r="K743" s="31" t="s">
        <v>101</v>
      </c>
      <c r="L743" s="31" t="s">
        <v>101</v>
      </c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  <c r="AA743" s="110"/>
      <c r="AB743" s="110"/>
      <c r="AC743" s="110"/>
      <c r="AD743" s="110"/>
      <c r="AE743" s="110"/>
      <c r="AF743" s="110"/>
      <c r="AG743" s="110"/>
      <c r="AH743" s="110"/>
      <c r="AI743" s="110"/>
      <c r="AJ743" s="110"/>
      <c r="AK743" s="110"/>
      <c r="AL743" s="110"/>
      <c r="AM743" s="110"/>
    </row>
    <row r="744" spans="1:39" s="115" customFormat="1" ht="30" customHeight="1" x14ac:dyDescent="0.25">
      <c r="A744" s="215"/>
      <c r="B744" s="75">
        <v>342277</v>
      </c>
      <c r="C744" s="111" t="s">
        <v>461</v>
      </c>
      <c r="D744" s="111" t="s">
        <v>469</v>
      </c>
      <c r="E744" s="149" t="s">
        <v>466</v>
      </c>
      <c r="F744" s="113" t="s">
        <v>464</v>
      </c>
      <c r="G744" s="110" t="s">
        <v>470</v>
      </c>
      <c r="H744" s="110">
        <v>10</v>
      </c>
      <c r="I744" s="110" t="s">
        <v>470</v>
      </c>
      <c r="J744" s="110">
        <v>0</v>
      </c>
      <c r="K744" s="31" t="s">
        <v>101</v>
      </c>
      <c r="L744" s="31" t="s">
        <v>101</v>
      </c>
      <c r="M744" s="152">
        <v>2945</v>
      </c>
      <c r="N744" s="44">
        <v>2640</v>
      </c>
      <c r="O744" s="44">
        <v>235</v>
      </c>
      <c r="P744" s="44" t="s">
        <v>398</v>
      </c>
      <c r="Q744" s="44">
        <v>270</v>
      </c>
      <c r="R744" s="44" t="s">
        <v>398</v>
      </c>
      <c r="S744" s="44">
        <v>204</v>
      </c>
      <c r="T744" s="44" t="s">
        <v>398</v>
      </c>
      <c r="U744" s="44">
        <v>175</v>
      </c>
      <c r="V744" s="44" t="s">
        <v>398</v>
      </c>
      <c r="W744" s="44">
        <v>130</v>
      </c>
      <c r="X744" s="44" t="s">
        <v>398</v>
      </c>
      <c r="Y744" s="44">
        <v>92</v>
      </c>
      <c r="Z744" s="44" t="s">
        <v>398</v>
      </c>
      <c r="AA744" s="44">
        <v>54</v>
      </c>
      <c r="AB744" s="44" t="s">
        <v>398</v>
      </c>
      <c r="AC744" s="44">
        <v>60</v>
      </c>
      <c r="AD744" s="44" t="s">
        <v>398</v>
      </c>
      <c r="AE744" s="44">
        <v>150</v>
      </c>
      <c r="AF744" s="44" t="s">
        <v>398</v>
      </c>
      <c r="AG744" s="44">
        <v>188</v>
      </c>
      <c r="AH744" s="44" t="s">
        <v>398</v>
      </c>
      <c r="AI744" s="44">
        <v>0</v>
      </c>
      <c r="AJ744" s="44" t="s">
        <v>398</v>
      </c>
      <c r="AK744" s="44">
        <v>564</v>
      </c>
      <c r="AL744" s="44" t="s">
        <v>398</v>
      </c>
      <c r="AM744" s="44">
        <f>O744+Q744+S744+U744+W744+Y744+AA744+AC744+AE744+AG744+AI744+AK744</f>
        <v>2122</v>
      </c>
    </row>
    <row r="745" spans="1:39" s="115" customFormat="1" ht="30" customHeight="1" x14ac:dyDescent="0.25">
      <c r="A745" s="214">
        <v>368</v>
      </c>
      <c r="B745" s="75">
        <v>342278</v>
      </c>
      <c r="C745" s="111" t="s">
        <v>461</v>
      </c>
      <c r="D745" s="111" t="s">
        <v>469</v>
      </c>
      <c r="E745" s="149" t="s">
        <v>463</v>
      </c>
      <c r="F745" s="113" t="s">
        <v>464</v>
      </c>
      <c r="G745" s="110"/>
      <c r="H745" s="110">
        <v>0</v>
      </c>
      <c r="I745" s="110"/>
      <c r="J745" s="110">
        <v>5</v>
      </c>
      <c r="K745" s="31" t="s">
        <v>101</v>
      </c>
      <c r="L745" s="31" t="s">
        <v>101</v>
      </c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  <c r="AA745" s="110"/>
      <c r="AB745" s="110"/>
      <c r="AC745" s="110"/>
      <c r="AD745" s="110"/>
      <c r="AE745" s="110"/>
      <c r="AF745" s="110"/>
      <c r="AG745" s="110"/>
      <c r="AH745" s="110"/>
      <c r="AI745" s="110"/>
      <c r="AJ745" s="110"/>
      <c r="AK745" s="110"/>
      <c r="AL745" s="110"/>
      <c r="AM745" s="110"/>
    </row>
    <row r="746" spans="1:39" s="115" customFormat="1" ht="30" customHeight="1" x14ac:dyDescent="0.25">
      <c r="A746" s="215"/>
      <c r="B746" s="75">
        <v>342278</v>
      </c>
      <c r="C746" s="111" t="s">
        <v>461</v>
      </c>
      <c r="D746" s="111" t="s">
        <v>469</v>
      </c>
      <c r="E746" s="149" t="s">
        <v>466</v>
      </c>
      <c r="F746" s="113" t="s">
        <v>464</v>
      </c>
      <c r="G746" s="110" t="s">
        <v>470</v>
      </c>
      <c r="H746" s="110">
        <v>0</v>
      </c>
      <c r="I746" s="110" t="s">
        <v>470</v>
      </c>
      <c r="J746" s="110">
        <v>0</v>
      </c>
      <c r="K746" s="31" t="s">
        <v>101</v>
      </c>
      <c r="L746" s="31" t="s">
        <v>101</v>
      </c>
      <c r="M746" s="152">
        <v>54094</v>
      </c>
      <c r="N746" s="44">
        <v>61747</v>
      </c>
      <c r="O746" s="44">
        <v>4219</v>
      </c>
      <c r="P746" s="44" t="s">
        <v>398</v>
      </c>
      <c r="Q746" s="44">
        <v>5678</v>
      </c>
      <c r="R746" s="44" t="s">
        <v>398</v>
      </c>
      <c r="S746" s="44">
        <v>5586</v>
      </c>
      <c r="T746" s="44" t="s">
        <v>398</v>
      </c>
      <c r="U746" s="44">
        <v>4146</v>
      </c>
      <c r="V746" s="44" t="s">
        <v>398</v>
      </c>
      <c r="W746" s="44">
        <v>3842</v>
      </c>
      <c r="X746" s="44" t="s">
        <v>398</v>
      </c>
      <c r="Y746" s="44">
        <v>3695</v>
      </c>
      <c r="Z746" s="44" t="s">
        <v>398</v>
      </c>
      <c r="AA746" s="44">
        <v>3352</v>
      </c>
      <c r="AB746" s="44" t="s">
        <v>398</v>
      </c>
      <c r="AC746" s="44">
        <v>3494</v>
      </c>
      <c r="AD746" s="44" t="s">
        <v>398</v>
      </c>
      <c r="AE746" s="44">
        <v>5666</v>
      </c>
      <c r="AF746" s="44" t="s">
        <v>398</v>
      </c>
      <c r="AG746" s="44">
        <v>6007</v>
      </c>
      <c r="AH746" s="44" t="s">
        <v>398</v>
      </c>
      <c r="AI746" s="44">
        <v>5749</v>
      </c>
      <c r="AJ746" s="44" t="s">
        <v>398</v>
      </c>
      <c r="AK746" s="44">
        <v>3797</v>
      </c>
      <c r="AL746" s="44" t="s">
        <v>398</v>
      </c>
      <c r="AM746" s="44">
        <f>O746+Q746+S746+U746+W746+Y746+AA746+AC746+AE746+AG746+AI746+AK746</f>
        <v>55231</v>
      </c>
    </row>
    <row r="747" spans="1:39" s="115" customFormat="1" ht="30" customHeight="1" x14ac:dyDescent="0.25">
      <c r="A747" s="214">
        <v>369</v>
      </c>
      <c r="B747" s="75">
        <v>342279</v>
      </c>
      <c r="C747" s="111" t="s">
        <v>461</v>
      </c>
      <c r="D747" s="111" t="s">
        <v>469</v>
      </c>
      <c r="E747" s="149" t="s">
        <v>463</v>
      </c>
      <c r="F747" s="113" t="s">
        <v>464</v>
      </c>
      <c r="G747" s="110"/>
      <c r="H747" s="110">
        <v>0</v>
      </c>
      <c r="I747" s="110"/>
      <c r="J747" s="110">
        <v>3</v>
      </c>
      <c r="K747" s="31" t="s">
        <v>101</v>
      </c>
      <c r="L747" s="31" t="s">
        <v>101</v>
      </c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  <c r="AA747" s="110"/>
      <c r="AB747" s="110"/>
      <c r="AC747" s="110"/>
      <c r="AD747" s="110"/>
      <c r="AE747" s="110"/>
      <c r="AF747" s="110"/>
      <c r="AG747" s="110"/>
      <c r="AH747" s="110"/>
      <c r="AI747" s="110"/>
      <c r="AJ747" s="110"/>
      <c r="AK747" s="110"/>
      <c r="AL747" s="110"/>
      <c r="AM747" s="110"/>
    </row>
    <row r="748" spans="1:39" s="115" customFormat="1" ht="30" customHeight="1" x14ac:dyDescent="0.25">
      <c r="A748" s="215"/>
      <c r="B748" s="75">
        <v>342279</v>
      </c>
      <c r="C748" s="111" t="s">
        <v>461</v>
      </c>
      <c r="D748" s="111" t="s">
        <v>469</v>
      </c>
      <c r="E748" s="149" t="s">
        <v>466</v>
      </c>
      <c r="F748" s="113" t="s">
        <v>464</v>
      </c>
      <c r="G748" s="110" t="s">
        <v>470</v>
      </c>
      <c r="H748" s="110">
        <v>9</v>
      </c>
      <c r="I748" s="110" t="s">
        <v>470</v>
      </c>
      <c r="J748" s="110">
        <v>0</v>
      </c>
      <c r="K748" s="31" t="s">
        <v>101</v>
      </c>
      <c r="L748" s="31" t="s">
        <v>101</v>
      </c>
      <c r="M748" s="152">
        <v>1869</v>
      </c>
      <c r="N748" s="44">
        <v>2986</v>
      </c>
      <c r="O748" s="44">
        <v>490</v>
      </c>
      <c r="P748" s="44" t="s">
        <v>398</v>
      </c>
      <c r="Q748" s="44">
        <v>534</v>
      </c>
      <c r="R748" s="44" t="s">
        <v>398</v>
      </c>
      <c r="S748" s="44">
        <v>396</v>
      </c>
      <c r="T748" s="44" t="s">
        <v>398</v>
      </c>
      <c r="U748" s="44">
        <v>280</v>
      </c>
      <c r="V748" s="44" t="s">
        <v>398</v>
      </c>
      <c r="W748" s="44">
        <v>180</v>
      </c>
      <c r="X748" s="44" t="s">
        <v>398</v>
      </c>
      <c r="Y748" s="44">
        <v>171</v>
      </c>
      <c r="Z748" s="44" t="s">
        <v>398</v>
      </c>
      <c r="AA748" s="44">
        <v>99</v>
      </c>
      <c r="AB748" s="44" t="s">
        <v>398</v>
      </c>
      <c r="AC748" s="44">
        <v>160</v>
      </c>
      <c r="AD748" s="44" t="s">
        <v>398</v>
      </c>
      <c r="AE748" s="44">
        <v>160</v>
      </c>
      <c r="AF748" s="44" t="s">
        <v>398</v>
      </c>
      <c r="AG748" s="44">
        <v>280</v>
      </c>
      <c r="AH748" s="44" t="s">
        <v>398</v>
      </c>
      <c r="AI748" s="44">
        <v>818</v>
      </c>
      <c r="AJ748" s="44" t="s">
        <v>398</v>
      </c>
      <c r="AK748" s="44">
        <v>482</v>
      </c>
      <c r="AL748" s="44" t="s">
        <v>398</v>
      </c>
      <c r="AM748" s="44">
        <f>O748+Q748+S748+U748+W748+Y748+AA748+AC748+AE748+AG748+AI748+AK748</f>
        <v>4050</v>
      </c>
    </row>
    <row r="749" spans="1:39" s="115" customFormat="1" ht="30" customHeight="1" x14ac:dyDescent="0.25">
      <c r="A749" s="214">
        <v>370</v>
      </c>
      <c r="B749" s="75">
        <v>342280</v>
      </c>
      <c r="C749" s="111" t="s">
        <v>461</v>
      </c>
      <c r="D749" s="111" t="s">
        <v>469</v>
      </c>
      <c r="E749" s="149" t="s">
        <v>463</v>
      </c>
      <c r="F749" s="113" t="s">
        <v>464</v>
      </c>
      <c r="G749" s="110"/>
      <c r="H749" s="110">
        <v>0</v>
      </c>
      <c r="I749" s="110"/>
      <c r="J749" s="110">
        <v>2</v>
      </c>
      <c r="K749" s="31" t="s">
        <v>101</v>
      </c>
      <c r="L749" s="31" t="s">
        <v>101</v>
      </c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  <c r="AA749" s="110"/>
      <c r="AB749" s="110"/>
      <c r="AC749" s="110"/>
      <c r="AD749" s="110"/>
      <c r="AE749" s="110"/>
      <c r="AF749" s="110"/>
      <c r="AG749" s="110"/>
      <c r="AH749" s="110"/>
      <c r="AI749" s="110"/>
      <c r="AJ749" s="110"/>
      <c r="AK749" s="110"/>
      <c r="AL749" s="110"/>
      <c r="AM749" s="110"/>
    </row>
    <row r="750" spans="1:39" s="115" customFormat="1" ht="30" customHeight="1" x14ac:dyDescent="0.25">
      <c r="A750" s="215"/>
      <c r="B750" s="75">
        <v>342280</v>
      </c>
      <c r="C750" s="111" t="s">
        <v>461</v>
      </c>
      <c r="D750" s="111" t="s">
        <v>469</v>
      </c>
      <c r="E750" s="149" t="s">
        <v>466</v>
      </c>
      <c r="F750" s="113" t="s">
        <v>464</v>
      </c>
      <c r="G750" s="110" t="s">
        <v>470</v>
      </c>
      <c r="H750" s="110">
        <v>8</v>
      </c>
      <c r="I750" s="110" t="s">
        <v>470</v>
      </c>
      <c r="J750" s="110">
        <v>0</v>
      </c>
      <c r="K750" s="31" t="s">
        <v>101</v>
      </c>
      <c r="L750" s="31" t="s">
        <v>101</v>
      </c>
      <c r="M750" s="152">
        <v>4224</v>
      </c>
      <c r="N750" s="44">
        <v>2142</v>
      </c>
      <c r="O750" s="44">
        <v>132</v>
      </c>
      <c r="P750" s="44" t="s">
        <v>398</v>
      </c>
      <c r="Q750" s="44">
        <v>195</v>
      </c>
      <c r="R750" s="44" t="s">
        <v>398</v>
      </c>
      <c r="S750" s="44">
        <v>164</v>
      </c>
      <c r="T750" s="44" t="s">
        <v>398</v>
      </c>
      <c r="U750" s="44">
        <v>179</v>
      </c>
      <c r="V750" s="44" t="s">
        <v>398</v>
      </c>
      <c r="W750" s="44">
        <v>131</v>
      </c>
      <c r="X750" s="44" t="s">
        <v>398</v>
      </c>
      <c r="Y750" s="44">
        <v>152</v>
      </c>
      <c r="Z750" s="44" t="s">
        <v>398</v>
      </c>
      <c r="AA750" s="44">
        <v>126</v>
      </c>
      <c r="AB750" s="44" t="s">
        <v>398</v>
      </c>
      <c r="AC750" s="44">
        <v>154</v>
      </c>
      <c r="AD750" s="44" t="s">
        <v>398</v>
      </c>
      <c r="AE750" s="44">
        <v>235</v>
      </c>
      <c r="AF750" s="44" t="s">
        <v>398</v>
      </c>
      <c r="AG750" s="44">
        <v>142</v>
      </c>
      <c r="AH750" s="44" t="s">
        <v>398</v>
      </c>
      <c r="AI750" s="44">
        <v>150</v>
      </c>
      <c r="AJ750" s="44" t="s">
        <v>398</v>
      </c>
      <c r="AK750" s="44">
        <v>151</v>
      </c>
      <c r="AL750" s="44" t="s">
        <v>398</v>
      </c>
      <c r="AM750" s="44">
        <f>O750+Q750+S750+U750+W750+Y750+AA750+AC750+AE750+AG750+AI750+AK750</f>
        <v>1911</v>
      </c>
    </row>
    <row r="751" spans="1:39" s="115" customFormat="1" ht="30" customHeight="1" x14ac:dyDescent="0.25">
      <c r="A751" s="214">
        <v>371</v>
      </c>
      <c r="B751" s="75">
        <v>342281</v>
      </c>
      <c r="C751" s="111" t="s">
        <v>461</v>
      </c>
      <c r="D751" s="111" t="s">
        <v>469</v>
      </c>
      <c r="E751" s="149" t="s">
        <v>463</v>
      </c>
      <c r="F751" s="113" t="s">
        <v>464</v>
      </c>
      <c r="G751" s="110"/>
      <c r="H751" s="110">
        <v>0</v>
      </c>
      <c r="I751" s="110"/>
      <c r="J751" s="110">
        <v>3</v>
      </c>
      <c r="K751" s="31" t="s">
        <v>101</v>
      </c>
      <c r="L751" s="31" t="s">
        <v>101</v>
      </c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  <c r="AA751" s="110"/>
      <c r="AB751" s="110"/>
      <c r="AC751" s="110"/>
      <c r="AD751" s="110"/>
      <c r="AE751" s="110"/>
      <c r="AF751" s="110"/>
      <c r="AG751" s="110"/>
      <c r="AH751" s="110"/>
      <c r="AI751" s="110"/>
      <c r="AJ751" s="110"/>
      <c r="AK751" s="110"/>
      <c r="AL751" s="110"/>
      <c r="AM751" s="110"/>
    </row>
    <row r="752" spans="1:39" s="115" customFormat="1" ht="30" customHeight="1" x14ac:dyDescent="0.25">
      <c r="A752" s="215"/>
      <c r="B752" s="75">
        <v>342281</v>
      </c>
      <c r="C752" s="111" t="s">
        <v>461</v>
      </c>
      <c r="D752" s="111" t="s">
        <v>469</v>
      </c>
      <c r="E752" s="149" t="s">
        <v>466</v>
      </c>
      <c r="F752" s="113" t="s">
        <v>464</v>
      </c>
      <c r="G752" s="110" t="s">
        <v>470</v>
      </c>
      <c r="H752" s="110">
        <v>10</v>
      </c>
      <c r="I752" s="110" t="s">
        <v>470</v>
      </c>
      <c r="J752" s="110">
        <v>0</v>
      </c>
      <c r="K752" s="31" t="s">
        <v>101</v>
      </c>
      <c r="L752" s="31" t="s">
        <v>101</v>
      </c>
      <c r="M752" s="152">
        <v>4373</v>
      </c>
      <c r="N752" s="44">
        <v>5192</v>
      </c>
      <c r="O752" s="44">
        <v>30</v>
      </c>
      <c r="P752" s="44" t="s">
        <v>398</v>
      </c>
      <c r="Q752" s="44">
        <v>60</v>
      </c>
      <c r="R752" s="44" t="s">
        <v>398</v>
      </c>
      <c r="S752" s="44">
        <v>15</v>
      </c>
      <c r="T752" s="44" t="s">
        <v>398</v>
      </c>
      <c r="U752" s="44">
        <v>10</v>
      </c>
      <c r="V752" s="44" t="s">
        <v>398</v>
      </c>
      <c r="W752" s="44">
        <v>144</v>
      </c>
      <c r="X752" s="44" t="s">
        <v>398</v>
      </c>
      <c r="Y752" s="44">
        <v>519</v>
      </c>
      <c r="Z752" s="44" t="s">
        <v>398</v>
      </c>
      <c r="AA752" s="44">
        <v>285</v>
      </c>
      <c r="AB752" s="44" t="s">
        <v>398</v>
      </c>
      <c r="AC752" s="44">
        <v>430</v>
      </c>
      <c r="AD752" s="44" t="s">
        <v>398</v>
      </c>
      <c r="AE752" s="44">
        <v>395</v>
      </c>
      <c r="AF752" s="44" t="s">
        <v>398</v>
      </c>
      <c r="AG752" s="44">
        <v>468</v>
      </c>
      <c r="AH752" s="44" t="s">
        <v>398</v>
      </c>
      <c r="AI752" s="44">
        <v>650</v>
      </c>
      <c r="AJ752" s="44" t="s">
        <v>398</v>
      </c>
      <c r="AK752" s="44">
        <v>331</v>
      </c>
      <c r="AL752" s="44" t="s">
        <v>398</v>
      </c>
      <c r="AM752" s="44">
        <f>O752+Q752+S752+U752+W752+Y752+AA752+AC752+AE752+AG752+AI752+AK752</f>
        <v>3337</v>
      </c>
    </row>
    <row r="753" spans="1:39" s="115" customFormat="1" ht="30" customHeight="1" x14ac:dyDescent="0.25">
      <c r="A753" s="214">
        <v>372</v>
      </c>
      <c r="B753" s="75">
        <v>342282</v>
      </c>
      <c r="C753" s="111" t="s">
        <v>461</v>
      </c>
      <c r="D753" s="111" t="s">
        <v>469</v>
      </c>
      <c r="E753" s="149" t="s">
        <v>463</v>
      </c>
      <c r="F753" s="113" t="s">
        <v>464</v>
      </c>
      <c r="G753" s="110"/>
      <c r="H753" s="110">
        <v>0</v>
      </c>
      <c r="I753" s="110"/>
      <c r="J753" s="110">
        <v>5</v>
      </c>
      <c r="K753" s="31" t="s">
        <v>101</v>
      </c>
      <c r="L753" s="31" t="s">
        <v>101</v>
      </c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  <c r="AA753" s="110"/>
      <c r="AB753" s="110"/>
      <c r="AC753" s="110"/>
      <c r="AD753" s="110"/>
      <c r="AE753" s="110"/>
      <c r="AF753" s="110"/>
      <c r="AG753" s="110"/>
      <c r="AH753" s="110"/>
      <c r="AI753" s="110"/>
      <c r="AJ753" s="110"/>
      <c r="AK753" s="110"/>
      <c r="AL753" s="110"/>
      <c r="AM753" s="110"/>
    </row>
    <row r="754" spans="1:39" s="115" customFormat="1" ht="30" customHeight="1" x14ac:dyDescent="0.25">
      <c r="A754" s="215"/>
      <c r="B754" s="75">
        <v>342282</v>
      </c>
      <c r="C754" s="111" t="s">
        <v>461</v>
      </c>
      <c r="D754" s="111" t="s">
        <v>469</v>
      </c>
      <c r="E754" s="149" t="s">
        <v>466</v>
      </c>
      <c r="F754" s="113" t="s">
        <v>464</v>
      </c>
      <c r="G754" s="110" t="s">
        <v>470</v>
      </c>
      <c r="H754" s="110">
        <v>0</v>
      </c>
      <c r="I754" s="110" t="s">
        <v>470</v>
      </c>
      <c r="J754" s="110">
        <v>0</v>
      </c>
      <c r="K754" s="31" t="s">
        <v>101</v>
      </c>
      <c r="L754" s="31" t="s">
        <v>101</v>
      </c>
      <c r="M754" s="152">
        <v>52161</v>
      </c>
      <c r="N754" s="44">
        <v>52947</v>
      </c>
      <c r="O754" s="44">
        <v>5506</v>
      </c>
      <c r="P754" s="44" t="s">
        <v>398</v>
      </c>
      <c r="Q754" s="44">
        <v>4210</v>
      </c>
      <c r="R754" s="44" t="s">
        <v>398</v>
      </c>
      <c r="S754" s="44">
        <v>4570</v>
      </c>
      <c r="T754" s="44" t="s">
        <v>398</v>
      </c>
      <c r="U754" s="44">
        <v>4766</v>
      </c>
      <c r="V754" s="44" t="s">
        <v>398</v>
      </c>
      <c r="W754" s="44">
        <v>2661</v>
      </c>
      <c r="X754" s="44" t="s">
        <v>398</v>
      </c>
      <c r="Y754" s="44">
        <v>3696</v>
      </c>
      <c r="Z754" s="44" t="s">
        <v>398</v>
      </c>
      <c r="AA754" s="44">
        <v>3551</v>
      </c>
      <c r="AB754" s="44" t="s">
        <v>398</v>
      </c>
      <c r="AC754" s="44">
        <v>1289</v>
      </c>
      <c r="AD754" s="44" t="s">
        <v>398</v>
      </c>
      <c r="AE754" s="44">
        <v>6357</v>
      </c>
      <c r="AF754" s="44" t="s">
        <v>398</v>
      </c>
      <c r="AG754" s="44">
        <v>6149</v>
      </c>
      <c r="AH754" s="44" t="s">
        <v>398</v>
      </c>
      <c r="AI754" s="44">
        <v>4809</v>
      </c>
      <c r="AJ754" s="44" t="s">
        <v>398</v>
      </c>
      <c r="AK754" s="44">
        <v>4317</v>
      </c>
      <c r="AL754" s="44" t="s">
        <v>398</v>
      </c>
      <c r="AM754" s="44">
        <f>O754+Q754+S754+U754+W754+Y754+AA754+AC754+AE754+AG754+AI754+AK754</f>
        <v>51881</v>
      </c>
    </row>
    <row r="755" spans="1:39" s="115" customFormat="1" ht="30" customHeight="1" x14ac:dyDescent="0.25">
      <c r="A755" s="214">
        <v>373</v>
      </c>
      <c r="B755" s="75">
        <v>342283</v>
      </c>
      <c r="C755" s="111" t="s">
        <v>461</v>
      </c>
      <c r="D755" s="111" t="s">
        <v>469</v>
      </c>
      <c r="E755" s="149" t="s">
        <v>463</v>
      </c>
      <c r="F755" s="113" t="s">
        <v>464</v>
      </c>
      <c r="G755" s="110"/>
      <c r="H755" s="110">
        <v>0</v>
      </c>
      <c r="I755" s="110"/>
      <c r="J755" s="110">
        <v>2</v>
      </c>
      <c r="K755" s="31" t="s">
        <v>101</v>
      </c>
      <c r="L755" s="31" t="s">
        <v>101</v>
      </c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  <c r="AA755" s="110"/>
      <c r="AB755" s="110"/>
      <c r="AC755" s="110"/>
      <c r="AD755" s="110"/>
      <c r="AE755" s="110"/>
      <c r="AF755" s="110"/>
      <c r="AG755" s="110"/>
      <c r="AH755" s="110"/>
      <c r="AI755" s="110"/>
      <c r="AJ755" s="110"/>
      <c r="AK755" s="110"/>
      <c r="AL755" s="110"/>
      <c r="AM755" s="110"/>
    </row>
    <row r="756" spans="1:39" s="115" customFormat="1" ht="30" customHeight="1" x14ac:dyDescent="0.25">
      <c r="A756" s="215"/>
      <c r="B756" s="75">
        <v>342283</v>
      </c>
      <c r="C756" s="111" t="s">
        <v>461</v>
      </c>
      <c r="D756" s="111" t="s">
        <v>469</v>
      </c>
      <c r="E756" s="149" t="s">
        <v>466</v>
      </c>
      <c r="F756" s="113" t="s">
        <v>464</v>
      </c>
      <c r="G756" s="110" t="s">
        <v>470</v>
      </c>
      <c r="H756" s="110">
        <v>8</v>
      </c>
      <c r="I756" s="110" t="s">
        <v>470</v>
      </c>
      <c r="J756" s="110">
        <v>0</v>
      </c>
      <c r="K756" s="31" t="s">
        <v>101</v>
      </c>
      <c r="L756" s="31" t="s">
        <v>101</v>
      </c>
      <c r="M756" s="152">
        <v>3838</v>
      </c>
      <c r="N756" s="44">
        <v>1069</v>
      </c>
      <c r="O756" s="44">
        <v>112</v>
      </c>
      <c r="P756" s="44" t="s">
        <v>398</v>
      </c>
      <c r="Q756" s="44">
        <v>94</v>
      </c>
      <c r="R756" s="44" t="s">
        <v>398</v>
      </c>
      <c r="S756" s="44">
        <v>79</v>
      </c>
      <c r="T756" s="44" t="s">
        <v>398</v>
      </c>
      <c r="U756" s="44">
        <v>76</v>
      </c>
      <c r="V756" s="44" t="s">
        <v>398</v>
      </c>
      <c r="W756" s="44">
        <v>25</v>
      </c>
      <c r="X756" s="44" t="s">
        <v>398</v>
      </c>
      <c r="Y756" s="44">
        <v>64</v>
      </c>
      <c r="Z756" s="44" t="s">
        <v>398</v>
      </c>
      <c r="AA756" s="44">
        <v>56</v>
      </c>
      <c r="AB756" s="44" t="s">
        <v>398</v>
      </c>
      <c r="AC756" s="44">
        <v>59</v>
      </c>
      <c r="AD756" s="44" t="s">
        <v>398</v>
      </c>
      <c r="AE756" s="44">
        <v>60</v>
      </c>
      <c r="AF756" s="44" t="s">
        <v>398</v>
      </c>
      <c r="AG756" s="44">
        <v>78</v>
      </c>
      <c r="AH756" s="44" t="s">
        <v>398</v>
      </c>
      <c r="AI756" s="44">
        <v>190</v>
      </c>
      <c r="AJ756" s="44" t="s">
        <v>398</v>
      </c>
      <c r="AK756" s="44">
        <v>169</v>
      </c>
      <c r="AL756" s="44" t="s">
        <v>398</v>
      </c>
      <c r="AM756" s="44">
        <f>O756+Q756+S756+U756+W756+Y756+AA756+AC756+AE756+AG756+AI756+AK756</f>
        <v>1062</v>
      </c>
    </row>
    <row r="757" spans="1:39" s="115" customFormat="1" ht="30" customHeight="1" x14ac:dyDescent="0.25">
      <c r="A757" s="214">
        <v>374</v>
      </c>
      <c r="B757" s="75">
        <v>342284</v>
      </c>
      <c r="C757" s="111" t="s">
        <v>461</v>
      </c>
      <c r="D757" s="111" t="s">
        <v>469</v>
      </c>
      <c r="E757" s="149" t="s">
        <v>463</v>
      </c>
      <c r="F757" s="113" t="s">
        <v>464</v>
      </c>
      <c r="G757" s="110"/>
      <c r="H757" s="110">
        <v>0</v>
      </c>
      <c r="I757" s="110"/>
      <c r="J757" s="110">
        <v>5</v>
      </c>
      <c r="K757" s="31" t="s">
        <v>101</v>
      </c>
      <c r="L757" s="31" t="s">
        <v>101</v>
      </c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  <c r="AA757" s="110"/>
      <c r="AB757" s="110"/>
      <c r="AC757" s="110"/>
      <c r="AD757" s="110"/>
      <c r="AE757" s="110"/>
      <c r="AF757" s="110"/>
      <c r="AG757" s="110"/>
      <c r="AH757" s="110"/>
      <c r="AI757" s="110"/>
      <c r="AJ757" s="110"/>
      <c r="AK757" s="110"/>
      <c r="AL757" s="110"/>
      <c r="AM757" s="110"/>
    </row>
    <row r="758" spans="1:39" s="115" customFormat="1" ht="30" customHeight="1" x14ac:dyDescent="0.25">
      <c r="A758" s="215"/>
      <c r="B758" s="75">
        <v>342284</v>
      </c>
      <c r="C758" s="111" t="s">
        <v>461</v>
      </c>
      <c r="D758" s="111" t="s">
        <v>469</v>
      </c>
      <c r="E758" s="149" t="s">
        <v>466</v>
      </c>
      <c r="F758" s="113" t="s">
        <v>464</v>
      </c>
      <c r="G758" s="110" t="s">
        <v>470</v>
      </c>
      <c r="H758" s="110">
        <v>0</v>
      </c>
      <c r="I758" s="110" t="s">
        <v>470</v>
      </c>
      <c r="J758" s="110">
        <v>0</v>
      </c>
      <c r="K758" s="31" t="s">
        <v>101</v>
      </c>
      <c r="L758" s="31" t="s">
        <v>101</v>
      </c>
      <c r="M758" s="152">
        <v>37721</v>
      </c>
      <c r="N758" s="44">
        <v>37026</v>
      </c>
      <c r="O758" s="44">
        <v>3443</v>
      </c>
      <c r="P758" s="44" t="s">
        <v>398</v>
      </c>
      <c r="Q758" s="44">
        <v>3322</v>
      </c>
      <c r="R758" s="44" t="s">
        <v>398</v>
      </c>
      <c r="S758" s="44">
        <v>2634</v>
      </c>
      <c r="T758" s="44" t="s">
        <v>398</v>
      </c>
      <c r="U758" s="44">
        <v>3254</v>
      </c>
      <c r="V758" s="44" t="s">
        <v>398</v>
      </c>
      <c r="W758" s="44">
        <v>3027</v>
      </c>
      <c r="X758" s="44" t="s">
        <v>398</v>
      </c>
      <c r="Y758" s="44">
        <v>1341</v>
      </c>
      <c r="Z758" s="44" t="s">
        <v>398</v>
      </c>
      <c r="AA758" s="44">
        <v>1311</v>
      </c>
      <c r="AB758" s="44" t="s">
        <v>398</v>
      </c>
      <c r="AC758" s="44">
        <v>1686</v>
      </c>
      <c r="AD758" s="44" t="s">
        <v>398</v>
      </c>
      <c r="AE758" s="44">
        <v>2531</v>
      </c>
      <c r="AF758" s="44" t="s">
        <v>398</v>
      </c>
      <c r="AG758" s="44">
        <v>3257</v>
      </c>
      <c r="AH758" s="44" t="s">
        <v>398</v>
      </c>
      <c r="AI758" s="44">
        <v>4229</v>
      </c>
      <c r="AJ758" s="44" t="s">
        <v>398</v>
      </c>
      <c r="AK758" s="44">
        <v>3530</v>
      </c>
      <c r="AL758" s="44" t="s">
        <v>398</v>
      </c>
      <c r="AM758" s="44">
        <f>O758+Q758+S758+U758+W758+Y758+AA758+AC758+AE758+AG758+AI758+AK758</f>
        <v>33565</v>
      </c>
    </row>
    <row r="759" spans="1:39" s="115" customFormat="1" ht="30" customHeight="1" x14ac:dyDescent="0.25">
      <c r="A759" s="214">
        <v>375</v>
      </c>
      <c r="B759" s="75">
        <v>342285</v>
      </c>
      <c r="C759" s="111" t="s">
        <v>461</v>
      </c>
      <c r="D759" s="111" t="s">
        <v>469</v>
      </c>
      <c r="E759" s="149" t="s">
        <v>463</v>
      </c>
      <c r="F759" s="113" t="s">
        <v>464</v>
      </c>
      <c r="G759" s="110"/>
      <c r="H759" s="110">
        <v>0</v>
      </c>
      <c r="I759" s="110"/>
      <c r="J759" s="110">
        <v>2</v>
      </c>
      <c r="K759" s="31" t="s">
        <v>101</v>
      </c>
      <c r="L759" s="31" t="s">
        <v>101</v>
      </c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  <c r="AA759" s="110"/>
      <c r="AB759" s="110"/>
      <c r="AC759" s="110"/>
      <c r="AD759" s="110"/>
      <c r="AE759" s="110"/>
      <c r="AF759" s="110"/>
      <c r="AG759" s="110"/>
      <c r="AH759" s="110"/>
      <c r="AI759" s="110"/>
      <c r="AJ759" s="110"/>
      <c r="AK759" s="110"/>
      <c r="AL759" s="110"/>
      <c r="AM759" s="110"/>
    </row>
    <row r="760" spans="1:39" s="115" customFormat="1" ht="30" customHeight="1" x14ac:dyDescent="0.25">
      <c r="A760" s="215"/>
      <c r="B760" s="75">
        <v>342285</v>
      </c>
      <c r="C760" s="111" t="s">
        <v>461</v>
      </c>
      <c r="D760" s="111" t="s">
        <v>469</v>
      </c>
      <c r="E760" s="149" t="s">
        <v>466</v>
      </c>
      <c r="F760" s="113" t="s">
        <v>464</v>
      </c>
      <c r="G760" s="110" t="s">
        <v>470</v>
      </c>
      <c r="H760" s="110">
        <v>8</v>
      </c>
      <c r="I760" s="110" t="s">
        <v>470</v>
      </c>
      <c r="J760" s="110">
        <v>0</v>
      </c>
      <c r="K760" s="31" t="s">
        <v>101</v>
      </c>
      <c r="L760" s="31" t="s">
        <v>101</v>
      </c>
      <c r="M760" s="152">
        <v>3332.5</v>
      </c>
      <c r="N760" s="44">
        <v>2737</v>
      </c>
      <c r="O760" s="44">
        <v>315</v>
      </c>
      <c r="P760" s="44" t="s">
        <v>398</v>
      </c>
      <c r="Q760" s="44">
        <v>315</v>
      </c>
      <c r="R760" s="44" t="s">
        <v>398</v>
      </c>
      <c r="S760" s="44">
        <v>318</v>
      </c>
      <c r="T760" s="44" t="s">
        <v>398</v>
      </c>
      <c r="U760" s="44">
        <v>240</v>
      </c>
      <c r="V760" s="44" t="s">
        <v>398</v>
      </c>
      <c r="W760" s="44">
        <v>215</v>
      </c>
      <c r="X760" s="44" t="s">
        <v>398</v>
      </c>
      <c r="Y760" s="44">
        <v>169</v>
      </c>
      <c r="Z760" s="44" t="s">
        <v>398</v>
      </c>
      <c r="AA760" s="44">
        <v>136</v>
      </c>
      <c r="AB760" s="44" t="s">
        <v>398</v>
      </c>
      <c r="AC760" s="44">
        <v>180</v>
      </c>
      <c r="AD760" s="44" t="s">
        <v>398</v>
      </c>
      <c r="AE760" s="44">
        <v>241</v>
      </c>
      <c r="AF760" s="44" t="s">
        <v>398</v>
      </c>
      <c r="AG760" s="44">
        <v>220</v>
      </c>
      <c r="AH760" s="44" t="s">
        <v>398</v>
      </c>
      <c r="AI760" s="44">
        <v>406</v>
      </c>
      <c r="AJ760" s="44" t="s">
        <v>398</v>
      </c>
      <c r="AK760" s="44">
        <v>224</v>
      </c>
      <c r="AL760" s="44" t="s">
        <v>398</v>
      </c>
      <c r="AM760" s="44">
        <f>O760+Q760+S760+U760+W760+Y760+AA760+AC760+AE760+AG760+AI760+AK760</f>
        <v>2979</v>
      </c>
    </row>
    <row r="761" spans="1:39" s="115" customFormat="1" ht="30" customHeight="1" x14ac:dyDescent="0.25">
      <c r="A761" s="214">
        <v>376</v>
      </c>
      <c r="B761" s="75">
        <v>342286</v>
      </c>
      <c r="C761" s="111" t="s">
        <v>461</v>
      </c>
      <c r="D761" s="111" t="s">
        <v>469</v>
      </c>
      <c r="E761" s="149" t="s">
        <v>463</v>
      </c>
      <c r="F761" s="113" t="s">
        <v>464</v>
      </c>
      <c r="G761" s="110"/>
      <c r="H761" s="110">
        <v>0</v>
      </c>
      <c r="I761" s="110"/>
      <c r="J761" s="110">
        <v>2</v>
      </c>
      <c r="K761" s="31" t="s">
        <v>101</v>
      </c>
      <c r="L761" s="31" t="s">
        <v>101</v>
      </c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  <c r="AA761" s="110"/>
      <c r="AB761" s="110"/>
      <c r="AC761" s="110"/>
      <c r="AD761" s="110"/>
      <c r="AE761" s="110"/>
      <c r="AF761" s="110"/>
      <c r="AG761" s="110"/>
      <c r="AH761" s="110"/>
      <c r="AI761" s="110"/>
      <c r="AJ761" s="110"/>
      <c r="AK761" s="110"/>
      <c r="AL761" s="110"/>
      <c r="AM761" s="110"/>
    </row>
    <row r="762" spans="1:39" s="115" customFormat="1" ht="30" customHeight="1" x14ac:dyDescent="0.25">
      <c r="A762" s="215"/>
      <c r="B762" s="75">
        <v>342286</v>
      </c>
      <c r="C762" s="111" t="s">
        <v>461</v>
      </c>
      <c r="D762" s="111" t="s">
        <v>469</v>
      </c>
      <c r="E762" s="149" t="s">
        <v>466</v>
      </c>
      <c r="F762" s="113" t="s">
        <v>464</v>
      </c>
      <c r="G762" s="110" t="s">
        <v>470</v>
      </c>
      <c r="H762" s="110">
        <v>8</v>
      </c>
      <c r="I762" s="110" t="s">
        <v>470</v>
      </c>
      <c r="J762" s="110">
        <v>0</v>
      </c>
      <c r="K762" s="31" t="s">
        <v>101</v>
      </c>
      <c r="L762" s="31" t="s">
        <v>101</v>
      </c>
      <c r="M762" s="152">
        <v>4556</v>
      </c>
      <c r="N762" s="44">
        <v>4834</v>
      </c>
      <c r="O762" s="44">
        <v>294</v>
      </c>
      <c r="P762" s="44" t="s">
        <v>398</v>
      </c>
      <c r="Q762" s="44">
        <v>570</v>
      </c>
      <c r="R762" s="44" t="s">
        <v>398</v>
      </c>
      <c r="S762" s="44">
        <v>147</v>
      </c>
      <c r="T762" s="44" t="s">
        <v>398</v>
      </c>
      <c r="U762" s="44">
        <v>196</v>
      </c>
      <c r="V762" s="44" t="s">
        <v>398</v>
      </c>
      <c r="W762" s="44">
        <v>272</v>
      </c>
      <c r="X762" s="44" t="s">
        <v>398</v>
      </c>
      <c r="Y762" s="44">
        <v>217</v>
      </c>
      <c r="Z762" s="44" t="s">
        <v>398</v>
      </c>
      <c r="AA762" s="44">
        <v>230</v>
      </c>
      <c r="AB762" s="44" t="s">
        <v>398</v>
      </c>
      <c r="AC762" s="44">
        <v>315</v>
      </c>
      <c r="AD762" s="44" t="s">
        <v>398</v>
      </c>
      <c r="AE762" s="44">
        <v>462</v>
      </c>
      <c r="AF762" s="44" t="s">
        <v>398</v>
      </c>
      <c r="AG762" s="44">
        <v>375</v>
      </c>
      <c r="AH762" s="44" t="s">
        <v>398</v>
      </c>
      <c r="AI762" s="44">
        <v>550</v>
      </c>
      <c r="AJ762" s="44" t="s">
        <v>398</v>
      </c>
      <c r="AK762" s="44">
        <v>506</v>
      </c>
      <c r="AL762" s="44" t="s">
        <v>398</v>
      </c>
      <c r="AM762" s="44">
        <f>O762+Q762+S762+U762+W762+Y762+AA762+AC762+AE762+AG762+AI762+AK762</f>
        <v>4134</v>
      </c>
    </row>
    <row r="763" spans="1:39" s="115" customFormat="1" ht="30" customHeight="1" x14ac:dyDescent="0.25">
      <c r="A763" s="214">
        <v>377</v>
      </c>
      <c r="B763" s="75">
        <v>342287</v>
      </c>
      <c r="C763" s="111" t="s">
        <v>461</v>
      </c>
      <c r="D763" s="111" t="s">
        <v>469</v>
      </c>
      <c r="E763" s="149" t="s">
        <v>463</v>
      </c>
      <c r="F763" s="113" t="s">
        <v>464</v>
      </c>
      <c r="G763" s="110"/>
      <c r="H763" s="110">
        <v>0</v>
      </c>
      <c r="I763" s="110"/>
      <c r="J763" s="110">
        <v>6</v>
      </c>
      <c r="K763" s="31" t="s">
        <v>101</v>
      </c>
      <c r="L763" s="31" t="s">
        <v>101</v>
      </c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  <c r="AA763" s="110"/>
      <c r="AB763" s="110"/>
      <c r="AC763" s="110"/>
      <c r="AD763" s="110"/>
      <c r="AE763" s="110"/>
      <c r="AF763" s="110"/>
      <c r="AG763" s="110"/>
      <c r="AH763" s="110"/>
      <c r="AI763" s="110"/>
      <c r="AJ763" s="110"/>
      <c r="AK763" s="110"/>
      <c r="AL763" s="110"/>
      <c r="AM763" s="110"/>
    </row>
    <row r="764" spans="1:39" s="115" customFormat="1" ht="30" customHeight="1" x14ac:dyDescent="0.25">
      <c r="A764" s="215"/>
      <c r="B764" s="75">
        <v>342287</v>
      </c>
      <c r="C764" s="111" t="s">
        <v>461</v>
      </c>
      <c r="D764" s="111" t="s">
        <v>469</v>
      </c>
      <c r="E764" s="149" t="s">
        <v>466</v>
      </c>
      <c r="F764" s="113" t="s">
        <v>464</v>
      </c>
      <c r="G764" s="110" t="s">
        <v>470</v>
      </c>
      <c r="H764" s="110">
        <v>30</v>
      </c>
      <c r="I764" s="110" t="s">
        <v>470</v>
      </c>
      <c r="J764" s="110">
        <v>0</v>
      </c>
      <c r="K764" s="31" t="s">
        <v>101</v>
      </c>
      <c r="L764" s="31" t="s">
        <v>101</v>
      </c>
      <c r="M764" s="152">
        <v>478</v>
      </c>
      <c r="N764" s="44">
        <v>3016</v>
      </c>
      <c r="O764" s="44">
        <v>575</v>
      </c>
      <c r="P764" s="44" t="s">
        <v>398</v>
      </c>
      <c r="Q764" s="44">
        <v>612</v>
      </c>
      <c r="R764" s="44" t="s">
        <v>398</v>
      </c>
      <c r="S764" s="44">
        <v>341</v>
      </c>
      <c r="T764" s="44" t="s">
        <v>398</v>
      </c>
      <c r="U764" s="44">
        <v>329</v>
      </c>
      <c r="V764" s="44" t="s">
        <v>398</v>
      </c>
      <c r="W764" s="44">
        <v>220</v>
      </c>
      <c r="X764" s="44" t="s">
        <v>398</v>
      </c>
      <c r="Y764" s="44">
        <v>166</v>
      </c>
      <c r="Z764" s="44" t="s">
        <v>398</v>
      </c>
      <c r="AA764" s="44">
        <v>133</v>
      </c>
      <c r="AB764" s="44" t="s">
        <v>398</v>
      </c>
      <c r="AC764" s="44">
        <v>217</v>
      </c>
      <c r="AD764" s="44" t="s">
        <v>398</v>
      </c>
      <c r="AE764" s="44">
        <v>290</v>
      </c>
      <c r="AF764" s="44" t="s">
        <v>398</v>
      </c>
      <c r="AG764" s="44">
        <v>483</v>
      </c>
      <c r="AH764" s="44" t="s">
        <v>398</v>
      </c>
      <c r="AI764" s="44">
        <v>878</v>
      </c>
      <c r="AJ764" s="44" t="s">
        <v>398</v>
      </c>
      <c r="AK764" s="44">
        <v>428</v>
      </c>
      <c r="AL764" s="44" t="s">
        <v>398</v>
      </c>
      <c r="AM764" s="44">
        <f>O764+Q764+S764+U764+W764+Y764+AA764+AC764+AE764+AG764+AI764+AK764</f>
        <v>4672</v>
      </c>
    </row>
    <row r="765" spans="1:39" s="115" customFormat="1" ht="30" customHeight="1" x14ac:dyDescent="0.25">
      <c r="A765" s="214">
        <v>378</v>
      </c>
      <c r="B765" s="75">
        <v>342288</v>
      </c>
      <c r="C765" s="111" t="s">
        <v>461</v>
      </c>
      <c r="D765" s="111" t="s">
        <v>469</v>
      </c>
      <c r="E765" s="149" t="s">
        <v>463</v>
      </c>
      <c r="F765" s="113" t="s">
        <v>464</v>
      </c>
      <c r="G765" s="110"/>
      <c r="H765" s="110">
        <v>0</v>
      </c>
      <c r="I765" s="110"/>
      <c r="J765" s="110">
        <v>3</v>
      </c>
      <c r="K765" s="31" t="s">
        <v>101</v>
      </c>
      <c r="L765" s="31" t="s">
        <v>101</v>
      </c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  <c r="AA765" s="110"/>
      <c r="AB765" s="110"/>
      <c r="AC765" s="110"/>
      <c r="AD765" s="110"/>
      <c r="AE765" s="110"/>
      <c r="AF765" s="110"/>
      <c r="AG765" s="110"/>
      <c r="AH765" s="110"/>
      <c r="AI765" s="110"/>
      <c r="AJ765" s="110"/>
      <c r="AK765" s="110"/>
      <c r="AL765" s="110"/>
      <c r="AM765" s="110"/>
    </row>
    <row r="766" spans="1:39" s="115" customFormat="1" ht="30" customHeight="1" x14ac:dyDescent="0.25">
      <c r="A766" s="215"/>
      <c r="B766" s="75">
        <v>342288</v>
      </c>
      <c r="C766" s="111" t="s">
        <v>461</v>
      </c>
      <c r="D766" s="111" t="s">
        <v>469</v>
      </c>
      <c r="E766" s="149" t="s">
        <v>466</v>
      </c>
      <c r="F766" s="113" t="s">
        <v>464</v>
      </c>
      <c r="G766" s="110" t="s">
        <v>470</v>
      </c>
      <c r="H766" s="110">
        <v>15</v>
      </c>
      <c r="I766" s="110" t="s">
        <v>470</v>
      </c>
      <c r="J766" s="110">
        <v>0</v>
      </c>
      <c r="K766" s="31" t="s">
        <v>101</v>
      </c>
      <c r="L766" s="31" t="s">
        <v>101</v>
      </c>
      <c r="M766" s="152">
        <v>3903</v>
      </c>
      <c r="N766" s="44">
        <v>4837</v>
      </c>
      <c r="O766" s="44">
        <v>452</v>
      </c>
      <c r="P766" s="44" t="s">
        <v>398</v>
      </c>
      <c r="Q766" s="44">
        <v>477</v>
      </c>
      <c r="R766" s="44" t="s">
        <v>398</v>
      </c>
      <c r="S766" s="44">
        <v>320</v>
      </c>
      <c r="T766" s="44" t="s">
        <v>398</v>
      </c>
      <c r="U766" s="44">
        <v>337</v>
      </c>
      <c r="V766" s="44" t="s">
        <v>398</v>
      </c>
      <c r="W766" s="44">
        <v>286</v>
      </c>
      <c r="X766" s="44" t="s">
        <v>398</v>
      </c>
      <c r="Y766" s="44">
        <v>211</v>
      </c>
      <c r="Z766" s="44" t="s">
        <v>398</v>
      </c>
      <c r="AA766" s="44">
        <v>241</v>
      </c>
      <c r="AB766" s="44" t="s">
        <v>398</v>
      </c>
      <c r="AC766" s="44">
        <v>234</v>
      </c>
      <c r="AD766" s="44" t="s">
        <v>398</v>
      </c>
      <c r="AE766" s="44">
        <v>263</v>
      </c>
      <c r="AF766" s="44" t="s">
        <v>398</v>
      </c>
      <c r="AG766" s="44">
        <v>393</v>
      </c>
      <c r="AH766" s="44" t="s">
        <v>398</v>
      </c>
      <c r="AI766" s="44">
        <v>308</v>
      </c>
      <c r="AJ766" s="44" t="s">
        <v>398</v>
      </c>
      <c r="AK766" s="44">
        <v>922</v>
      </c>
      <c r="AL766" s="44" t="s">
        <v>398</v>
      </c>
      <c r="AM766" s="44">
        <f>O766+Q766+S766+U766+W766+Y766+AA766+AC766+AE766+AG766+AI766+AK766</f>
        <v>4444</v>
      </c>
    </row>
    <row r="767" spans="1:39" s="115" customFormat="1" ht="30" customHeight="1" x14ac:dyDescent="0.25">
      <c r="A767" s="214">
        <v>379</v>
      </c>
      <c r="B767" s="75">
        <v>342289</v>
      </c>
      <c r="C767" s="111" t="s">
        <v>461</v>
      </c>
      <c r="D767" s="111" t="s">
        <v>469</v>
      </c>
      <c r="E767" s="149" t="s">
        <v>463</v>
      </c>
      <c r="F767" s="113" t="s">
        <v>464</v>
      </c>
      <c r="G767" s="110"/>
      <c r="H767" s="110">
        <v>0</v>
      </c>
      <c r="I767" s="110"/>
      <c r="J767" s="110">
        <v>8</v>
      </c>
      <c r="K767" s="31" t="s">
        <v>101</v>
      </c>
      <c r="L767" s="31" t="s">
        <v>101</v>
      </c>
      <c r="M767" s="152">
        <v>0</v>
      </c>
      <c r="N767" s="44">
        <v>0</v>
      </c>
      <c r="O767" s="44">
        <v>0</v>
      </c>
      <c r="P767" s="44" t="s">
        <v>398</v>
      </c>
      <c r="Q767" s="44">
        <v>0</v>
      </c>
      <c r="R767" s="44" t="s">
        <v>398</v>
      </c>
      <c r="S767" s="44">
        <v>0</v>
      </c>
      <c r="T767" s="44" t="s">
        <v>398</v>
      </c>
      <c r="U767" s="44">
        <v>0</v>
      </c>
      <c r="V767" s="44" t="s">
        <v>398</v>
      </c>
      <c r="W767" s="44">
        <v>0</v>
      </c>
      <c r="X767" s="44" t="s">
        <v>398</v>
      </c>
      <c r="Y767" s="44">
        <v>0</v>
      </c>
      <c r="Z767" s="44" t="s">
        <v>398</v>
      </c>
      <c r="AA767" s="44">
        <v>0</v>
      </c>
      <c r="AB767" s="44" t="s">
        <v>398</v>
      </c>
      <c r="AC767" s="44">
        <v>0</v>
      </c>
      <c r="AD767" s="44" t="s">
        <v>398</v>
      </c>
      <c r="AE767" s="44">
        <v>0</v>
      </c>
      <c r="AF767" s="44" t="s">
        <v>398</v>
      </c>
      <c r="AG767" s="44">
        <v>0</v>
      </c>
      <c r="AH767" s="44" t="s">
        <v>398</v>
      </c>
      <c r="AI767" s="44">
        <v>0</v>
      </c>
      <c r="AJ767" s="44" t="s">
        <v>398</v>
      </c>
      <c r="AK767" s="44">
        <v>0</v>
      </c>
      <c r="AL767" s="44" t="s">
        <v>398</v>
      </c>
      <c r="AM767" s="44">
        <f>O767+Q767+S767+U767+W767+Y767+AA767+AC767+AE767+AG767+AI767+AK767</f>
        <v>0</v>
      </c>
    </row>
    <row r="768" spans="1:39" s="115" customFormat="1" ht="30" customHeight="1" x14ac:dyDescent="0.25">
      <c r="A768" s="215"/>
      <c r="B768" s="75">
        <v>342289</v>
      </c>
      <c r="C768" s="111" t="s">
        <v>461</v>
      </c>
      <c r="D768" s="111" t="s">
        <v>469</v>
      </c>
      <c r="E768" s="149" t="s">
        <v>466</v>
      </c>
      <c r="F768" s="113" t="s">
        <v>464</v>
      </c>
      <c r="G768" s="110" t="s">
        <v>470</v>
      </c>
      <c r="H768" s="110">
        <v>0</v>
      </c>
      <c r="I768" s="110" t="s">
        <v>470</v>
      </c>
      <c r="J768" s="110">
        <v>0</v>
      </c>
      <c r="K768" s="31" t="s">
        <v>101</v>
      </c>
      <c r="L768" s="31" t="s">
        <v>101</v>
      </c>
      <c r="M768" s="44"/>
      <c r="N768" s="44"/>
      <c r="O768" s="153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</row>
    <row r="769" spans="1:39" s="115" customFormat="1" ht="30" customHeight="1" x14ac:dyDescent="0.25">
      <c r="A769" s="214">
        <v>380</v>
      </c>
      <c r="B769" s="75">
        <v>342290</v>
      </c>
      <c r="C769" s="111" t="s">
        <v>461</v>
      </c>
      <c r="D769" s="111" t="s">
        <v>469</v>
      </c>
      <c r="E769" s="149" t="s">
        <v>463</v>
      </c>
      <c r="F769" s="113" t="s">
        <v>464</v>
      </c>
      <c r="G769" s="110"/>
      <c r="H769" s="110">
        <v>0</v>
      </c>
      <c r="I769" s="110"/>
      <c r="J769" s="110">
        <v>3</v>
      </c>
      <c r="K769" s="31" t="s">
        <v>101</v>
      </c>
      <c r="L769" s="31" t="s">
        <v>101</v>
      </c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110"/>
      <c r="AF769" s="110"/>
      <c r="AG769" s="110"/>
      <c r="AH769" s="110"/>
      <c r="AI769" s="110"/>
      <c r="AJ769" s="110"/>
      <c r="AK769" s="110"/>
      <c r="AL769" s="110"/>
      <c r="AM769" s="110"/>
    </row>
    <row r="770" spans="1:39" s="115" customFormat="1" ht="30" customHeight="1" x14ac:dyDescent="0.25">
      <c r="A770" s="215"/>
      <c r="B770" s="75">
        <v>342290</v>
      </c>
      <c r="C770" s="111" t="s">
        <v>461</v>
      </c>
      <c r="D770" s="111" t="s">
        <v>469</v>
      </c>
      <c r="E770" s="149" t="s">
        <v>466</v>
      </c>
      <c r="F770" s="113" t="s">
        <v>464</v>
      </c>
      <c r="G770" s="110" t="s">
        <v>470</v>
      </c>
      <c r="H770" s="110">
        <v>12</v>
      </c>
      <c r="I770" s="110" t="s">
        <v>470</v>
      </c>
      <c r="J770" s="110">
        <v>0</v>
      </c>
      <c r="K770" s="31" t="s">
        <v>101</v>
      </c>
      <c r="L770" s="31" t="s">
        <v>101</v>
      </c>
      <c r="M770" s="152">
        <v>1270</v>
      </c>
      <c r="N770" s="44">
        <v>733</v>
      </c>
      <c r="O770" s="44">
        <v>53</v>
      </c>
      <c r="P770" s="44" t="s">
        <v>398</v>
      </c>
      <c r="Q770" s="44">
        <v>71</v>
      </c>
      <c r="R770" s="44" t="s">
        <v>398</v>
      </c>
      <c r="S770" s="44">
        <v>47</v>
      </c>
      <c r="T770" s="44" t="s">
        <v>398</v>
      </c>
      <c r="U770" s="44">
        <v>34</v>
      </c>
      <c r="V770" s="44" t="s">
        <v>398</v>
      </c>
      <c r="W770" s="44">
        <v>39</v>
      </c>
      <c r="X770" s="44" t="s">
        <v>398</v>
      </c>
      <c r="Y770" s="44">
        <v>27</v>
      </c>
      <c r="Z770" s="44" t="s">
        <v>398</v>
      </c>
      <c r="AA770" s="44">
        <v>32</v>
      </c>
      <c r="AB770" s="44" t="s">
        <v>398</v>
      </c>
      <c r="AC770" s="44">
        <v>80</v>
      </c>
      <c r="AD770" s="44" t="s">
        <v>398</v>
      </c>
      <c r="AE770" s="44">
        <v>44</v>
      </c>
      <c r="AF770" s="44" t="s">
        <v>398</v>
      </c>
      <c r="AG770" s="44">
        <v>34</v>
      </c>
      <c r="AH770" s="44" t="s">
        <v>398</v>
      </c>
      <c r="AI770" s="44">
        <v>83</v>
      </c>
      <c r="AJ770" s="44" t="s">
        <v>398</v>
      </c>
      <c r="AK770" s="44">
        <v>56</v>
      </c>
      <c r="AL770" s="44" t="s">
        <v>398</v>
      </c>
      <c r="AM770" s="44">
        <f>O770+Q770+S770+U770+W770+Y770+AA770+AC770+AE770+AG770+AI770+AK770</f>
        <v>600</v>
      </c>
    </row>
    <row r="771" spans="1:39" s="115" customFormat="1" ht="30" customHeight="1" x14ac:dyDescent="0.25">
      <c r="A771" s="214">
        <v>381</v>
      </c>
      <c r="B771" s="75">
        <v>342291</v>
      </c>
      <c r="C771" s="111" t="s">
        <v>461</v>
      </c>
      <c r="D771" s="111" t="s">
        <v>469</v>
      </c>
      <c r="E771" s="149" t="s">
        <v>463</v>
      </c>
      <c r="F771" s="113" t="s">
        <v>464</v>
      </c>
      <c r="G771" s="110"/>
      <c r="H771" s="110">
        <v>0</v>
      </c>
      <c r="I771" s="110"/>
      <c r="J771" s="110">
        <v>1</v>
      </c>
      <c r="K771" s="31" t="s">
        <v>101</v>
      </c>
      <c r="L771" s="31" t="s">
        <v>101</v>
      </c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  <c r="AA771" s="110"/>
      <c r="AB771" s="110"/>
      <c r="AC771" s="110"/>
      <c r="AD771" s="110"/>
      <c r="AE771" s="110"/>
      <c r="AF771" s="110"/>
      <c r="AG771" s="110"/>
      <c r="AH771" s="110"/>
      <c r="AI771" s="110"/>
      <c r="AJ771" s="110"/>
      <c r="AK771" s="110"/>
      <c r="AL771" s="110"/>
      <c r="AM771" s="110"/>
    </row>
    <row r="772" spans="1:39" s="115" customFormat="1" ht="30" customHeight="1" x14ac:dyDescent="0.25">
      <c r="A772" s="215"/>
      <c r="B772" s="75">
        <v>342291</v>
      </c>
      <c r="C772" s="111" t="s">
        <v>461</v>
      </c>
      <c r="D772" s="111" t="s">
        <v>469</v>
      </c>
      <c r="E772" s="149" t="s">
        <v>466</v>
      </c>
      <c r="F772" s="113" t="s">
        <v>464</v>
      </c>
      <c r="G772" s="110" t="s">
        <v>470</v>
      </c>
      <c r="H772" s="110">
        <v>3</v>
      </c>
      <c r="I772" s="110" t="s">
        <v>470</v>
      </c>
      <c r="J772" s="110">
        <v>0</v>
      </c>
      <c r="K772" s="31" t="s">
        <v>101</v>
      </c>
      <c r="L772" s="31" t="s">
        <v>101</v>
      </c>
      <c r="M772" s="152">
        <v>57</v>
      </c>
      <c r="N772" s="44">
        <v>43</v>
      </c>
      <c r="O772" s="44">
        <v>7</v>
      </c>
      <c r="P772" s="44" t="s">
        <v>398</v>
      </c>
      <c r="Q772" s="44">
        <v>23</v>
      </c>
      <c r="R772" s="44" t="s">
        <v>398</v>
      </c>
      <c r="S772" s="44">
        <v>9</v>
      </c>
      <c r="T772" s="44" t="s">
        <v>398</v>
      </c>
      <c r="U772" s="44">
        <v>8</v>
      </c>
      <c r="V772" s="44" t="s">
        <v>398</v>
      </c>
      <c r="W772" s="44">
        <v>16</v>
      </c>
      <c r="X772" s="44" t="s">
        <v>398</v>
      </c>
      <c r="Y772" s="44">
        <v>0</v>
      </c>
      <c r="Z772" s="44" t="s">
        <v>398</v>
      </c>
      <c r="AA772" s="44">
        <v>3</v>
      </c>
      <c r="AB772" s="44" t="s">
        <v>398</v>
      </c>
      <c r="AC772" s="44">
        <v>2</v>
      </c>
      <c r="AD772" s="44" t="s">
        <v>398</v>
      </c>
      <c r="AE772" s="44">
        <v>4</v>
      </c>
      <c r="AF772" s="44" t="s">
        <v>398</v>
      </c>
      <c r="AG772" s="44">
        <v>0</v>
      </c>
      <c r="AH772" s="44" t="s">
        <v>398</v>
      </c>
      <c r="AI772" s="44">
        <v>0</v>
      </c>
      <c r="AJ772" s="44" t="s">
        <v>398</v>
      </c>
      <c r="AK772" s="44">
        <v>0</v>
      </c>
      <c r="AL772" s="44" t="s">
        <v>398</v>
      </c>
      <c r="AM772" s="44">
        <f>O772+Q772+S772+U772+W772+Y772+AA772+AC772+AE772+AG772+AI772+AK772</f>
        <v>72</v>
      </c>
    </row>
    <row r="773" spans="1:39" s="115" customFormat="1" ht="30" customHeight="1" x14ac:dyDescent="0.25">
      <c r="A773" s="214">
        <v>382</v>
      </c>
      <c r="B773" s="75">
        <v>342292</v>
      </c>
      <c r="C773" s="111" t="s">
        <v>461</v>
      </c>
      <c r="D773" s="111" t="s">
        <v>469</v>
      </c>
      <c r="E773" s="149" t="s">
        <v>463</v>
      </c>
      <c r="F773" s="113" t="s">
        <v>464</v>
      </c>
      <c r="G773" s="110"/>
      <c r="H773" s="110">
        <v>0</v>
      </c>
      <c r="I773" s="110"/>
      <c r="J773" s="110">
        <v>2</v>
      </c>
      <c r="K773" s="31" t="s">
        <v>101</v>
      </c>
      <c r="L773" s="31" t="s">
        <v>101</v>
      </c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  <c r="AA773" s="110"/>
      <c r="AB773" s="110"/>
      <c r="AC773" s="110"/>
      <c r="AD773" s="110"/>
      <c r="AE773" s="110"/>
      <c r="AF773" s="110"/>
      <c r="AG773" s="110"/>
      <c r="AH773" s="110"/>
      <c r="AI773" s="110"/>
      <c r="AJ773" s="110"/>
      <c r="AK773" s="110"/>
      <c r="AL773" s="110"/>
      <c r="AM773" s="110"/>
    </row>
    <row r="774" spans="1:39" s="115" customFormat="1" ht="30" customHeight="1" x14ac:dyDescent="0.25">
      <c r="A774" s="215"/>
      <c r="B774" s="75">
        <v>342292</v>
      </c>
      <c r="C774" s="111" t="s">
        <v>461</v>
      </c>
      <c r="D774" s="111" t="s">
        <v>469</v>
      </c>
      <c r="E774" s="149" t="s">
        <v>466</v>
      </c>
      <c r="F774" s="113" t="s">
        <v>464</v>
      </c>
      <c r="G774" s="110" t="s">
        <v>470</v>
      </c>
      <c r="H774" s="110">
        <v>10</v>
      </c>
      <c r="I774" s="110" t="s">
        <v>470</v>
      </c>
      <c r="J774" s="110">
        <v>0</v>
      </c>
      <c r="K774" s="31" t="s">
        <v>101</v>
      </c>
      <c r="L774" s="31" t="s">
        <v>101</v>
      </c>
      <c r="M774" s="152">
        <v>4306.5</v>
      </c>
      <c r="N774" s="44">
        <v>2984</v>
      </c>
      <c r="O774" s="44">
        <v>317</v>
      </c>
      <c r="P774" s="44" t="s">
        <v>398</v>
      </c>
      <c r="Q774" s="44">
        <v>375</v>
      </c>
      <c r="R774" s="44" t="s">
        <v>398</v>
      </c>
      <c r="S774" s="44">
        <v>145</v>
      </c>
      <c r="T774" s="44" t="s">
        <v>398</v>
      </c>
      <c r="U774" s="44">
        <v>96</v>
      </c>
      <c r="V774" s="44" t="s">
        <v>398</v>
      </c>
      <c r="W774" s="44">
        <v>96</v>
      </c>
      <c r="X774" s="44" t="s">
        <v>398</v>
      </c>
      <c r="Y774" s="44">
        <v>68</v>
      </c>
      <c r="Z774" s="44" t="s">
        <v>398</v>
      </c>
      <c r="AA774" s="44">
        <v>43</v>
      </c>
      <c r="AB774" s="44" t="s">
        <v>398</v>
      </c>
      <c r="AC774" s="44">
        <v>170</v>
      </c>
      <c r="AD774" s="44" t="s">
        <v>398</v>
      </c>
      <c r="AE774" s="44">
        <v>135</v>
      </c>
      <c r="AF774" s="44" t="s">
        <v>398</v>
      </c>
      <c r="AG774" s="44">
        <v>134</v>
      </c>
      <c r="AH774" s="44" t="s">
        <v>398</v>
      </c>
      <c r="AI774" s="44">
        <v>202</v>
      </c>
      <c r="AJ774" s="44" t="s">
        <v>398</v>
      </c>
      <c r="AK774" s="44">
        <v>203</v>
      </c>
      <c r="AL774" s="44" t="s">
        <v>398</v>
      </c>
      <c r="AM774" s="44">
        <f>O774+Q774+S774+U774+W774+Y774+AA774+AC774+AE774+AG774+AI774+AK774</f>
        <v>1984</v>
      </c>
    </row>
    <row r="775" spans="1:39" s="115" customFormat="1" ht="30" customHeight="1" x14ac:dyDescent="0.25">
      <c r="A775" s="214">
        <v>383</v>
      </c>
      <c r="B775" s="75">
        <v>342293</v>
      </c>
      <c r="C775" s="111" t="s">
        <v>461</v>
      </c>
      <c r="D775" s="111" t="s">
        <v>469</v>
      </c>
      <c r="E775" s="149" t="s">
        <v>463</v>
      </c>
      <c r="F775" s="113" t="s">
        <v>464</v>
      </c>
      <c r="G775" s="110"/>
      <c r="H775" s="110">
        <v>0</v>
      </c>
      <c r="I775" s="110"/>
      <c r="J775" s="110">
        <v>2</v>
      </c>
      <c r="K775" s="31" t="s">
        <v>101</v>
      </c>
      <c r="L775" s="31" t="s">
        <v>101</v>
      </c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  <c r="AA775" s="110"/>
      <c r="AB775" s="110"/>
      <c r="AC775" s="110"/>
      <c r="AD775" s="110"/>
      <c r="AE775" s="110"/>
      <c r="AF775" s="110"/>
      <c r="AG775" s="110"/>
      <c r="AH775" s="110"/>
      <c r="AI775" s="110"/>
      <c r="AJ775" s="110"/>
      <c r="AK775" s="110"/>
      <c r="AL775" s="110"/>
      <c r="AM775" s="110"/>
    </row>
    <row r="776" spans="1:39" s="115" customFormat="1" ht="30" customHeight="1" x14ac:dyDescent="0.25">
      <c r="A776" s="215"/>
      <c r="B776" s="75">
        <v>342293</v>
      </c>
      <c r="C776" s="111" t="s">
        <v>461</v>
      </c>
      <c r="D776" s="111" t="s">
        <v>469</v>
      </c>
      <c r="E776" s="149" t="s">
        <v>466</v>
      </c>
      <c r="F776" s="113" t="s">
        <v>464</v>
      </c>
      <c r="G776" s="110" t="s">
        <v>470</v>
      </c>
      <c r="H776" s="110">
        <v>10</v>
      </c>
      <c r="I776" s="110" t="s">
        <v>470</v>
      </c>
      <c r="J776" s="110">
        <v>0</v>
      </c>
      <c r="K776" s="31" t="s">
        <v>101</v>
      </c>
      <c r="L776" s="31" t="s">
        <v>101</v>
      </c>
      <c r="M776" s="152">
        <v>2766.5</v>
      </c>
      <c r="N776" s="44">
        <v>1253</v>
      </c>
      <c r="O776" s="44">
        <v>102</v>
      </c>
      <c r="P776" s="44" t="s">
        <v>398</v>
      </c>
      <c r="Q776" s="44">
        <v>375</v>
      </c>
      <c r="R776" s="44" t="s">
        <v>398</v>
      </c>
      <c r="S776" s="44">
        <v>65</v>
      </c>
      <c r="T776" s="44" t="s">
        <v>398</v>
      </c>
      <c r="U776" s="44">
        <v>96</v>
      </c>
      <c r="V776" s="44" t="s">
        <v>398</v>
      </c>
      <c r="W776" s="44">
        <v>96</v>
      </c>
      <c r="X776" s="44" t="s">
        <v>398</v>
      </c>
      <c r="Y776" s="44">
        <v>68</v>
      </c>
      <c r="Z776" s="44" t="s">
        <v>398</v>
      </c>
      <c r="AA776" s="44">
        <v>43</v>
      </c>
      <c r="AB776" s="44" t="s">
        <v>398</v>
      </c>
      <c r="AC776" s="44">
        <v>0</v>
      </c>
      <c r="AD776" s="44" t="s">
        <v>398</v>
      </c>
      <c r="AE776" s="44">
        <v>135</v>
      </c>
      <c r="AF776" s="44" t="s">
        <v>398</v>
      </c>
      <c r="AG776" s="44">
        <v>134</v>
      </c>
      <c r="AH776" s="44" t="s">
        <v>398</v>
      </c>
      <c r="AI776" s="44">
        <v>202</v>
      </c>
      <c r="AJ776" s="44" t="s">
        <v>398</v>
      </c>
      <c r="AK776" s="44">
        <v>110</v>
      </c>
      <c r="AL776" s="44" t="s">
        <v>398</v>
      </c>
      <c r="AM776" s="44">
        <f>O776+Q776+S776+U776+W776+Y776+AA776+AC776+AE776+AG776+AI776+AK776</f>
        <v>1426</v>
      </c>
    </row>
    <row r="777" spans="1:39" s="115" customFormat="1" ht="30" customHeight="1" x14ac:dyDescent="0.25">
      <c r="A777" s="214">
        <v>384</v>
      </c>
      <c r="B777" s="75">
        <v>342294</v>
      </c>
      <c r="C777" s="111" t="s">
        <v>461</v>
      </c>
      <c r="D777" s="111" t="s">
        <v>469</v>
      </c>
      <c r="E777" s="149" t="s">
        <v>463</v>
      </c>
      <c r="F777" s="113" t="s">
        <v>464</v>
      </c>
      <c r="G777" s="110"/>
      <c r="H777" s="110">
        <v>0</v>
      </c>
      <c r="I777" s="110"/>
      <c r="J777" s="110">
        <v>2</v>
      </c>
      <c r="K777" s="31" t="s">
        <v>101</v>
      </c>
      <c r="L777" s="31" t="s">
        <v>101</v>
      </c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  <c r="AA777" s="110"/>
      <c r="AB777" s="110"/>
      <c r="AC777" s="110"/>
      <c r="AD777" s="110"/>
      <c r="AE777" s="110"/>
      <c r="AF777" s="110"/>
      <c r="AG777" s="110"/>
      <c r="AH777" s="110"/>
      <c r="AI777" s="110"/>
      <c r="AJ777" s="110"/>
      <c r="AK777" s="110"/>
      <c r="AL777" s="110"/>
      <c r="AM777" s="110"/>
    </row>
    <row r="778" spans="1:39" s="115" customFormat="1" ht="30" customHeight="1" x14ac:dyDescent="0.25">
      <c r="A778" s="215"/>
      <c r="B778" s="75">
        <v>342294</v>
      </c>
      <c r="C778" s="111" t="s">
        <v>461</v>
      </c>
      <c r="D778" s="111" t="s">
        <v>469</v>
      </c>
      <c r="E778" s="149" t="s">
        <v>466</v>
      </c>
      <c r="F778" s="113" t="s">
        <v>464</v>
      </c>
      <c r="G778" s="110" t="s">
        <v>470</v>
      </c>
      <c r="H778" s="110">
        <v>10</v>
      </c>
      <c r="I778" s="110" t="s">
        <v>470</v>
      </c>
      <c r="J778" s="110">
        <v>0</v>
      </c>
      <c r="K778" s="31" t="s">
        <v>101</v>
      </c>
      <c r="L778" s="31" t="s">
        <v>101</v>
      </c>
      <c r="M778" s="152">
        <v>9311</v>
      </c>
      <c r="N778" s="44">
        <v>5339</v>
      </c>
      <c r="O778" s="44">
        <v>608</v>
      </c>
      <c r="P778" s="44" t="s">
        <v>398</v>
      </c>
      <c r="Q778" s="44">
        <v>614</v>
      </c>
      <c r="R778" s="44" t="s">
        <v>398</v>
      </c>
      <c r="S778" s="44">
        <v>528</v>
      </c>
      <c r="T778" s="44" t="s">
        <v>398</v>
      </c>
      <c r="U778" s="44">
        <v>465</v>
      </c>
      <c r="V778" s="44" t="s">
        <v>398</v>
      </c>
      <c r="W778" s="44">
        <v>428</v>
      </c>
      <c r="X778" s="44" t="s">
        <v>398</v>
      </c>
      <c r="Y778" s="44">
        <v>391</v>
      </c>
      <c r="Z778" s="44" t="s">
        <v>398</v>
      </c>
      <c r="AA778" s="44">
        <v>372</v>
      </c>
      <c r="AB778" s="44" t="s">
        <v>398</v>
      </c>
      <c r="AC778" s="44">
        <v>393</v>
      </c>
      <c r="AD778" s="44" t="s">
        <v>398</v>
      </c>
      <c r="AE778" s="44">
        <v>470</v>
      </c>
      <c r="AF778" s="44" t="s">
        <v>398</v>
      </c>
      <c r="AG778" s="44">
        <v>703</v>
      </c>
      <c r="AH778" s="44" t="s">
        <v>398</v>
      </c>
      <c r="AI778" s="44">
        <v>870</v>
      </c>
      <c r="AJ778" s="44" t="s">
        <v>398</v>
      </c>
      <c r="AK778" s="44">
        <v>628</v>
      </c>
      <c r="AL778" s="44" t="s">
        <v>398</v>
      </c>
      <c r="AM778" s="44">
        <f>O778+Q778+S778+U778+W778+Y778+AA778+AC778+AE778+AG778+AI778+AK778</f>
        <v>6470</v>
      </c>
    </row>
    <row r="779" spans="1:39" s="115" customFormat="1" ht="30" customHeight="1" x14ac:dyDescent="0.25">
      <c r="A779" s="214">
        <v>385</v>
      </c>
      <c r="B779" s="75">
        <v>342295</v>
      </c>
      <c r="C779" s="111" t="s">
        <v>461</v>
      </c>
      <c r="D779" s="111" t="s">
        <v>469</v>
      </c>
      <c r="E779" s="149" t="s">
        <v>463</v>
      </c>
      <c r="F779" s="113" t="s">
        <v>464</v>
      </c>
      <c r="G779" s="110"/>
      <c r="H779" s="110">
        <v>0</v>
      </c>
      <c r="I779" s="110"/>
      <c r="J779" s="110">
        <v>3</v>
      </c>
      <c r="K779" s="31" t="s">
        <v>101</v>
      </c>
      <c r="L779" s="31" t="s">
        <v>101</v>
      </c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  <c r="AA779" s="110"/>
      <c r="AB779" s="110"/>
      <c r="AC779" s="110"/>
      <c r="AD779" s="110"/>
      <c r="AE779" s="110"/>
      <c r="AF779" s="110"/>
      <c r="AG779" s="110"/>
      <c r="AH779" s="110"/>
      <c r="AI779" s="110"/>
      <c r="AJ779" s="110"/>
      <c r="AK779" s="110"/>
      <c r="AL779" s="110"/>
      <c r="AM779" s="110"/>
    </row>
    <row r="780" spans="1:39" s="115" customFormat="1" ht="30" customHeight="1" x14ac:dyDescent="0.25">
      <c r="A780" s="215"/>
      <c r="B780" s="75">
        <v>342295</v>
      </c>
      <c r="C780" s="111" t="s">
        <v>461</v>
      </c>
      <c r="D780" s="111" t="s">
        <v>469</v>
      </c>
      <c r="E780" s="149" t="s">
        <v>466</v>
      </c>
      <c r="F780" s="113" t="s">
        <v>464</v>
      </c>
      <c r="G780" s="110" t="s">
        <v>470</v>
      </c>
      <c r="H780" s="110">
        <v>12</v>
      </c>
      <c r="I780" s="110" t="s">
        <v>470</v>
      </c>
      <c r="J780" s="110">
        <v>0</v>
      </c>
      <c r="K780" s="31" t="s">
        <v>101</v>
      </c>
      <c r="L780" s="31" t="s">
        <v>101</v>
      </c>
      <c r="M780" s="152">
        <v>3640</v>
      </c>
      <c r="N780" s="44">
        <v>2930</v>
      </c>
      <c r="O780" s="44">
        <v>305</v>
      </c>
      <c r="P780" s="44" t="s">
        <v>398</v>
      </c>
      <c r="Q780" s="44">
        <v>325</v>
      </c>
      <c r="R780" s="44" t="s">
        <v>398</v>
      </c>
      <c r="S780" s="44">
        <v>220</v>
      </c>
      <c r="T780" s="44" t="s">
        <v>398</v>
      </c>
      <c r="U780" s="44">
        <v>210</v>
      </c>
      <c r="V780" s="44" t="s">
        <v>398</v>
      </c>
      <c r="W780" s="44">
        <v>170</v>
      </c>
      <c r="X780" s="44" t="s">
        <v>398</v>
      </c>
      <c r="Y780" s="44">
        <v>113</v>
      </c>
      <c r="Z780" s="44" t="s">
        <v>398</v>
      </c>
      <c r="AA780" s="44">
        <v>117</v>
      </c>
      <c r="AB780" s="44" t="s">
        <v>398</v>
      </c>
      <c r="AC780" s="44">
        <v>150</v>
      </c>
      <c r="AD780" s="44" t="s">
        <v>398</v>
      </c>
      <c r="AE780" s="44">
        <v>220</v>
      </c>
      <c r="AF780" s="44" t="s">
        <v>398</v>
      </c>
      <c r="AG780" s="44">
        <v>320</v>
      </c>
      <c r="AH780" s="44" t="s">
        <v>398</v>
      </c>
      <c r="AI780" s="44">
        <v>450</v>
      </c>
      <c r="AJ780" s="44" t="s">
        <v>398</v>
      </c>
      <c r="AK780" s="44">
        <v>250</v>
      </c>
      <c r="AL780" s="44" t="s">
        <v>398</v>
      </c>
      <c r="AM780" s="44">
        <f>O780+Q780+S780+U780+W780+Y780+AA780+AC780+AE780+AG780+AI780+AK780</f>
        <v>2850</v>
      </c>
    </row>
    <row r="781" spans="1:39" s="115" customFormat="1" ht="30" customHeight="1" x14ac:dyDescent="0.25">
      <c r="A781" s="214">
        <v>386</v>
      </c>
      <c r="B781" s="75">
        <v>342296</v>
      </c>
      <c r="C781" s="111" t="s">
        <v>461</v>
      </c>
      <c r="D781" s="111" t="s">
        <v>469</v>
      </c>
      <c r="E781" s="149" t="s">
        <v>463</v>
      </c>
      <c r="F781" s="113" t="s">
        <v>464</v>
      </c>
      <c r="G781" s="110"/>
      <c r="H781" s="110">
        <v>0</v>
      </c>
      <c r="I781" s="110"/>
      <c r="J781" s="110">
        <v>2</v>
      </c>
      <c r="K781" s="31" t="s">
        <v>101</v>
      </c>
      <c r="L781" s="31" t="s">
        <v>101</v>
      </c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  <c r="AA781" s="110"/>
      <c r="AB781" s="110"/>
      <c r="AC781" s="110"/>
      <c r="AD781" s="110"/>
      <c r="AE781" s="110"/>
      <c r="AF781" s="110"/>
      <c r="AG781" s="110"/>
      <c r="AH781" s="110"/>
      <c r="AI781" s="110"/>
      <c r="AJ781" s="110"/>
      <c r="AK781" s="110"/>
      <c r="AL781" s="110"/>
      <c r="AM781" s="110"/>
    </row>
    <row r="782" spans="1:39" s="115" customFormat="1" ht="30" customHeight="1" x14ac:dyDescent="0.25">
      <c r="A782" s="215"/>
      <c r="B782" s="75">
        <v>342296</v>
      </c>
      <c r="C782" s="111" t="s">
        <v>461</v>
      </c>
      <c r="D782" s="111" t="s">
        <v>469</v>
      </c>
      <c r="E782" s="149" t="s">
        <v>466</v>
      </c>
      <c r="F782" s="113" t="s">
        <v>464</v>
      </c>
      <c r="G782" s="110" t="s">
        <v>470</v>
      </c>
      <c r="H782" s="110">
        <v>8</v>
      </c>
      <c r="I782" s="110" t="s">
        <v>470</v>
      </c>
      <c r="J782" s="110">
        <v>0</v>
      </c>
      <c r="K782" s="31" t="s">
        <v>101</v>
      </c>
      <c r="L782" s="31" t="s">
        <v>101</v>
      </c>
      <c r="M782" s="152">
        <v>976</v>
      </c>
      <c r="N782" s="44">
        <v>964</v>
      </c>
      <c r="O782" s="44">
        <v>85</v>
      </c>
      <c r="P782" s="44" t="s">
        <v>398</v>
      </c>
      <c r="Q782" s="44">
        <v>120</v>
      </c>
      <c r="R782" s="44" t="s">
        <v>398</v>
      </c>
      <c r="S782" s="44">
        <v>80</v>
      </c>
      <c r="T782" s="44" t="s">
        <v>398</v>
      </c>
      <c r="U782" s="44">
        <v>42</v>
      </c>
      <c r="V782" s="44" t="s">
        <v>398</v>
      </c>
      <c r="W782" s="44">
        <v>8</v>
      </c>
      <c r="X782" s="44" t="s">
        <v>398</v>
      </c>
      <c r="Y782" s="44">
        <v>19</v>
      </c>
      <c r="Z782" s="44" t="s">
        <v>398</v>
      </c>
      <c r="AA782" s="44">
        <v>26</v>
      </c>
      <c r="AB782" s="44" t="s">
        <v>398</v>
      </c>
      <c r="AC782" s="44">
        <v>44</v>
      </c>
      <c r="AD782" s="44" t="s">
        <v>398</v>
      </c>
      <c r="AE782" s="44">
        <v>76</v>
      </c>
      <c r="AF782" s="44" t="s">
        <v>398</v>
      </c>
      <c r="AG782" s="44">
        <v>55</v>
      </c>
      <c r="AH782" s="44" t="s">
        <v>398</v>
      </c>
      <c r="AI782" s="44">
        <v>105</v>
      </c>
      <c r="AJ782" s="44" t="s">
        <v>398</v>
      </c>
      <c r="AK782" s="44">
        <v>70</v>
      </c>
      <c r="AL782" s="44" t="s">
        <v>398</v>
      </c>
      <c r="AM782" s="44">
        <f>O782+Q782+S782+U782+W782+Y782+AA782+AC782+AE782+AG782+AI782+AK782</f>
        <v>730</v>
      </c>
    </row>
    <row r="783" spans="1:39" s="115" customFormat="1" ht="30" customHeight="1" x14ac:dyDescent="0.25">
      <c r="A783" s="214">
        <v>387</v>
      </c>
      <c r="B783" s="75">
        <v>342297</v>
      </c>
      <c r="C783" s="111" t="s">
        <v>461</v>
      </c>
      <c r="D783" s="111" t="s">
        <v>469</v>
      </c>
      <c r="E783" s="149" t="s">
        <v>463</v>
      </c>
      <c r="F783" s="113" t="s">
        <v>464</v>
      </c>
      <c r="G783" s="110"/>
      <c r="H783" s="110">
        <v>0</v>
      </c>
      <c r="I783" s="110"/>
      <c r="J783" s="110">
        <v>2</v>
      </c>
      <c r="K783" s="31" t="s">
        <v>101</v>
      </c>
      <c r="L783" s="31" t="s">
        <v>101</v>
      </c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  <c r="AA783" s="110"/>
      <c r="AB783" s="110"/>
      <c r="AC783" s="110"/>
      <c r="AD783" s="110"/>
      <c r="AE783" s="110"/>
      <c r="AF783" s="110"/>
      <c r="AG783" s="110"/>
      <c r="AH783" s="110"/>
      <c r="AI783" s="110"/>
      <c r="AJ783" s="110"/>
      <c r="AK783" s="110"/>
      <c r="AL783" s="110"/>
      <c r="AM783" s="110"/>
    </row>
    <row r="784" spans="1:39" s="115" customFormat="1" ht="30" customHeight="1" x14ac:dyDescent="0.25">
      <c r="A784" s="215"/>
      <c r="B784" s="75">
        <v>342297</v>
      </c>
      <c r="C784" s="111" t="s">
        <v>461</v>
      </c>
      <c r="D784" s="111" t="s">
        <v>469</v>
      </c>
      <c r="E784" s="149" t="s">
        <v>466</v>
      </c>
      <c r="F784" s="113" t="s">
        <v>464</v>
      </c>
      <c r="G784" s="110" t="s">
        <v>470</v>
      </c>
      <c r="H784" s="110">
        <v>8</v>
      </c>
      <c r="I784" s="110" t="s">
        <v>470</v>
      </c>
      <c r="J784" s="110">
        <v>0</v>
      </c>
      <c r="K784" s="31" t="s">
        <v>101</v>
      </c>
      <c r="L784" s="31" t="s">
        <v>101</v>
      </c>
      <c r="M784" s="152">
        <v>1507</v>
      </c>
      <c r="N784" s="44">
        <v>399</v>
      </c>
      <c r="O784" s="44">
        <v>36</v>
      </c>
      <c r="P784" s="44" t="s">
        <v>398</v>
      </c>
      <c r="Q784" s="44">
        <v>46</v>
      </c>
      <c r="R784" s="44" t="s">
        <v>398</v>
      </c>
      <c r="S784" s="44">
        <v>39</v>
      </c>
      <c r="T784" s="44" t="s">
        <v>398</v>
      </c>
      <c r="U784" s="44">
        <v>36</v>
      </c>
      <c r="V784" s="44" t="s">
        <v>398</v>
      </c>
      <c r="W784" s="44">
        <v>36</v>
      </c>
      <c r="X784" s="44" t="s">
        <v>398</v>
      </c>
      <c r="Y784" s="44">
        <v>43</v>
      </c>
      <c r="Z784" s="44" t="s">
        <v>398</v>
      </c>
      <c r="AA784" s="44">
        <v>35</v>
      </c>
      <c r="AB784" s="44" t="s">
        <v>398</v>
      </c>
      <c r="AC784" s="44">
        <v>34</v>
      </c>
      <c r="AD784" s="44" t="s">
        <v>398</v>
      </c>
      <c r="AE784" s="44">
        <v>31</v>
      </c>
      <c r="AF784" s="44" t="s">
        <v>398</v>
      </c>
      <c r="AG784" s="44">
        <v>40</v>
      </c>
      <c r="AH784" s="44" t="s">
        <v>398</v>
      </c>
      <c r="AI784" s="44">
        <v>55</v>
      </c>
      <c r="AJ784" s="44" t="s">
        <v>398</v>
      </c>
      <c r="AK784" s="44">
        <v>42</v>
      </c>
      <c r="AL784" s="44" t="s">
        <v>398</v>
      </c>
      <c r="AM784" s="44">
        <f>O784+Q784+S784+U784+W784+Y784+AA784+AC784+AE784+AG784+AI784+AK784</f>
        <v>473</v>
      </c>
    </row>
    <row r="785" spans="1:39" s="115" customFormat="1" ht="30" customHeight="1" x14ac:dyDescent="0.25">
      <c r="A785" s="214">
        <v>388</v>
      </c>
      <c r="B785" s="75">
        <v>342298</v>
      </c>
      <c r="C785" s="111" t="s">
        <v>461</v>
      </c>
      <c r="D785" s="111" t="s">
        <v>469</v>
      </c>
      <c r="E785" s="149" t="s">
        <v>463</v>
      </c>
      <c r="F785" s="113" t="s">
        <v>464</v>
      </c>
      <c r="G785" s="110"/>
      <c r="H785" s="110">
        <v>0</v>
      </c>
      <c r="I785" s="110"/>
      <c r="J785" s="110">
        <v>2</v>
      </c>
      <c r="K785" s="31" t="s">
        <v>101</v>
      </c>
      <c r="L785" s="31" t="s">
        <v>101</v>
      </c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  <c r="AA785" s="110"/>
      <c r="AB785" s="110"/>
      <c r="AC785" s="110"/>
      <c r="AD785" s="110"/>
      <c r="AE785" s="110"/>
      <c r="AF785" s="110"/>
      <c r="AG785" s="110"/>
      <c r="AH785" s="110"/>
      <c r="AI785" s="110"/>
      <c r="AJ785" s="110"/>
      <c r="AK785" s="110"/>
      <c r="AL785" s="110"/>
      <c r="AM785" s="110"/>
    </row>
    <row r="786" spans="1:39" s="115" customFormat="1" ht="30" customHeight="1" x14ac:dyDescent="0.25">
      <c r="A786" s="215"/>
      <c r="B786" s="75">
        <v>342298</v>
      </c>
      <c r="C786" s="111" t="s">
        <v>461</v>
      </c>
      <c r="D786" s="111" t="s">
        <v>469</v>
      </c>
      <c r="E786" s="149" t="s">
        <v>466</v>
      </c>
      <c r="F786" s="113" t="s">
        <v>464</v>
      </c>
      <c r="G786" s="110" t="s">
        <v>470</v>
      </c>
      <c r="H786" s="110">
        <v>8</v>
      </c>
      <c r="I786" s="110" t="s">
        <v>470</v>
      </c>
      <c r="J786" s="110">
        <v>0</v>
      </c>
      <c r="K786" s="31" t="s">
        <v>101</v>
      </c>
      <c r="L786" s="31" t="s">
        <v>101</v>
      </c>
      <c r="M786" s="152">
        <v>2370</v>
      </c>
      <c r="N786" s="44">
        <v>1580</v>
      </c>
      <c r="O786" s="44">
        <v>230</v>
      </c>
      <c r="P786" s="44" t="s">
        <v>398</v>
      </c>
      <c r="Q786" s="44">
        <v>180</v>
      </c>
      <c r="R786" s="44" t="s">
        <v>398</v>
      </c>
      <c r="S786" s="44">
        <v>120</v>
      </c>
      <c r="T786" s="44" t="s">
        <v>398</v>
      </c>
      <c r="U786" s="44">
        <v>100</v>
      </c>
      <c r="V786" s="44" t="s">
        <v>398</v>
      </c>
      <c r="W786" s="44">
        <v>100</v>
      </c>
      <c r="X786" s="44" t="s">
        <v>398</v>
      </c>
      <c r="Y786" s="44">
        <v>82</v>
      </c>
      <c r="Z786" s="44" t="s">
        <v>398</v>
      </c>
      <c r="AA786" s="44">
        <v>44</v>
      </c>
      <c r="AB786" s="44" t="s">
        <v>398</v>
      </c>
      <c r="AC786" s="44">
        <v>74</v>
      </c>
      <c r="AD786" s="44" t="s">
        <v>398</v>
      </c>
      <c r="AE786" s="44">
        <v>137</v>
      </c>
      <c r="AF786" s="44" t="s">
        <v>398</v>
      </c>
      <c r="AG786" s="44">
        <v>133</v>
      </c>
      <c r="AH786" s="44" t="s">
        <v>398</v>
      </c>
      <c r="AI786" s="44">
        <v>210</v>
      </c>
      <c r="AJ786" s="44" t="s">
        <v>398</v>
      </c>
      <c r="AK786" s="44">
        <v>150</v>
      </c>
      <c r="AL786" s="44" t="s">
        <v>398</v>
      </c>
      <c r="AM786" s="44">
        <f>O786+Q786+S786+U786+W786+Y786+AA786+AC786+AE786+AG786+AI786+AK786</f>
        <v>1560</v>
      </c>
    </row>
    <row r="787" spans="1:39" s="115" customFormat="1" ht="30" customHeight="1" x14ac:dyDescent="0.25">
      <c r="A787" s="214">
        <v>389</v>
      </c>
      <c r="B787" s="75">
        <v>342299</v>
      </c>
      <c r="C787" s="111" t="s">
        <v>461</v>
      </c>
      <c r="D787" s="111" t="s">
        <v>469</v>
      </c>
      <c r="E787" s="149" t="s">
        <v>463</v>
      </c>
      <c r="F787" s="113" t="s">
        <v>464</v>
      </c>
      <c r="G787" s="110"/>
      <c r="H787" s="110">
        <v>0</v>
      </c>
      <c r="I787" s="110"/>
      <c r="J787" s="110">
        <v>2</v>
      </c>
      <c r="K787" s="31" t="s">
        <v>101</v>
      </c>
      <c r="L787" s="31" t="s">
        <v>101</v>
      </c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  <c r="AA787" s="110"/>
      <c r="AB787" s="110"/>
      <c r="AC787" s="110"/>
      <c r="AD787" s="110"/>
      <c r="AE787" s="110"/>
      <c r="AF787" s="110"/>
      <c r="AG787" s="110"/>
      <c r="AH787" s="110"/>
      <c r="AI787" s="110"/>
      <c r="AJ787" s="110"/>
      <c r="AK787" s="110"/>
      <c r="AL787" s="110"/>
      <c r="AM787" s="110"/>
    </row>
    <row r="788" spans="1:39" s="115" customFormat="1" ht="30" customHeight="1" x14ac:dyDescent="0.25">
      <c r="A788" s="215"/>
      <c r="B788" s="75">
        <v>342299</v>
      </c>
      <c r="C788" s="111" t="s">
        <v>461</v>
      </c>
      <c r="D788" s="111" t="s">
        <v>469</v>
      </c>
      <c r="E788" s="149" t="s">
        <v>466</v>
      </c>
      <c r="F788" s="113" t="s">
        <v>464</v>
      </c>
      <c r="G788" s="110" t="s">
        <v>470</v>
      </c>
      <c r="H788" s="110">
        <v>8</v>
      </c>
      <c r="I788" s="110" t="s">
        <v>470</v>
      </c>
      <c r="J788" s="110">
        <v>0</v>
      </c>
      <c r="K788" s="31" t="s">
        <v>101</v>
      </c>
      <c r="L788" s="31" t="s">
        <v>101</v>
      </c>
      <c r="M788" s="152">
        <v>6171</v>
      </c>
      <c r="N788" s="44">
        <v>4723</v>
      </c>
      <c r="O788" s="44">
        <v>362</v>
      </c>
      <c r="P788" s="44" t="s">
        <v>398</v>
      </c>
      <c r="Q788" s="44">
        <v>385</v>
      </c>
      <c r="R788" s="44" t="s">
        <v>398</v>
      </c>
      <c r="S788" s="44">
        <v>215</v>
      </c>
      <c r="T788" s="44" t="s">
        <v>398</v>
      </c>
      <c r="U788" s="44">
        <v>290</v>
      </c>
      <c r="V788" s="44" t="s">
        <v>398</v>
      </c>
      <c r="W788" s="44">
        <v>270</v>
      </c>
      <c r="X788" s="44" t="s">
        <v>398</v>
      </c>
      <c r="Y788" s="44">
        <v>260</v>
      </c>
      <c r="Z788" s="44" t="s">
        <v>398</v>
      </c>
      <c r="AA788" s="44">
        <v>210</v>
      </c>
      <c r="AB788" s="44" t="s">
        <v>398</v>
      </c>
      <c r="AC788" s="44">
        <v>175</v>
      </c>
      <c r="AD788" s="44" t="s">
        <v>398</v>
      </c>
      <c r="AE788" s="44">
        <v>515</v>
      </c>
      <c r="AF788" s="44" t="s">
        <v>398</v>
      </c>
      <c r="AG788" s="44">
        <v>370</v>
      </c>
      <c r="AH788" s="44" t="s">
        <v>398</v>
      </c>
      <c r="AI788" s="44">
        <v>520</v>
      </c>
      <c r="AJ788" s="44" t="s">
        <v>398</v>
      </c>
      <c r="AK788" s="44">
        <v>300</v>
      </c>
      <c r="AL788" s="44" t="s">
        <v>398</v>
      </c>
      <c r="AM788" s="44">
        <f>O788+Q788+S788+U788+W788+Y788+AA788+AC788+AE788+AG788+AI788+AK788</f>
        <v>3872</v>
      </c>
    </row>
    <row r="789" spans="1:39" s="115" customFormat="1" ht="30" customHeight="1" x14ac:dyDescent="0.25">
      <c r="A789" s="214">
        <v>390</v>
      </c>
      <c r="B789" s="75">
        <v>342300</v>
      </c>
      <c r="C789" s="111" t="s">
        <v>461</v>
      </c>
      <c r="D789" s="111" t="s">
        <v>469</v>
      </c>
      <c r="E789" s="149" t="s">
        <v>463</v>
      </c>
      <c r="F789" s="113" t="s">
        <v>464</v>
      </c>
      <c r="G789" s="110"/>
      <c r="H789" s="110">
        <v>0</v>
      </c>
      <c r="I789" s="110"/>
      <c r="J789" s="110">
        <v>3</v>
      </c>
      <c r="K789" s="31" t="s">
        <v>101</v>
      </c>
      <c r="L789" s="31" t="s">
        <v>101</v>
      </c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  <c r="AA789" s="110"/>
      <c r="AB789" s="110"/>
      <c r="AC789" s="110"/>
      <c r="AD789" s="110"/>
      <c r="AE789" s="110"/>
      <c r="AF789" s="110"/>
      <c r="AG789" s="110"/>
      <c r="AH789" s="110"/>
      <c r="AI789" s="110"/>
      <c r="AJ789" s="110"/>
      <c r="AK789" s="110"/>
      <c r="AL789" s="110"/>
      <c r="AM789" s="110"/>
    </row>
    <row r="790" spans="1:39" s="115" customFormat="1" ht="30" customHeight="1" x14ac:dyDescent="0.25">
      <c r="A790" s="215"/>
      <c r="B790" s="75">
        <v>342300</v>
      </c>
      <c r="C790" s="111" t="s">
        <v>461</v>
      </c>
      <c r="D790" s="111" t="s">
        <v>469</v>
      </c>
      <c r="E790" s="149" t="s">
        <v>466</v>
      </c>
      <c r="F790" s="113" t="s">
        <v>464</v>
      </c>
      <c r="G790" s="110" t="s">
        <v>470</v>
      </c>
      <c r="H790" s="110">
        <v>9</v>
      </c>
      <c r="I790" s="110" t="s">
        <v>470</v>
      </c>
      <c r="J790" s="110">
        <v>0</v>
      </c>
      <c r="K790" s="31" t="s">
        <v>101</v>
      </c>
      <c r="L790" s="31" t="s">
        <v>101</v>
      </c>
      <c r="M790" s="152">
        <v>2737</v>
      </c>
      <c r="N790" s="44">
        <v>2425</v>
      </c>
      <c r="O790" s="44">
        <v>314</v>
      </c>
      <c r="P790" s="44" t="s">
        <v>398</v>
      </c>
      <c r="Q790" s="44">
        <v>304</v>
      </c>
      <c r="R790" s="44" t="s">
        <v>398</v>
      </c>
      <c r="S790" s="44">
        <v>226</v>
      </c>
      <c r="T790" s="44" t="s">
        <v>398</v>
      </c>
      <c r="U790" s="44">
        <v>212</v>
      </c>
      <c r="V790" s="44" t="s">
        <v>398</v>
      </c>
      <c r="W790" s="44">
        <v>111</v>
      </c>
      <c r="X790" s="44" t="s">
        <v>398</v>
      </c>
      <c r="Y790" s="44">
        <v>56</v>
      </c>
      <c r="Z790" s="44" t="s">
        <v>398</v>
      </c>
      <c r="AA790" s="44">
        <v>56</v>
      </c>
      <c r="AB790" s="44" t="s">
        <v>398</v>
      </c>
      <c r="AC790" s="44">
        <v>61</v>
      </c>
      <c r="AD790" s="44" t="s">
        <v>398</v>
      </c>
      <c r="AE790" s="44">
        <v>230</v>
      </c>
      <c r="AF790" s="44" t="s">
        <v>398</v>
      </c>
      <c r="AG790" s="44">
        <v>208</v>
      </c>
      <c r="AH790" s="44" t="s">
        <v>398</v>
      </c>
      <c r="AI790" s="44">
        <v>346</v>
      </c>
      <c r="AJ790" s="44" t="s">
        <v>398</v>
      </c>
      <c r="AK790" s="44">
        <v>169</v>
      </c>
      <c r="AL790" s="44" t="s">
        <v>398</v>
      </c>
      <c r="AM790" s="44">
        <f>O790+Q790+S790+U790+W790+Y790+AA790+AC790+AE790+AG790+AI790+AK790</f>
        <v>2293</v>
      </c>
    </row>
    <row r="791" spans="1:39" s="115" customFormat="1" ht="30" customHeight="1" x14ac:dyDescent="0.25">
      <c r="A791" s="214">
        <v>391</v>
      </c>
      <c r="B791" s="75">
        <v>342301</v>
      </c>
      <c r="C791" s="111" t="s">
        <v>461</v>
      </c>
      <c r="D791" s="111" t="s">
        <v>469</v>
      </c>
      <c r="E791" s="149" t="s">
        <v>463</v>
      </c>
      <c r="F791" s="113" t="s">
        <v>464</v>
      </c>
      <c r="G791" s="110"/>
      <c r="H791" s="110">
        <v>0</v>
      </c>
      <c r="I791" s="110"/>
      <c r="J791" s="110">
        <v>2</v>
      </c>
      <c r="K791" s="31" t="s">
        <v>101</v>
      </c>
      <c r="L791" s="31" t="s">
        <v>101</v>
      </c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  <c r="AA791" s="110"/>
      <c r="AB791" s="110"/>
      <c r="AC791" s="110"/>
      <c r="AD791" s="110"/>
      <c r="AE791" s="110"/>
      <c r="AF791" s="110"/>
      <c r="AG791" s="110"/>
      <c r="AH791" s="110"/>
      <c r="AI791" s="110"/>
      <c r="AJ791" s="110"/>
      <c r="AK791" s="110"/>
      <c r="AL791" s="110"/>
      <c r="AM791" s="110"/>
    </row>
    <row r="792" spans="1:39" s="115" customFormat="1" ht="30" customHeight="1" x14ac:dyDescent="0.25">
      <c r="A792" s="215"/>
      <c r="B792" s="75">
        <v>342301</v>
      </c>
      <c r="C792" s="111" t="s">
        <v>461</v>
      </c>
      <c r="D792" s="111" t="s">
        <v>469</v>
      </c>
      <c r="E792" s="149" t="s">
        <v>466</v>
      </c>
      <c r="F792" s="113" t="s">
        <v>464</v>
      </c>
      <c r="G792" s="110" t="s">
        <v>470</v>
      </c>
      <c r="H792" s="110">
        <v>8</v>
      </c>
      <c r="I792" s="110" t="s">
        <v>470</v>
      </c>
      <c r="J792" s="110">
        <v>0</v>
      </c>
      <c r="K792" s="31" t="s">
        <v>101</v>
      </c>
      <c r="L792" s="31" t="s">
        <v>101</v>
      </c>
      <c r="M792" s="152">
        <v>1040</v>
      </c>
      <c r="N792" s="44">
        <v>1160</v>
      </c>
      <c r="O792" s="44">
        <v>102</v>
      </c>
      <c r="P792" s="44" t="s">
        <v>398</v>
      </c>
      <c r="Q792" s="44">
        <v>123</v>
      </c>
      <c r="R792" s="44" t="s">
        <v>398</v>
      </c>
      <c r="S792" s="44">
        <v>84</v>
      </c>
      <c r="T792" s="44" t="s">
        <v>398</v>
      </c>
      <c r="U792" s="44">
        <v>51</v>
      </c>
      <c r="V792" s="44" t="s">
        <v>398</v>
      </c>
      <c r="W792" s="44">
        <v>31</v>
      </c>
      <c r="X792" s="44" t="s">
        <v>398</v>
      </c>
      <c r="Y792" s="44">
        <v>16</v>
      </c>
      <c r="Z792" s="44" t="s">
        <v>398</v>
      </c>
      <c r="AA792" s="44">
        <v>68</v>
      </c>
      <c r="AB792" s="44" t="s">
        <v>398</v>
      </c>
      <c r="AC792" s="44">
        <v>76</v>
      </c>
      <c r="AD792" s="44" t="s">
        <v>398</v>
      </c>
      <c r="AE792" s="44">
        <v>119</v>
      </c>
      <c r="AF792" s="44" t="s">
        <v>398</v>
      </c>
      <c r="AG792" s="44">
        <v>95</v>
      </c>
      <c r="AH792" s="44" t="s">
        <v>398</v>
      </c>
      <c r="AI792" s="44">
        <v>119</v>
      </c>
      <c r="AJ792" s="44" t="s">
        <v>398</v>
      </c>
      <c r="AK792" s="44">
        <v>81</v>
      </c>
      <c r="AL792" s="44" t="s">
        <v>398</v>
      </c>
      <c r="AM792" s="44">
        <f>O792+Q792+S792+U792+W792+Y792+AA792+AC792+AE792+AG792+AI792+AK792</f>
        <v>965</v>
      </c>
    </row>
    <row r="793" spans="1:39" s="115" customFormat="1" ht="30" customHeight="1" x14ac:dyDescent="0.25">
      <c r="A793" s="214">
        <v>392</v>
      </c>
      <c r="B793" s="75">
        <v>342302</v>
      </c>
      <c r="C793" s="111" t="s">
        <v>461</v>
      </c>
      <c r="D793" s="111" t="s">
        <v>469</v>
      </c>
      <c r="E793" s="149" t="s">
        <v>463</v>
      </c>
      <c r="F793" s="113" t="s">
        <v>464</v>
      </c>
      <c r="G793" s="110"/>
      <c r="H793" s="110">
        <v>0</v>
      </c>
      <c r="I793" s="110"/>
      <c r="J793" s="110">
        <v>1</v>
      </c>
      <c r="K793" s="31" t="s">
        <v>101</v>
      </c>
      <c r="L793" s="31" t="s">
        <v>101</v>
      </c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  <c r="AA793" s="110"/>
      <c r="AB793" s="110"/>
      <c r="AC793" s="110"/>
      <c r="AD793" s="110"/>
      <c r="AE793" s="110"/>
      <c r="AF793" s="110"/>
      <c r="AG793" s="110"/>
      <c r="AH793" s="110"/>
      <c r="AI793" s="110"/>
      <c r="AJ793" s="110"/>
      <c r="AK793" s="110"/>
      <c r="AL793" s="110"/>
      <c r="AM793" s="110"/>
    </row>
    <row r="794" spans="1:39" s="115" customFormat="1" ht="30" customHeight="1" x14ac:dyDescent="0.25">
      <c r="A794" s="215"/>
      <c r="B794" s="75">
        <v>342302</v>
      </c>
      <c r="C794" s="111" t="s">
        <v>461</v>
      </c>
      <c r="D794" s="111" t="s">
        <v>469</v>
      </c>
      <c r="E794" s="149" t="s">
        <v>466</v>
      </c>
      <c r="F794" s="113" t="s">
        <v>464</v>
      </c>
      <c r="G794" s="110" t="s">
        <v>470</v>
      </c>
      <c r="H794" s="110">
        <v>4</v>
      </c>
      <c r="I794" s="110" t="s">
        <v>470</v>
      </c>
      <c r="J794" s="110">
        <v>0</v>
      </c>
      <c r="K794" s="31" t="s">
        <v>101</v>
      </c>
      <c r="L794" s="31" t="s">
        <v>101</v>
      </c>
      <c r="M794" s="152">
        <v>0</v>
      </c>
      <c r="N794" s="44">
        <v>2104</v>
      </c>
      <c r="O794" s="44">
        <v>134</v>
      </c>
      <c r="P794" s="44" t="s">
        <v>398</v>
      </c>
      <c r="Q794" s="44">
        <v>164</v>
      </c>
      <c r="R794" s="44" t="s">
        <v>398</v>
      </c>
      <c r="S794" s="44">
        <v>144</v>
      </c>
      <c r="T794" s="44" t="s">
        <v>398</v>
      </c>
      <c r="U794" s="44">
        <v>139</v>
      </c>
      <c r="V794" s="44" t="s">
        <v>398</v>
      </c>
      <c r="W794" s="44">
        <v>100</v>
      </c>
      <c r="X794" s="44" t="s">
        <v>398</v>
      </c>
      <c r="Y794" s="44">
        <v>83</v>
      </c>
      <c r="Z794" s="44" t="s">
        <v>398</v>
      </c>
      <c r="AA794" s="44">
        <v>118</v>
      </c>
      <c r="AB794" s="44" t="s">
        <v>398</v>
      </c>
      <c r="AC794" s="44">
        <v>105</v>
      </c>
      <c r="AD794" s="44" t="s">
        <v>398</v>
      </c>
      <c r="AE794" s="44">
        <v>198</v>
      </c>
      <c r="AF794" s="44" t="s">
        <v>398</v>
      </c>
      <c r="AG794" s="44">
        <v>196</v>
      </c>
      <c r="AH794" s="44" t="s">
        <v>398</v>
      </c>
      <c r="AI794" s="44">
        <v>153</v>
      </c>
      <c r="AJ794" s="44" t="s">
        <v>398</v>
      </c>
      <c r="AK794" s="44">
        <v>67</v>
      </c>
      <c r="AL794" s="44" t="s">
        <v>398</v>
      </c>
      <c r="AM794" s="44">
        <f>O794+Q794+S794+U794+W794+Y794+AA794+AC794+AE794+AG794+AI794+AK794</f>
        <v>1601</v>
      </c>
    </row>
    <row r="795" spans="1:39" s="115" customFormat="1" ht="30" customHeight="1" x14ac:dyDescent="0.25">
      <c r="A795" s="214">
        <v>393</v>
      </c>
      <c r="B795" s="75">
        <v>342303</v>
      </c>
      <c r="C795" s="111" t="s">
        <v>461</v>
      </c>
      <c r="D795" s="111" t="s">
        <v>469</v>
      </c>
      <c r="E795" s="149" t="s">
        <v>463</v>
      </c>
      <c r="F795" s="113" t="s">
        <v>464</v>
      </c>
      <c r="G795" s="110"/>
      <c r="H795" s="110">
        <v>0</v>
      </c>
      <c r="I795" s="110"/>
      <c r="J795" s="110">
        <v>5</v>
      </c>
      <c r="K795" s="31" t="s">
        <v>101</v>
      </c>
      <c r="L795" s="31" t="s">
        <v>101</v>
      </c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  <c r="AA795" s="110"/>
      <c r="AB795" s="110"/>
      <c r="AC795" s="110"/>
      <c r="AD795" s="110"/>
      <c r="AE795" s="110"/>
      <c r="AF795" s="110"/>
      <c r="AG795" s="110"/>
      <c r="AH795" s="110"/>
      <c r="AI795" s="110"/>
      <c r="AJ795" s="110"/>
      <c r="AK795" s="110"/>
      <c r="AL795" s="110"/>
      <c r="AM795" s="110"/>
    </row>
    <row r="796" spans="1:39" s="115" customFormat="1" ht="30" customHeight="1" x14ac:dyDescent="0.25">
      <c r="A796" s="215"/>
      <c r="B796" s="75">
        <v>342303</v>
      </c>
      <c r="C796" s="111" t="s">
        <v>461</v>
      </c>
      <c r="D796" s="111" t="s">
        <v>469</v>
      </c>
      <c r="E796" s="149" t="s">
        <v>466</v>
      </c>
      <c r="F796" s="113" t="s">
        <v>464</v>
      </c>
      <c r="G796" s="110" t="s">
        <v>470</v>
      </c>
      <c r="H796" s="110">
        <v>30</v>
      </c>
      <c r="I796" s="110" t="s">
        <v>470</v>
      </c>
      <c r="J796" s="110">
        <v>0</v>
      </c>
      <c r="K796" s="31" t="s">
        <v>101</v>
      </c>
      <c r="L796" s="31" t="s">
        <v>101</v>
      </c>
      <c r="M796" s="152">
        <v>5980</v>
      </c>
      <c r="N796" s="44">
        <v>6889</v>
      </c>
      <c r="O796" s="44">
        <v>720</v>
      </c>
      <c r="P796" s="44" t="s">
        <v>398</v>
      </c>
      <c r="Q796" s="44">
        <v>705</v>
      </c>
      <c r="R796" s="44" t="s">
        <v>398</v>
      </c>
      <c r="S796" s="44">
        <v>616</v>
      </c>
      <c r="T796" s="44" t="s">
        <v>398</v>
      </c>
      <c r="U796" s="44">
        <v>597</v>
      </c>
      <c r="V796" s="44" t="s">
        <v>398</v>
      </c>
      <c r="W796" s="44">
        <v>450</v>
      </c>
      <c r="X796" s="44" t="s">
        <v>398</v>
      </c>
      <c r="Y796" s="44">
        <v>426</v>
      </c>
      <c r="Z796" s="44" t="s">
        <v>398</v>
      </c>
      <c r="AA796" s="44">
        <v>407</v>
      </c>
      <c r="AB796" s="44" t="s">
        <v>398</v>
      </c>
      <c r="AC796" s="44">
        <v>237</v>
      </c>
      <c r="AD796" s="44" t="s">
        <v>398</v>
      </c>
      <c r="AE796" s="44">
        <v>844</v>
      </c>
      <c r="AF796" s="44" t="s">
        <v>398</v>
      </c>
      <c r="AG796" s="44">
        <v>419</v>
      </c>
      <c r="AH796" s="44" t="s">
        <v>398</v>
      </c>
      <c r="AI796" s="44">
        <v>907</v>
      </c>
      <c r="AJ796" s="44" t="s">
        <v>398</v>
      </c>
      <c r="AK796" s="44">
        <v>439</v>
      </c>
      <c r="AL796" s="44" t="s">
        <v>398</v>
      </c>
      <c r="AM796" s="44">
        <f>O796+Q796+S796+U796+W796+Y796+AA796+AC796+AE796+AG796+AI796+AK796</f>
        <v>6767</v>
      </c>
    </row>
    <row r="797" spans="1:39" s="115" customFormat="1" ht="30" customHeight="1" x14ac:dyDescent="0.25">
      <c r="A797" s="214">
        <v>394</v>
      </c>
      <c r="B797" s="75">
        <v>342304</v>
      </c>
      <c r="C797" s="111" t="s">
        <v>461</v>
      </c>
      <c r="D797" s="111" t="s">
        <v>469</v>
      </c>
      <c r="E797" s="149" t="s">
        <v>463</v>
      </c>
      <c r="F797" s="113" t="s">
        <v>464</v>
      </c>
      <c r="G797" s="110"/>
      <c r="H797" s="110">
        <v>0</v>
      </c>
      <c r="I797" s="110"/>
      <c r="J797" s="110">
        <v>7</v>
      </c>
      <c r="K797" s="31" t="s">
        <v>101</v>
      </c>
      <c r="L797" s="31" t="s">
        <v>101</v>
      </c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  <c r="AA797" s="110"/>
      <c r="AB797" s="110"/>
      <c r="AC797" s="110"/>
      <c r="AD797" s="110"/>
      <c r="AE797" s="110"/>
      <c r="AF797" s="110"/>
      <c r="AG797" s="110"/>
      <c r="AH797" s="110"/>
      <c r="AI797" s="110"/>
      <c r="AJ797" s="110"/>
      <c r="AK797" s="110"/>
      <c r="AL797" s="110"/>
      <c r="AM797" s="110"/>
    </row>
    <row r="798" spans="1:39" s="115" customFormat="1" ht="30" customHeight="1" x14ac:dyDescent="0.25">
      <c r="A798" s="215"/>
      <c r="B798" s="75">
        <v>342304</v>
      </c>
      <c r="C798" s="111" t="s">
        <v>461</v>
      </c>
      <c r="D798" s="111" t="s">
        <v>469</v>
      </c>
      <c r="E798" s="149" t="s">
        <v>466</v>
      </c>
      <c r="F798" s="113" t="s">
        <v>464</v>
      </c>
      <c r="G798" s="110" t="s">
        <v>470</v>
      </c>
      <c r="H798" s="110">
        <v>51</v>
      </c>
      <c r="I798" s="110" t="s">
        <v>470</v>
      </c>
      <c r="J798" s="110">
        <v>0</v>
      </c>
      <c r="K798" s="31" t="s">
        <v>101</v>
      </c>
      <c r="L798" s="31" t="s">
        <v>101</v>
      </c>
      <c r="M798" s="152">
        <v>42033</v>
      </c>
      <c r="N798" s="44">
        <v>40451</v>
      </c>
      <c r="O798" s="44">
        <v>3165</v>
      </c>
      <c r="P798" s="44" t="s">
        <v>398</v>
      </c>
      <c r="Q798" s="44">
        <v>4322</v>
      </c>
      <c r="R798" s="44" t="s">
        <v>398</v>
      </c>
      <c r="S798" s="44">
        <v>3006</v>
      </c>
      <c r="T798" s="44" t="s">
        <v>398</v>
      </c>
      <c r="U798" s="44">
        <v>3095</v>
      </c>
      <c r="V798" s="44" t="s">
        <v>398</v>
      </c>
      <c r="W798" s="44">
        <v>3419</v>
      </c>
      <c r="X798" s="44" t="s">
        <v>398</v>
      </c>
      <c r="Y798" s="44">
        <v>2490</v>
      </c>
      <c r="Z798" s="44" t="s">
        <v>398</v>
      </c>
      <c r="AA798" s="44">
        <v>2128</v>
      </c>
      <c r="AB798" s="44" t="s">
        <v>398</v>
      </c>
      <c r="AC798" s="44">
        <v>3582</v>
      </c>
      <c r="AD798" s="44" t="s">
        <v>398</v>
      </c>
      <c r="AE798" s="44">
        <v>4449</v>
      </c>
      <c r="AF798" s="44" t="s">
        <v>398</v>
      </c>
      <c r="AG798" s="44">
        <v>3664</v>
      </c>
      <c r="AH798" s="44" t="s">
        <v>398</v>
      </c>
      <c r="AI798" s="44">
        <v>4418</v>
      </c>
      <c r="AJ798" s="44" t="s">
        <v>398</v>
      </c>
      <c r="AK798" s="44">
        <v>3762</v>
      </c>
      <c r="AL798" s="44" t="s">
        <v>398</v>
      </c>
      <c r="AM798" s="44">
        <f>O798+Q798+S798+U798+W798+Y798+AA798+AC798+AE798+AG798+AI798+AK798</f>
        <v>41500</v>
      </c>
    </row>
    <row r="799" spans="1:39" s="115" customFormat="1" ht="30" customHeight="1" x14ac:dyDescent="0.25">
      <c r="A799" s="214">
        <v>395</v>
      </c>
      <c r="B799" s="75">
        <v>342305</v>
      </c>
      <c r="C799" s="111" t="s">
        <v>461</v>
      </c>
      <c r="D799" s="111" t="s">
        <v>469</v>
      </c>
      <c r="E799" s="149" t="s">
        <v>463</v>
      </c>
      <c r="F799" s="113" t="s">
        <v>464</v>
      </c>
      <c r="G799" s="110"/>
      <c r="H799" s="110">
        <v>0</v>
      </c>
      <c r="I799" s="110"/>
      <c r="J799" s="110">
        <v>3</v>
      </c>
      <c r="K799" s="31" t="s">
        <v>101</v>
      </c>
      <c r="L799" s="31" t="s">
        <v>101</v>
      </c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  <c r="AA799" s="110"/>
      <c r="AB799" s="110"/>
      <c r="AC799" s="110"/>
      <c r="AD799" s="110"/>
      <c r="AE799" s="110"/>
      <c r="AF799" s="110"/>
      <c r="AG799" s="110"/>
      <c r="AH799" s="110"/>
      <c r="AI799" s="110"/>
      <c r="AJ799" s="110"/>
      <c r="AK799" s="110"/>
      <c r="AL799" s="110"/>
      <c r="AM799" s="110"/>
    </row>
    <row r="800" spans="1:39" s="115" customFormat="1" ht="30" customHeight="1" x14ac:dyDescent="0.25">
      <c r="A800" s="215"/>
      <c r="B800" s="75">
        <v>342305</v>
      </c>
      <c r="C800" s="111" t="s">
        <v>461</v>
      </c>
      <c r="D800" s="111" t="s">
        <v>469</v>
      </c>
      <c r="E800" s="149" t="s">
        <v>466</v>
      </c>
      <c r="F800" s="113" t="s">
        <v>464</v>
      </c>
      <c r="G800" s="110" t="s">
        <v>470</v>
      </c>
      <c r="H800" s="110">
        <v>21</v>
      </c>
      <c r="I800" s="110" t="s">
        <v>470</v>
      </c>
      <c r="J800" s="110">
        <v>0</v>
      </c>
      <c r="K800" s="31" t="s">
        <v>101</v>
      </c>
      <c r="L800" s="31" t="s">
        <v>101</v>
      </c>
      <c r="M800" s="152">
        <v>5698</v>
      </c>
      <c r="N800" s="44">
        <v>7496</v>
      </c>
      <c r="O800" s="44">
        <v>471</v>
      </c>
      <c r="P800" s="44" t="s">
        <v>398</v>
      </c>
      <c r="Q800" s="44">
        <v>726</v>
      </c>
      <c r="R800" s="44" t="s">
        <v>398</v>
      </c>
      <c r="S800" s="44">
        <v>565</v>
      </c>
      <c r="T800" s="44" t="s">
        <v>398</v>
      </c>
      <c r="U800" s="44">
        <v>434</v>
      </c>
      <c r="V800" s="44" t="s">
        <v>398</v>
      </c>
      <c r="W800" s="44">
        <v>339</v>
      </c>
      <c r="X800" s="44" t="s">
        <v>398</v>
      </c>
      <c r="Y800" s="44">
        <v>317</v>
      </c>
      <c r="Z800" s="44" t="s">
        <v>398</v>
      </c>
      <c r="AA800" s="44">
        <v>334</v>
      </c>
      <c r="AB800" s="44" t="s">
        <v>398</v>
      </c>
      <c r="AC800" s="44">
        <v>389</v>
      </c>
      <c r="AD800" s="44" t="s">
        <v>398</v>
      </c>
      <c r="AE800" s="44">
        <v>427</v>
      </c>
      <c r="AF800" s="44" t="s">
        <v>398</v>
      </c>
      <c r="AG800" s="44">
        <v>465</v>
      </c>
      <c r="AH800" s="44" t="s">
        <v>398</v>
      </c>
      <c r="AI800" s="44">
        <v>628</v>
      </c>
      <c r="AJ800" s="44" t="s">
        <v>398</v>
      </c>
      <c r="AK800" s="44">
        <v>539</v>
      </c>
      <c r="AL800" s="44" t="s">
        <v>398</v>
      </c>
      <c r="AM800" s="44">
        <f>O800+Q800+S800+U800+W800+Y800+AA800+AC800+AE800+AG800+AI800+AK800</f>
        <v>5634</v>
      </c>
    </row>
    <row r="801" spans="1:39" s="115" customFormat="1" ht="30" customHeight="1" x14ac:dyDescent="0.25">
      <c r="A801" s="214">
        <v>396</v>
      </c>
      <c r="B801" s="75">
        <v>342306</v>
      </c>
      <c r="C801" s="111" t="s">
        <v>461</v>
      </c>
      <c r="D801" s="111" t="s">
        <v>469</v>
      </c>
      <c r="E801" s="149" t="s">
        <v>463</v>
      </c>
      <c r="F801" s="113" t="s">
        <v>464</v>
      </c>
      <c r="G801" s="110"/>
      <c r="H801" s="110">
        <v>0</v>
      </c>
      <c r="I801" s="110"/>
      <c r="J801" s="110">
        <v>4</v>
      </c>
      <c r="K801" s="31" t="s">
        <v>101</v>
      </c>
      <c r="L801" s="31" t="s">
        <v>101</v>
      </c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  <c r="AA801" s="110"/>
      <c r="AB801" s="110"/>
      <c r="AC801" s="110"/>
      <c r="AD801" s="110"/>
      <c r="AE801" s="110"/>
      <c r="AF801" s="110"/>
      <c r="AG801" s="110"/>
      <c r="AH801" s="110"/>
      <c r="AI801" s="110"/>
      <c r="AJ801" s="110"/>
      <c r="AK801" s="110"/>
      <c r="AL801" s="110"/>
      <c r="AM801" s="110"/>
    </row>
    <row r="802" spans="1:39" s="115" customFormat="1" ht="30" customHeight="1" x14ac:dyDescent="0.25">
      <c r="A802" s="215"/>
      <c r="B802" s="75">
        <v>342306</v>
      </c>
      <c r="C802" s="111" t="s">
        <v>461</v>
      </c>
      <c r="D802" s="111" t="s">
        <v>469</v>
      </c>
      <c r="E802" s="149" t="s">
        <v>466</v>
      </c>
      <c r="F802" s="113" t="s">
        <v>464</v>
      </c>
      <c r="G802" s="110" t="s">
        <v>470</v>
      </c>
      <c r="H802" s="110">
        <v>32</v>
      </c>
      <c r="I802" s="110" t="s">
        <v>470</v>
      </c>
      <c r="J802" s="110">
        <v>0</v>
      </c>
      <c r="K802" s="31" t="s">
        <v>101</v>
      </c>
      <c r="L802" s="31" t="s">
        <v>101</v>
      </c>
      <c r="M802" s="152">
        <v>22598</v>
      </c>
      <c r="N802" s="44">
        <v>23622</v>
      </c>
      <c r="O802" s="44">
        <v>1460</v>
      </c>
      <c r="P802" s="44" t="s">
        <v>398</v>
      </c>
      <c r="Q802" s="44">
        <v>2081</v>
      </c>
      <c r="R802" s="44" t="s">
        <v>398</v>
      </c>
      <c r="S802" s="44">
        <v>1777</v>
      </c>
      <c r="T802" s="44" t="s">
        <v>398</v>
      </c>
      <c r="U802" s="44">
        <v>1884</v>
      </c>
      <c r="V802" s="44" t="s">
        <v>398</v>
      </c>
      <c r="W802" s="44">
        <v>1555</v>
      </c>
      <c r="X802" s="44" t="s">
        <v>398</v>
      </c>
      <c r="Y802" s="44">
        <v>1547</v>
      </c>
      <c r="Z802" s="44" t="s">
        <v>398</v>
      </c>
      <c r="AA802" s="44">
        <v>1176</v>
      </c>
      <c r="AB802" s="44" t="s">
        <v>398</v>
      </c>
      <c r="AC802" s="44">
        <v>1781</v>
      </c>
      <c r="AD802" s="44" t="s">
        <v>398</v>
      </c>
      <c r="AE802" s="44">
        <v>2210</v>
      </c>
      <c r="AF802" s="44" t="s">
        <v>398</v>
      </c>
      <c r="AG802" s="44">
        <v>1900</v>
      </c>
      <c r="AH802" s="44" t="s">
        <v>398</v>
      </c>
      <c r="AI802" s="44">
        <v>2406</v>
      </c>
      <c r="AJ802" s="44" t="s">
        <v>398</v>
      </c>
      <c r="AK802" s="44">
        <v>1800</v>
      </c>
      <c r="AL802" s="44" t="s">
        <v>398</v>
      </c>
      <c r="AM802" s="44">
        <f>O802+Q802+S802+U802+W802+Y802+AA802+AC802+AE802+AG802+AI802+AK802</f>
        <v>21577</v>
      </c>
    </row>
    <row r="803" spans="1:39" s="115" customFormat="1" ht="30" customHeight="1" x14ac:dyDescent="0.25">
      <c r="A803" s="214">
        <v>397</v>
      </c>
      <c r="B803" s="75">
        <v>342307</v>
      </c>
      <c r="C803" s="111" t="s">
        <v>461</v>
      </c>
      <c r="D803" s="111" t="s">
        <v>469</v>
      </c>
      <c r="E803" s="149" t="s">
        <v>463</v>
      </c>
      <c r="F803" s="113" t="s">
        <v>464</v>
      </c>
      <c r="G803" s="110"/>
      <c r="H803" s="110">
        <v>0</v>
      </c>
      <c r="I803" s="110"/>
      <c r="J803" s="110">
        <v>1</v>
      </c>
      <c r="K803" s="31" t="s">
        <v>101</v>
      </c>
      <c r="L803" s="31" t="s">
        <v>101</v>
      </c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  <c r="AA803" s="110"/>
      <c r="AB803" s="110"/>
      <c r="AC803" s="110"/>
      <c r="AD803" s="110"/>
      <c r="AE803" s="110"/>
      <c r="AF803" s="110"/>
      <c r="AG803" s="110"/>
      <c r="AH803" s="110"/>
      <c r="AI803" s="110"/>
      <c r="AJ803" s="110"/>
      <c r="AK803" s="110"/>
      <c r="AL803" s="110"/>
      <c r="AM803" s="110"/>
    </row>
    <row r="804" spans="1:39" s="115" customFormat="1" ht="30" customHeight="1" x14ac:dyDescent="0.25">
      <c r="A804" s="215"/>
      <c r="B804" s="75">
        <v>342307</v>
      </c>
      <c r="C804" s="111" t="s">
        <v>461</v>
      </c>
      <c r="D804" s="111" t="s">
        <v>469</v>
      </c>
      <c r="E804" s="149" t="s">
        <v>466</v>
      </c>
      <c r="F804" s="113" t="s">
        <v>464</v>
      </c>
      <c r="G804" s="110" t="s">
        <v>470</v>
      </c>
      <c r="H804" s="110">
        <v>3</v>
      </c>
      <c r="I804" s="110" t="s">
        <v>470</v>
      </c>
      <c r="J804" s="110">
        <v>0</v>
      </c>
      <c r="K804" s="31" t="s">
        <v>101</v>
      </c>
      <c r="L804" s="31" t="s">
        <v>101</v>
      </c>
      <c r="M804" s="152">
        <v>243</v>
      </c>
      <c r="N804" s="44">
        <v>209</v>
      </c>
      <c r="O804" s="44">
        <v>6</v>
      </c>
      <c r="P804" s="44" t="s">
        <v>398</v>
      </c>
      <c r="Q804" s="44">
        <v>6</v>
      </c>
      <c r="R804" s="44" t="s">
        <v>398</v>
      </c>
      <c r="S804" s="44">
        <v>13</v>
      </c>
      <c r="T804" s="44" t="s">
        <v>398</v>
      </c>
      <c r="U804" s="44">
        <v>30</v>
      </c>
      <c r="V804" s="44" t="s">
        <v>398</v>
      </c>
      <c r="W804" s="44">
        <v>7</v>
      </c>
      <c r="X804" s="44" t="s">
        <v>398</v>
      </c>
      <c r="Y804" s="44">
        <v>21</v>
      </c>
      <c r="Z804" s="44" t="s">
        <v>398</v>
      </c>
      <c r="AA804" s="44">
        <v>4</v>
      </c>
      <c r="AB804" s="44" t="s">
        <v>398</v>
      </c>
      <c r="AC804" s="44">
        <v>4</v>
      </c>
      <c r="AD804" s="44" t="s">
        <v>398</v>
      </c>
      <c r="AE804" s="44">
        <v>10</v>
      </c>
      <c r="AF804" s="44" t="s">
        <v>398</v>
      </c>
      <c r="AG804" s="44">
        <v>7</v>
      </c>
      <c r="AH804" s="44" t="s">
        <v>398</v>
      </c>
      <c r="AI804" s="44">
        <v>9</v>
      </c>
      <c r="AJ804" s="44" t="s">
        <v>398</v>
      </c>
      <c r="AK804" s="44">
        <v>50</v>
      </c>
      <c r="AL804" s="44" t="s">
        <v>398</v>
      </c>
      <c r="AM804" s="44">
        <f>O804+Q804+S804+U804+W804+Y804+AA804+AC804+AE804+AG804+AI804+AK804</f>
        <v>167</v>
      </c>
    </row>
    <row r="805" spans="1:39" s="115" customFormat="1" ht="30" customHeight="1" x14ac:dyDescent="0.25">
      <c r="A805" s="214">
        <v>398</v>
      </c>
      <c r="B805" s="75">
        <v>342308</v>
      </c>
      <c r="C805" s="111" t="s">
        <v>461</v>
      </c>
      <c r="D805" s="111" t="s">
        <v>469</v>
      </c>
      <c r="E805" s="149" t="s">
        <v>463</v>
      </c>
      <c r="F805" s="113" t="s">
        <v>464</v>
      </c>
      <c r="G805" s="110"/>
      <c r="H805" s="110">
        <v>0</v>
      </c>
      <c r="I805" s="110"/>
      <c r="J805" s="110">
        <v>8</v>
      </c>
      <c r="K805" s="31" t="s">
        <v>101</v>
      </c>
      <c r="L805" s="31" t="s">
        <v>101</v>
      </c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  <c r="AA805" s="110"/>
      <c r="AB805" s="110"/>
      <c r="AC805" s="110"/>
      <c r="AD805" s="110"/>
      <c r="AE805" s="110"/>
      <c r="AF805" s="110"/>
      <c r="AG805" s="110"/>
      <c r="AH805" s="110"/>
      <c r="AI805" s="110"/>
      <c r="AJ805" s="110"/>
      <c r="AK805" s="110"/>
      <c r="AL805" s="110"/>
      <c r="AM805" s="110"/>
    </row>
    <row r="806" spans="1:39" s="115" customFormat="1" ht="30" customHeight="1" x14ac:dyDescent="0.25">
      <c r="A806" s="215"/>
      <c r="B806" s="75">
        <v>342308</v>
      </c>
      <c r="C806" s="111" t="s">
        <v>461</v>
      </c>
      <c r="D806" s="111" t="s">
        <v>469</v>
      </c>
      <c r="E806" s="149" t="s">
        <v>466</v>
      </c>
      <c r="F806" s="113" t="s">
        <v>464</v>
      </c>
      <c r="G806" s="110" t="s">
        <v>470</v>
      </c>
      <c r="H806" s="110">
        <v>24</v>
      </c>
      <c r="I806" s="110" t="s">
        <v>470</v>
      </c>
      <c r="J806" s="110">
        <v>0</v>
      </c>
      <c r="K806" s="31" t="s">
        <v>101</v>
      </c>
      <c r="L806" s="31" t="s">
        <v>101</v>
      </c>
      <c r="M806" s="152">
        <v>5309</v>
      </c>
      <c r="N806" s="44">
        <v>2804</v>
      </c>
      <c r="O806" s="44">
        <v>188</v>
      </c>
      <c r="P806" s="44" t="s">
        <v>398</v>
      </c>
      <c r="Q806" s="44">
        <v>272</v>
      </c>
      <c r="R806" s="44" t="s">
        <v>398</v>
      </c>
      <c r="S806" s="44">
        <v>215</v>
      </c>
      <c r="T806" s="44" t="s">
        <v>398</v>
      </c>
      <c r="U806" s="44">
        <v>196</v>
      </c>
      <c r="V806" s="44" t="s">
        <v>398</v>
      </c>
      <c r="W806" s="44">
        <v>166</v>
      </c>
      <c r="X806" s="44" t="s">
        <v>398</v>
      </c>
      <c r="Y806" s="44">
        <v>184</v>
      </c>
      <c r="Z806" s="44" t="s">
        <v>398</v>
      </c>
      <c r="AA806" s="44">
        <v>124</v>
      </c>
      <c r="AB806" s="44" t="s">
        <v>398</v>
      </c>
      <c r="AC806" s="44">
        <v>94</v>
      </c>
      <c r="AD806" s="44" t="s">
        <v>398</v>
      </c>
      <c r="AE806" s="44">
        <v>508</v>
      </c>
      <c r="AF806" s="44" t="s">
        <v>398</v>
      </c>
      <c r="AG806" s="44">
        <v>235</v>
      </c>
      <c r="AH806" s="44" t="s">
        <v>398</v>
      </c>
      <c r="AI806" s="44">
        <v>558</v>
      </c>
      <c r="AJ806" s="44" t="s">
        <v>398</v>
      </c>
      <c r="AK806" s="44">
        <v>232</v>
      </c>
      <c r="AL806" s="44" t="s">
        <v>398</v>
      </c>
      <c r="AM806" s="44">
        <f>O806+Q806+S806+U806+W806+Y806+AA806+AC806+AE806+AG806+AI806+AK806</f>
        <v>2972</v>
      </c>
    </row>
    <row r="807" spans="1:39" s="115" customFormat="1" ht="30" customHeight="1" x14ac:dyDescent="0.25">
      <c r="A807" s="214">
        <v>399</v>
      </c>
      <c r="B807" s="75">
        <v>342309</v>
      </c>
      <c r="C807" s="111" t="s">
        <v>461</v>
      </c>
      <c r="D807" s="111" t="s">
        <v>469</v>
      </c>
      <c r="E807" s="149" t="s">
        <v>463</v>
      </c>
      <c r="F807" s="113" t="s">
        <v>464</v>
      </c>
      <c r="G807" s="110"/>
      <c r="H807" s="110">
        <v>0</v>
      </c>
      <c r="I807" s="110"/>
      <c r="J807" s="110">
        <v>8</v>
      </c>
      <c r="K807" s="31" t="s">
        <v>101</v>
      </c>
      <c r="L807" s="31" t="s">
        <v>101</v>
      </c>
      <c r="M807" s="152">
        <v>0</v>
      </c>
      <c r="N807" s="44">
        <v>0</v>
      </c>
      <c r="O807" s="44">
        <v>0</v>
      </c>
      <c r="P807" s="44" t="s">
        <v>398</v>
      </c>
      <c r="Q807" s="44">
        <v>0</v>
      </c>
      <c r="R807" s="44" t="s">
        <v>398</v>
      </c>
      <c r="S807" s="44">
        <v>0</v>
      </c>
      <c r="T807" s="44" t="s">
        <v>398</v>
      </c>
      <c r="U807" s="44">
        <v>0</v>
      </c>
      <c r="V807" s="44" t="s">
        <v>398</v>
      </c>
      <c r="W807" s="44">
        <v>0</v>
      </c>
      <c r="X807" s="44" t="s">
        <v>398</v>
      </c>
      <c r="Y807" s="44">
        <v>0</v>
      </c>
      <c r="Z807" s="44" t="s">
        <v>398</v>
      </c>
      <c r="AA807" s="44">
        <v>0</v>
      </c>
      <c r="AB807" s="44" t="s">
        <v>398</v>
      </c>
      <c r="AC807" s="44">
        <v>0</v>
      </c>
      <c r="AD807" s="44" t="s">
        <v>398</v>
      </c>
      <c r="AE807" s="44">
        <v>0</v>
      </c>
      <c r="AF807" s="44" t="s">
        <v>398</v>
      </c>
      <c r="AG807" s="44">
        <v>0</v>
      </c>
      <c r="AH807" s="44" t="s">
        <v>398</v>
      </c>
      <c r="AI807" s="44">
        <v>0</v>
      </c>
      <c r="AJ807" s="44" t="s">
        <v>398</v>
      </c>
      <c r="AK807" s="44">
        <v>0</v>
      </c>
      <c r="AL807" s="44" t="s">
        <v>398</v>
      </c>
      <c r="AM807" s="44">
        <f>O807+Q807+S807+U807+W807+Y807+AA807+AC807+AE807+AG807+AI807+AK807</f>
        <v>0</v>
      </c>
    </row>
    <row r="808" spans="1:39" s="115" customFormat="1" ht="30" customHeight="1" x14ac:dyDescent="0.25">
      <c r="A808" s="215"/>
      <c r="B808" s="75">
        <v>342309</v>
      </c>
      <c r="C808" s="111" t="s">
        <v>461</v>
      </c>
      <c r="D808" s="111" t="s">
        <v>469</v>
      </c>
      <c r="E808" s="149" t="s">
        <v>466</v>
      </c>
      <c r="F808" s="113" t="s">
        <v>464</v>
      </c>
      <c r="G808" s="110" t="s">
        <v>470</v>
      </c>
      <c r="H808" s="110">
        <v>0</v>
      </c>
      <c r="I808" s="110" t="s">
        <v>470</v>
      </c>
      <c r="J808" s="110">
        <v>0</v>
      </c>
      <c r="K808" s="31" t="s">
        <v>101</v>
      </c>
      <c r="L808" s="31" t="s">
        <v>101</v>
      </c>
      <c r="M808" s="44"/>
      <c r="N808" s="44"/>
      <c r="O808" s="153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</row>
    <row r="809" spans="1:39" s="115" customFormat="1" ht="30" customHeight="1" x14ac:dyDescent="0.25">
      <c r="A809" s="214">
        <v>400</v>
      </c>
      <c r="B809" s="75">
        <v>342310</v>
      </c>
      <c r="C809" s="111" t="s">
        <v>461</v>
      </c>
      <c r="D809" s="111" t="s">
        <v>469</v>
      </c>
      <c r="E809" s="149" t="s">
        <v>463</v>
      </c>
      <c r="F809" s="113" t="s">
        <v>464</v>
      </c>
      <c r="G809" s="110"/>
      <c r="H809" s="110">
        <v>0</v>
      </c>
      <c r="I809" s="110"/>
      <c r="J809" s="110">
        <v>12</v>
      </c>
      <c r="K809" s="31" t="s">
        <v>101</v>
      </c>
      <c r="L809" s="31" t="s">
        <v>101</v>
      </c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  <c r="AA809" s="110"/>
      <c r="AB809" s="110"/>
      <c r="AC809" s="110"/>
      <c r="AD809" s="110"/>
      <c r="AE809" s="110"/>
      <c r="AF809" s="110"/>
      <c r="AG809" s="110"/>
      <c r="AH809" s="110"/>
      <c r="AI809" s="110"/>
      <c r="AJ809" s="110"/>
      <c r="AK809" s="110"/>
      <c r="AL809" s="110"/>
      <c r="AM809" s="110"/>
    </row>
    <row r="810" spans="1:39" s="115" customFormat="1" ht="30" customHeight="1" x14ac:dyDescent="0.25">
      <c r="A810" s="215"/>
      <c r="B810" s="75">
        <v>342310</v>
      </c>
      <c r="C810" s="111" t="s">
        <v>461</v>
      </c>
      <c r="D810" s="111" t="s">
        <v>469</v>
      </c>
      <c r="E810" s="149" t="s">
        <v>466</v>
      </c>
      <c r="F810" s="113" t="s">
        <v>464</v>
      </c>
      <c r="G810" s="110" t="s">
        <v>470</v>
      </c>
      <c r="H810" s="110">
        <v>0</v>
      </c>
      <c r="I810" s="110" t="s">
        <v>470</v>
      </c>
      <c r="J810" s="110">
        <v>0</v>
      </c>
      <c r="K810" s="31" t="s">
        <v>101</v>
      </c>
      <c r="L810" s="31" t="s">
        <v>101</v>
      </c>
      <c r="M810" s="152">
        <v>1291</v>
      </c>
      <c r="N810" s="44">
        <v>1250</v>
      </c>
      <c r="O810" s="44">
        <v>260</v>
      </c>
      <c r="P810" s="44" t="s">
        <v>398</v>
      </c>
      <c r="Q810" s="44">
        <v>155</v>
      </c>
      <c r="R810" s="44" t="s">
        <v>398</v>
      </c>
      <c r="S810" s="44">
        <v>114</v>
      </c>
      <c r="T810" s="44" t="s">
        <v>398</v>
      </c>
      <c r="U810" s="44">
        <v>132</v>
      </c>
      <c r="V810" s="44" t="s">
        <v>398</v>
      </c>
      <c r="W810" s="44">
        <v>92</v>
      </c>
      <c r="X810" s="44" t="s">
        <v>398</v>
      </c>
      <c r="Y810" s="44">
        <v>102</v>
      </c>
      <c r="Z810" s="44" t="s">
        <v>398</v>
      </c>
      <c r="AA810" s="44">
        <v>31</v>
      </c>
      <c r="AB810" s="44" t="s">
        <v>398</v>
      </c>
      <c r="AC810" s="44">
        <v>89</v>
      </c>
      <c r="AD810" s="44" t="s">
        <v>398</v>
      </c>
      <c r="AE810" s="44">
        <v>134</v>
      </c>
      <c r="AF810" s="44" t="s">
        <v>398</v>
      </c>
      <c r="AG810" s="44">
        <v>123</v>
      </c>
      <c r="AH810" s="44" t="s">
        <v>398</v>
      </c>
      <c r="AI810" s="44">
        <v>203</v>
      </c>
      <c r="AJ810" s="44" t="s">
        <v>398</v>
      </c>
      <c r="AK810" s="44">
        <v>108</v>
      </c>
      <c r="AL810" s="44" t="s">
        <v>398</v>
      </c>
      <c r="AM810" s="44">
        <f>O810+Q810+S810+U810+W810+Y810+AA810+AC810+AE810+AG810+AI810+AK810</f>
        <v>1543</v>
      </c>
    </row>
    <row r="811" spans="1:39" s="115" customFormat="1" ht="30" customHeight="1" x14ac:dyDescent="0.25">
      <c r="A811" s="214">
        <v>401</v>
      </c>
      <c r="B811" s="75">
        <v>342311</v>
      </c>
      <c r="C811" s="111" t="s">
        <v>461</v>
      </c>
      <c r="D811" s="111" t="s">
        <v>469</v>
      </c>
      <c r="E811" s="149" t="s">
        <v>463</v>
      </c>
      <c r="F811" s="113" t="s">
        <v>464</v>
      </c>
      <c r="G811" s="110"/>
      <c r="H811" s="110">
        <v>0</v>
      </c>
      <c r="I811" s="110"/>
      <c r="J811" s="110">
        <v>1</v>
      </c>
      <c r="K811" s="31" t="s">
        <v>101</v>
      </c>
      <c r="L811" s="31" t="s">
        <v>101</v>
      </c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  <c r="AA811" s="110"/>
      <c r="AB811" s="110"/>
      <c r="AC811" s="110"/>
      <c r="AD811" s="110"/>
      <c r="AE811" s="110"/>
      <c r="AF811" s="110"/>
      <c r="AG811" s="110"/>
      <c r="AH811" s="110"/>
      <c r="AI811" s="110"/>
      <c r="AJ811" s="110"/>
      <c r="AK811" s="110"/>
      <c r="AL811" s="110"/>
      <c r="AM811" s="110"/>
    </row>
    <row r="812" spans="1:39" s="115" customFormat="1" ht="30" customHeight="1" x14ac:dyDescent="0.25">
      <c r="A812" s="215"/>
      <c r="B812" s="75">
        <v>342311</v>
      </c>
      <c r="C812" s="111" t="s">
        <v>461</v>
      </c>
      <c r="D812" s="111" t="s">
        <v>469</v>
      </c>
      <c r="E812" s="149" t="s">
        <v>466</v>
      </c>
      <c r="F812" s="113" t="s">
        <v>464</v>
      </c>
      <c r="G812" s="110" t="s">
        <v>470</v>
      </c>
      <c r="H812" s="110">
        <v>4</v>
      </c>
      <c r="I812" s="110" t="s">
        <v>470</v>
      </c>
      <c r="J812" s="110">
        <v>0</v>
      </c>
      <c r="K812" s="31" t="s">
        <v>101</v>
      </c>
      <c r="L812" s="31" t="s">
        <v>101</v>
      </c>
      <c r="M812" s="152">
        <v>1020</v>
      </c>
      <c r="N812" s="44">
        <v>602</v>
      </c>
      <c r="O812" s="44">
        <v>31</v>
      </c>
      <c r="P812" s="44" t="s">
        <v>398</v>
      </c>
      <c r="Q812" s="44">
        <v>82</v>
      </c>
      <c r="R812" s="44" t="s">
        <v>398</v>
      </c>
      <c r="S812" s="44">
        <v>37</v>
      </c>
      <c r="T812" s="44" t="s">
        <v>398</v>
      </c>
      <c r="U812" s="44">
        <v>31</v>
      </c>
      <c r="V812" s="44" t="s">
        <v>398</v>
      </c>
      <c r="W812" s="44">
        <v>36</v>
      </c>
      <c r="X812" s="44" t="s">
        <v>398</v>
      </c>
      <c r="Y812" s="44">
        <v>49</v>
      </c>
      <c r="Z812" s="44" t="s">
        <v>398</v>
      </c>
      <c r="AA812" s="44">
        <v>33</v>
      </c>
      <c r="AB812" s="44" t="s">
        <v>398</v>
      </c>
      <c r="AC812" s="44">
        <v>38</v>
      </c>
      <c r="AD812" s="44" t="s">
        <v>398</v>
      </c>
      <c r="AE812" s="44">
        <v>30</v>
      </c>
      <c r="AF812" s="44" t="s">
        <v>398</v>
      </c>
      <c r="AG812" s="44">
        <v>25</v>
      </c>
      <c r="AH812" s="44" t="s">
        <v>398</v>
      </c>
      <c r="AI812" s="44">
        <v>42</v>
      </c>
      <c r="AJ812" s="44" t="s">
        <v>398</v>
      </c>
      <c r="AK812" s="44">
        <v>28</v>
      </c>
      <c r="AL812" s="44" t="s">
        <v>398</v>
      </c>
      <c r="AM812" s="44">
        <f>O812+Q812+S812+U812+W812+Y812+AA812+AC812+AE812+AG812+AI812+AK812</f>
        <v>462</v>
      </c>
    </row>
    <row r="813" spans="1:39" s="115" customFormat="1" ht="30" customHeight="1" x14ac:dyDescent="0.25">
      <c r="A813" s="214">
        <v>402</v>
      </c>
      <c r="B813" s="75">
        <v>342312</v>
      </c>
      <c r="C813" s="111" t="s">
        <v>461</v>
      </c>
      <c r="D813" s="111" t="s">
        <v>469</v>
      </c>
      <c r="E813" s="149" t="s">
        <v>463</v>
      </c>
      <c r="F813" s="113" t="s">
        <v>464</v>
      </c>
      <c r="G813" s="110"/>
      <c r="H813" s="110">
        <v>0</v>
      </c>
      <c r="I813" s="110"/>
      <c r="J813" s="110">
        <v>1</v>
      </c>
      <c r="K813" s="31" t="s">
        <v>101</v>
      </c>
      <c r="L813" s="31" t="s">
        <v>101</v>
      </c>
      <c r="M813" s="152">
        <v>0</v>
      </c>
      <c r="N813" s="44">
        <v>0</v>
      </c>
      <c r="O813" s="44">
        <v>0</v>
      </c>
      <c r="P813" s="44" t="s">
        <v>398</v>
      </c>
      <c r="Q813" s="44">
        <v>0</v>
      </c>
      <c r="R813" s="44" t="s">
        <v>398</v>
      </c>
      <c r="S813" s="44">
        <v>0</v>
      </c>
      <c r="T813" s="44" t="s">
        <v>398</v>
      </c>
      <c r="U813" s="44">
        <v>0</v>
      </c>
      <c r="V813" s="44" t="s">
        <v>398</v>
      </c>
      <c r="W813" s="44">
        <v>0</v>
      </c>
      <c r="X813" s="44" t="s">
        <v>398</v>
      </c>
      <c r="Y813" s="44">
        <v>0</v>
      </c>
      <c r="Z813" s="44" t="s">
        <v>398</v>
      </c>
      <c r="AA813" s="44">
        <v>0</v>
      </c>
      <c r="AB813" s="44" t="s">
        <v>398</v>
      </c>
      <c r="AC813" s="44">
        <v>0</v>
      </c>
      <c r="AD813" s="44" t="s">
        <v>398</v>
      </c>
      <c r="AE813" s="44">
        <v>0</v>
      </c>
      <c r="AF813" s="44" t="s">
        <v>398</v>
      </c>
      <c r="AG813" s="44">
        <v>0</v>
      </c>
      <c r="AH813" s="44" t="s">
        <v>398</v>
      </c>
      <c r="AI813" s="44">
        <v>0</v>
      </c>
      <c r="AJ813" s="44" t="s">
        <v>398</v>
      </c>
      <c r="AK813" s="44">
        <v>0</v>
      </c>
      <c r="AL813" s="44" t="s">
        <v>398</v>
      </c>
      <c r="AM813" s="44">
        <f>O813+Q813+S813+U813+W813+Y813+AA813+AC813+AE813+AG813+AI813+AK813</f>
        <v>0</v>
      </c>
    </row>
    <row r="814" spans="1:39" s="115" customFormat="1" ht="30" customHeight="1" x14ac:dyDescent="0.25">
      <c r="A814" s="215"/>
      <c r="B814" s="75">
        <v>342312</v>
      </c>
      <c r="C814" s="111" t="s">
        <v>461</v>
      </c>
      <c r="D814" s="111" t="s">
        <v>469</v>
      </c>
      <c r="E814" s="149" t="s">
        <v>466</v>
      </c>
      <c r="F814" s="113" t="s">
        <v>464</v>
      </c>
      <c r="G814" s="110" t="s">
        <v>470</v>
      </c>
      <c r="H814" s="110">
        <v>4</v>
      </c>
      <c r="I814" s="110" t="s">
        <v>470</v>
      </c>
      <c r="J814" s="110">
        <v>0</v>
      </c>
      <c r="K814" s="31" t="s">
        <v>101</v>
      </c>
      <c r="L814" s="31" t="s">
        <v>101</v>
      </c>
      <c r="M814" s="44"/>
      <c r="N814" s="44"/>
      <c r="O814" s="153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</row>
    <row r="815" spans="1:39" s="115" customFormat="1" ht="30" customHeight="1" x14ac:dyDescent="0.25">
      <c r="A815" s="214">
        <v>403</v>
      </c>
      <c r="B815" s="75">
        <v>342313</v>
      </c>
      <c r="C815" s="111" t="s">
        <v>461</v>
      </c>
      <c r="D815" s="111" t="s">
        <v>469</v>
      </c>
      <c r="E815" s="149" t="s">
        <v>463</v>
      </c>
      <c r="F815" s="113" t="s">
        <v>464</v>
      </c>
      <c r="G815" s="110"/>
      <c r="H815" s="110">
        <v>0</v>
      </c>
      <c r="I815" s="110"/>
      <c r="J815" s="110">
        <v>1</v>
      </c>
      <c r="K815" s="31" t="s">
        <v>101</v>
      </c>
      <c r="L815" s="31" t="s">
        <v>101</v>
      </c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  <c r="AA815" s="110"/>
      <c r="AB815" s="110"/>
      <c r="AC815" s="110"/>
      <c r="AD815" s="110"/>
      <c r="AE815" s="110"/>
      <c r="AF815" s="110"/>
      <c r="AG815" s="110"/>
      <c r="AH815" s="110"/>
      <c r="AI815" s="110"/>
      <c r="AJ815" s="110"/>
      <c r="AK815" s="110"/>
      <c r="AL815" s="110"/>
      <c r="AM815" s="110"/>
    </row>
    <row r="816" spans="1:39" s="115" customFormat="1" ht="30" customHeight="1" x14ac:dyDescent="0.25">
      <c r="A816" s="215"/>
      <c r="B816" s="75">
        <v>342313</v>
      </c>
      <c r="C816" s="111" t="s">
        <v>461</v>
      </c>
      <c r="D816" s="111" t="s">
        <v>469</v>
      </c>
      <c r="E816" s="149" t="s">
        <v>466</v>
      </c>
      <c r="F816" s="113" t="s">
        <v>464</v>
      </c>
      <c r="G816" s="110" t="s">
        <v>470</v>
      </c>
      <c r="H816" s="110">
        <v>4</v>
      </c>
      <c r="I816" s="110" t="s">
        <v>470</v>
      </c>
      <c r="J816" s="110">
        <v>0</v>
      </c>
      <c r="K816" s="31" t="s">
        <v>101</v>
      </c>
      <c r="L816" s="31" t="s">
        <v>101</v>
      </c>
      <c r="M816" s="152">
        <v>4530</v>
      </c>
      <c r="N816" s="44">
        <v>4249</v>
      </c>
      <c r="O816" s="44">
        <v>271</v>
      </c>
      <c r="P816" s="44" t="s">
        <v>398</v>
      </c>
      <c r="Q816" s="44">
        <v>260</v>
      </c>
      <c r="R816" s="44" t="s">
        <v>398</v>
      </c>
      <c r="S816" s="44">
        <v>244</v>
      </c>
      <c r="T816" s="44" t="s">
        <v>398</v>
      </c>
      <c r="U816" s="44">
        <v>266</v>
      </c>
      <c r="V816" s="44" t="s">
        <v>398</v>
      </c>
      <c r="W816" s="44">
        <v>250</v>
      </c>
      <c r="X816" s="44" t="s">
        <v>398</v>
      </c>
      <c r="Y816" s="44">
        <v>159</v>
      </c>
      <c r="Z816" s="44" t="s">
        <v>398</v>
      </c>
      <c r="AA816" s="44">
        <v>201</v>
      </c>
      <c r="AB816" s="44" t="s">
        <v>398</v>
      </c>
      <c r="AC816" s="44">
        <v>230</v>
      </c>
      <c r="AD816" s="44" t="s">
        <v>398</v>
      </c>
      <c r="AE816" s="44">
        <v>205</v>
      </c>
      <c r="AF816" s="44" t="s">
        <v>398</v>
      </c>
      <c r="AG816" s="44">
        <v>275</v>
      </c>
      <c r="AH816" s="44" t="s">
        <v>398</v>
      </c>
      <c r="AI816" s="44">
        <v>400</v>
      </c>
      <c r="AJ816" s="44" t="s">
        <v>398</v>
      </c>
      <c r="AK816" s="44">
        <v>250</v>
      </c>
      <c r="AL816" s="44" t="s">
        <v>398</v>
      </c>
      <c r="AM816" s="44">
        <f>O816+Q816+S816+U816+W816+Y816+AA816+AC816+AE816+AG816+AI816+AK816</f>
        <v>3011</v>
      </c>
    </row>
    <row r="817" spans="1:39" s="115" customFormat="1" ht="30" customHeight="1" x14ac:dyDescent="0.25">
      <c r="A817" s="214">
        <v>404</v>
      </c>
      <c r="B817" s="75">
        <v>342314</v>
      </c>
      <c r="C817" s="111" t="s">
        <v>461</v>
      </c>
      <c r="D817" s="111" t="s">
        <v>469</v>
      </c>
      <c r="E817" s="149" t="s">
        <v>463</v>
      </c>
      <c r="F817" s="113" t="s">
        <v>464</v>
      </c>
      <c r="G817" s="110"/>
      <c r="H817" s="110">
        <v>0</v>
      </c>
      <c r="I817" s="110"/>
      <c r="J817" s="110">
        <v>2</v>
      </c>
      <c r="K817" s="31" t="s">
        <v>101</v>
      </c>
      <c r="L817" s="31" t="s">
        <v>101</v>
      </c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  <c r="AA817" s="110"/>
      <c r="AB817" s="110"/>
      <c r="AC817" s="110"/>
      <c r="AD817" s="110"/>
      <c r="AE817" s="110"/>
      <c r="AF817" s="110"/>
      <c r="AG817" s="110"/>
      <c r="AH817" s="110"/>
      <c r="AI817" s="110"/>
      <c r="AJ817" s="110"/>
      <c r="AK817" s="110"/>
      <c r="AL817" s="110"/>
      <c r="AM817" s="110"/>
    </row>
    <row r="818" spans="1:39" s="115" customFormat="1" ht="30" customHeight="1" x14ac:dyDescent="0.25">
      <c r="A818" s="215"/>
      <c r="B818" s="75">
        <v>342314</v>
      </c>
      <c r="C818" s="111" t="s">
        <v>461</v>
      </c>
      <c r="D818" s="111" t="s">
        <v>469</v>
      </c>
      <c r="E818" s="149" t="s">
        <v>466</v>
      </c>
      <c r="F818" s="113" t="s">
        <v>464</v>
      </c>
      <c r="G818" s="110" t="s">
        <v>470</v>
      </c>
      <c r="H818" s="110">
        <v>8</v>
      </c>
      <c r="I818" s="110" t="s">
        <v>470</v>
      </c>
      <c r="J818" s="110">
        <v>0</v>
      </c>
      <c r="K818" s="31" t="s">
        <v>101</v>
      </c>
      <c r="L818" s="31" t="s">
        <v>101</v>
      </c>
      <c r="M818" s="152">
        <v>3770</v>
      </c>
      <c r="N818" s="44">
        <v>4140</v>
      </c>
      <c r="O818" s="44">
        <v>400</v>
      </c>
      <c r="P818" s="44" t="s">
        <v>398</v>
      </c>
      <c r="Q818" s="44">
        <v>440</v>
      </c>
      <c r="R818" s="44" t="s">
        <v>398</v>
      </c>
      <c r="S818" s="44">
        <v>330</v>
      </c>
      <c r="T818" s="44" t="s">
        <v>398</v>
      </c>
      <c r="U818" s="44">
        <v>290</v>
      </c>
      <c r="V818" s="44" t="s">
        <v>398</v>
      </c>
      <c r="W818" s="44">
        <v>200</v>
      </c>
      <c r="X818" s="44" t="s">
        <v>398</v>
      </c>
      <c r="Y818" s="44">
        <v>138</v>
      </c>
      <c r="Z818" s="44" t="s">
        <v>398</v>
      </c>
      <c r="AA818" s="44">
        <v>56</v>
      </c>
      <c r="AB818" s="44" t="s">
        <v>398</v>
      </c>
      <c r="AC818" s="44">
        <v>131</v>
      </c>
      <c r="AD818" s="44" t="s">
        <v>398</v>
      </c>
      <c r="AE818" s="44">
        <v>250</v>
      </c>
      <c r="AF818" s="44" t="s">
        <v>398</v>
      </c>
      <c r="AG818" s="44">
        <v>234</v>
      </c>
      <c r="AH818" s="44" t="s">
        <v>398</v>
      </c>
      <c r="AI818" s="44">
        <v>357</v>
      </c>
      <c r="AJ818" s="44" t="s">
        <v>398</v>
      </c>
      <c r="AK818" s="44">
        <v>220</v>
      </c>
      <c r="AL818" s="44" t="s">
        <v>398</v>
      </c>
      <c r="AM818" s="44">
        <f>O818+Q818+S818+U818+W818+Y818+AA818+AC818+AE818+AG818+AI818+AK818</f>
        <v>3046</v>
      </c>
    </row>
    <row r="819" spans="1:39" s="115" customFormat="1" ht="30" customHeight="1" x14ac:dyDescent="0.25">
      <c r="A819" s="214">
        <v>405</v>
      </c>
      <c r="B819" s="75">
        <v>342315</v>
      </c>
      <c r="C819" s="111" t="s">
        <v>461</v>
      </c>
      <c r="D819" s="111" t="s">
        <v>469</v>
      </c>
      <c r="E819" s="149" t="s">
        <v>463</v>
      </c>
      <c r="F819" s="113" t="s">
        <v>464</v>
      </c>
      <c r="G819" s="110"/>
      <c r="H819" s="110">
        <v>0</v>
      </c>
      <c r="I819" s="110"/>
      <c r="J819" s="110">
        <v>3</v>
      </c>
      <c r="K819" s="31" t="s">
        <v>101</v>
      </c>
      <c r="L819" s="31" t="s">
        <v>101</v>
      </c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  <c r="AA819" s="110"/>
      <c r="AB819" s="110"/>
      <c r="AC819" s="110"/>
      <c r="AD819" s="110"/>
      <c r="AE819" s="110"/>
      <c r="AF819" s="110"/>
      <c r="AG819" s="110"/>
      <c r="AH819" s="110"/>
      <c r="AI819" s="110"/>
      <c r="AJ819" s="110"/>
      <c r="AK819" s="110"/>
      <c r="AL819" s="110"/>
      <c r="AM819" s="110"/>
    </row>
    <row r="820" spans="1:39" s="115" customFormat="1" ht="30" customHeight="1" x14ac:dyDescent="0.25">
      <c r="A820" s="215"/>
      <c r="B820" s="75">
        <v>342315</v>
      </c>
      <c r="C820" s="111" t="s">
        <v>461</v>
      </c>
      <c r="D820" s="111" t="s">
        <v>469</v>
      </c>
      <c r="E820" s="149" t="s">
        <v>466</v>
      </c>
      <c r="F820" s="113" t="s">
        <v>464</v>
      </c>
      <c r="G820" s="110" t="s">
        <v>470</v>
      </c>
      <c r="H820" s="110">
        <v>12</v>
      </c>
      <c r="I820" s="110" t="s">
        <v>470</v>
      </c>
      <c r="J820" s="110">
        <v>0</v>
      </c>
      <c r="K820" s="31" t="s">
        <v>101</v>
      </c>
      <c r="L820" s="31" t="s">
        <v>101</v>
      </c>
      <c r="M820" s="152">
        <v>929</v>
      </c>
      <c r="N820" s="44">
        <v>1228</v>
      </c>
      <c r="O820" s="44">
        <v>123</v>
      </c>
      <c r="P820" s="44" t="s">
        <v>398</v>
      </c>
      <c r="Q820" s="44">
        <v>123</v>
      </c>
      <c r="R820" s="44" t="s">
        <v>398</v>
      </c>
      <c r="S820" s="44">
        <v>110</v>
      </c>
      <c r="T820" s="44" t="s">
        <v>398</v>
      </c>
      <c r="U820" s="44">
        <v>122</v>
      </c>
      <c r="V820" s="44" t="s">
        <v>398</v>
      </c>
      <c r="W820" s="44">
        <v>128</v>
      </c>
      <c r="X820" s="44" t="s">
        <v>398</v>
      </c>
      <c r="Y820" s="44">
        <v>110</v>
      </c>
      <c r="Z820" s="44" t="s">
        <v>398</v>
      </c>
      <c r="AA820" s="44">
        <v>45</v>
      </c>
      <c r="AB820" s="44" t="s">
        <v>398</v>
      </c>
      <c r="AC820" s="44">
        <v>46</v>
      </c>
      <c r="AD820" s="44" t="s">
        <v>398</v>
      </c>
      <c r="AE820" s="44">
        <v>51</v>
      </c>
      <c r="AF820" s="44" t="s">
        <v>398</v>
      </c>
      <c r="AG820" s="44">
        <v>61</v>
      </c>
      <c r="AH820" s="44" t="s">
        <v>398</v>
      </c>
      <c r="AI820" s="44">
        <v>117</v>
      </c>
      <c r="AJ820" s="44" t="s">
        <v>398</v>
      </c>
      <c r="AK820" s="44">
        <v>86</v>
      </c>
      <c r="AL820" s="44" t="s">
        <v>398</v>
      </c>
      <c r="AM820" s="44">
        <f>O820+Q820+S820+U820+W820+Y820+AA820+AC820+AE820+AG820+AI820+AK820</f>
        <v>1122</v>
      </c>
    </row>
    <row r="821" spans="1:39" s="115" customFormat="1" ht="30" customHeight="1" x14ac:dyDescent="0.25">
      <c r="A821" s="214">
        <v>406</v>
      </c>
      <c r="B821" s="75">
        <v>342316</v>
      </c>
      <c r="C821" s="111" t="s">
        <v>461</v>
      </c>
      <c r="D821" s="111" t="s">
        <v>469</v>
      </c>
      <c r="E821" s="149" t="s">
        <v>463</v>
      </c>
      <c r="F821" s="113" t="s">
        <v>464</v>
      </c>
      <c r="G821" s="110"/>
      <c r="H821" s="110">
        <v>0</v>
      </c>
      <c r="I821" s="110"/>
      <c r="J821" s="110">
        <v>7</v>
      </c>
      <c r="K821" s="31" t="s">
        <v>101</v>
      </c>
      <c r="L821" s="31" t="s">
        <v>101</v>
      </c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  <c r="AA821" s="110"/>
      <c r="AB821" s="110"/>
      <c r="AC821" s="110"/>
      <c r="AD821" s="110"/>
      <c r="AE821" s="110"/>
      <c r="AF821" s="110"/>
      <c r="AG821" s="110"/>
      <c r="AH821" s="110"/>
      <c r="AI821" s="110"/>
      <c r="AJ821" s="110"/>
      <c r="AK821" s="110"/>
      <c r="AL821" s="110"/>
      <c r="AM821" s="110"/>
    </row>
    <row r="822" spans="1:39" s="115" customFormat="1" ht="30" customHeight="1" x14ac:dyDescent="0.25">
      <c r="A822" s="215"/>
      <c r="B822" s="75">
        <v>342316</v>
      </c>
      <c r="C822" s="111" t="s">
        <v>461</v>
      </c>
      <c r="D822" s="111" t="s">
        <v>469</v>
      </c>
      <c r="E822" s="149" t="s">
        <v>466</v>
      </c>
      <c r="F822" s="113" t="s">
        <v>464</v>
      </c>
      <c r="G822" s="110" t="s">
        <v>470</v>
      </c>
      <c r="H822" s="110">
        <v>35</v>
      </c>
      <c r="I822" s="110" t="s">
        <v>470</v>
      </c>
      <c r="J822" s="110">
        <v>0</v>
      </c>
      <c r="K822" s="31" t="s">
        <v>101</v>
      </c>
      <c r="L822" s="31" t="s">
        <v>101</v>
      </c>
      <c r="M822" s="152">
        <v>11319</v>
      </c>
      <c r="N822" s="44">
        <v>11479</v>
      </c>
      <c r="O822" s="44">
        <v>867</v>
      </c>
      <c r="P822" s="44" t="s">
        <v>398</v>
      </c>
      <c r="Q822" s="44">
        <v>1220</v>
      </c>
      <c r="R822" s="44" t="s">
        <v>398</v>
      </c>
      <c r="S822" s="44">
        <v>964</v>
      </c>
      <c r="T822" s="44" t="s">
        <v>398</v>
      </c>
      <c r="U822" s="44">
        <v>749</v>
      </c>
      <c r="V822" s="44" t="s">
        <v>398</v>
      </c>
      <c r="W822" s="44">
        <v>622</v>
      </c>
      <c r="X822" s="44" t="s">
        <v>398</v>
      </c>
      <c r="Y822" s="44">
        <v>846</v>
      </c>
      <c r="Z822" s="44" t="s">
        <v>398</v>
      </c>
      <c r="AA822" s="44">
        <v>523</v>
      </c>
      <c r="AB822" s="44" t="s">
        <v>398</v>
      </c>
      <c r="AC822" s="44">
        <v>394</v>
      </c>
      <c r="AD822" s="44" t="s">
        <v>398</v>
      </c>
      <c r="AE822" s="44">
        <v>1278</v>
      </c>
      <c r="AF822" s="44" t="s">
        <v>398</v>
      </c>
      <c r="AG822" s="44">
        <v>718</v>
      </c>
      <c r="AH822" s="44" t="s">
        <v>398</v>
      </c>
      <c r="AI822" s="44">
        <v>1084</v>
      </c>
      <c r="AJ822" s="44" t="s">
        <v>398</v>
      </c>
      <c r="AK822" s="44">
        <v>1068</v>
      </c>
      <c r="AL822" s="44" t="s">
        <v>398</v>
      </c>
      <c r="AM822" s="44">
        <f>O822+Q822+S822+U822+W822+Y822+AA822+AC822+AE822+AG822+AI822+AK822</f>
        <v>10333</v>
      </c>
    </row>
    <row r="823" spans="1:39" s="115" customFormat="1" ht="30" customHeight="1" x14ac:dyDescent="0.25">
      <c r="A823" s="214">
        <v>407</v>
      </c>
      <c r="B823" s="75">
        <v>342317</v>
      </c>
      <c r="C823" s="111" t="s">
        <v>461</v>
      </c>
      <c r="D823" s="111" t="s">
        <v>469</v>
      </c>
      <c r="E823" s="149" t="s">
        <v>463</v>
      </c>
      <c r="F823" s="113" t="s">
        <v>464</v>
      </c>
      <c r="G823" s="110"/>
      <c r="H823" s="110">
        <v>0</v>
      </c>
      <c r="I823" s="110"/>
      <c r="J823" s="110">
        <v>5</v>
      </c>
      <c r="K823" s="31" t="s">
        <v>101</v>
      </c>
      <c r="L823" s="31" t="s">
        <v>101</v>
      </c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  <c r="AA823" s="110"/>
      <c r="AB823" s="110"/>
      <c r="AC823" s="110"/>
      <c r="AD823" s="110"/>
      <c r="AE823" s="110"/>
      <c r="AF823" s="110"/>
      <c r="AG823" s="110"/>
      <c r="AH823" s="110"/>
      <c r="AI823" s="110"/>
      <c r="AJ823" s="110"/>
      <c r="AK823" s="110"/>
      <c r="AL823" s="110"/>
      <c r="AM823" s="110"/>
    </row>
    <row r="824" spans="1:39" s="115" customFormat="1" ht="30" customHeight="1" x14ac:dyDescent="0.25">
      <c r="A824" s="215"/>
      <c r="B824" s="75">
        <v>342317</v>
      </c>
      <c r="C824" s="111" t="s">
        <v>461</v>
      </c>
      <c r="D824" s="111" t="s">
        <v>469</v>
      </c>
      <c r="E824" s="149" t="s">
        <v>466</v>
      </c>
      <c r="F824" s="113" t="s">
        <v>464</v>
      </c>
      <c r="G824" s="110" t="s">
        <v>470</v>
      </c>
      <c r="H824" s="110">
        <v>30</v>
      </c>
      <c r="I824" s="110" t="s">
        <v>470</v>
      </c>
      <c r="J824" s="110">
        <v>0</v>
      </c>
      <c r="K824" s="31" t="s">
        <v>101</v>
      </c>
      <c r="L824" s="31" t="s">
        <v>101</v>
      </c>
      <c r="M824" s="152">
        <v>18724</v>
      </c>
      <c r="N824" s="44">
        <v>12647</v>
      </c>
      <c r="O824" s="44">
        <v>1351</v>
      </c>
      <c r="P824" s="44" t="s">
        <v>398</v>
      </c>
      <c r="Q824" s="44">
        <v>1790</v>
      </c>
      <c r="R824" s="44" t="s">
        <v>398</v>
      </c>
      <c r="S824" s="44">
        <v>1518</v>
      </c>
      <c r="T824" s="44" t="s">
        <v>398</v>
      </c>
      <c r="U824" s="44">
        <v>1533</v>
      </c>
      <c r="V824" s="44" t="s">
        <v>398</v>
      </c>
      <c r="W824" s="44">
        <v>1251</v>
      </c>
      <c r="X824" s="44" t="s">
        <v>398</v>
      </c>
      <c r="Y824" s="44">
        <v>1157</v>
      </c>
      <c r="Z824" s="44" t="s">
        <v>398</v>
      </c>
      <c r="AA824" s="44">
        <v>1316</v>
      </c>
      <c r="AB824" s="44" t="s">
        <v>398</v>
      </c>
      <c r="AC824" s="44">
        <v>711</v>
      </c>
      <c r="AD824" s="44" t="s">
        <v>398</v>
      </c>
      <c r="AE824" s="44">
        <v>1836</v>
      </c>
      <c r="AF824" s="44" t="s">
        <v>398</v>
      </c>
      <c r="AG824" s="44">
        <v>708</v>
      </c>
      <c r="AH824" s="44" t="s">
        <v>398</v>
      </c>
      <c r="AI824" s="44">
        <v>2145</v>
      </c>
      <c r="AJ824" s="44" t="s">
        <v>398</v>
      </c>
      <c r="AK824" s="44">
        <v>1061</v>
      </c>
      <c r="AL824" s="44" t="s">
        <v>398</v>
      </c>
      <c r="AM824" s="44">
        <f>O824+Q824+S824+U824+W824+Y824+AA824+AC824+AE824+AG824+AI824+AK824</f>
        <v>16377</v>
      </c>
    </row>
    <row r="825" spans="1:39" s="115" customFormat="1" ht="30" customHeight="1" x14ac:dyDescent="0.25">
      <c r="A825" s="214">
        <v>408</v>
      </c>
      <c r="B825" s="75">
        <v>342318</v>
      </c>
      <c r="C825" s="111" t="s">
        <v>461</v>
      </c>
      <c r="D825" s="111" t="s">
        <v>469</v>
      </c>
      <c r="E825" s="149" t="s">
        <v>463</v>
      </c>
      <c r="F825" s="113" t="s">
        <v>464</v>
      </c>
      <c r="G825" s="110"/>
      <c r="H825" s="110">
        <v>0</v>
      </c>
      <c r="I825" s="110"/>
      <c r="J825" s="110">
        <v>7</v>
      </c>
      <c r="K825" s="31" t="s">
        <v>101</v>
      </c>
      <c r="L825" s="31" t="s">
        <v>101</v>
      </c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  <c r="AA825" s="110"/>
      <c r="AB825" s="110"/>
      <c r="AC825" s="110"/>
      <c r="AD825" s="110"/>
      <c r="AE825" s="110"/>
      <c r="AF825" s="110"/>
      <c r="AG825" s="110"/>
      <c r="AH825" s="110"/>
      <c r="AI825" s="110"/>
      <c r="AJ825" s="110"/>
      <c r="AK825" s="110"/>
      <c r="AL825" s="110"/>
      <c r="AM825" s="110"/>
    </row>
    <row r="826" spans="1:39" s="115" customFormat="1" ht="30" customHeight="1" x14ac:dyDescent="0.25">
      <c r="A826" s="215"/>
      <c r="B826" s="75">
        <v>342318</v>
      </c>
      <c r="C826" s="111" t="s">
        <v>461</v>
      </c>
      <c r="D826" s="111" t="s">
        <v>469</v>
      </c>
      <c r="E826" s="149" t="s">
        <v>466</v>
      </c>
      <c r="F826" s="113" t="s">
        <v>464</v>
      </c>
      <c r="G826" s="110" t="s">
        <v>470</v>
      </c>
      <c r="H826" s="110">
        <v>35</v>
      </c>
      <c r="I826" s="110" t="s">
        <v>470</v>
      </c>
      <c r="J826" s="110">
        <v>0</v>
      </c>
      <c r="K826" s="31" t="s">
        <v>101</v>
      </c>
      <c r="L826" s="31" t="s">
        <v>101</v>
      </c>
      <c r="M826" s="152">
        <v>6650</v>
      </c>
      <c r="N826" s="44">
        <v>13330</v>
      </c>
      <c r="O826" s="44">
        <v>1177</v>
      </c>
      <c r="P826" s="44" t="s">
        <v>398</v>
      </c>
      <c r="Q826" s="44">
        <v>1059</v>
      </c>
      <c r="R826" s="44" t="s">
        <v>398</v>
      </c>
      <c r="S826" s="44">
        <v>1592</v>
      </c>
      <c r="T826" s="44" t="s">
        <v>398</v>
      </c>
      <c r="U826" s="44">
        <v>350</v>
      </c>
      <c r="V826" s="44" t="s">
        <v>398</v>
      </c>
      <c r="W826" s="44">
        <v>493</v>
      </c>
      <c r="X826" s="44" t="s">
        <v>398</v>
      </c>
      <c r="Y826" s="44">
        <v>1487</v>
      </c>
      <c r="Z826" s="44" t="s">
        <v>398</v>
      </c>
      <c r="AA826" s="44">
        <v>525</v>
      </c>
      <c r="AB826" s="44" t="s">
        <v>398</v>
      </c>
      <c r="AC826" s="44">
        <v>546</v>
      </c>
      <c r="AD826" s="44" t="s">
        <v>398</v>
      </c>
      <c r="AE826" s="44">
        <v>1231</v>
      </c>
      <c r="AF826" s="44" t="s">
        <v>398</v>
      </c>
      <c r="AG826" s="44">
        <v>1120</v>
      </c>
      <c r="AH826" s="44" t="s">
        <v>398</v>
      </c>
      <c r="AI826" s="44">
        <v>879</v>
      </c>
      <c r="AJ826" s="44" t="s">
        <v>398</v>
      </c>
      <c r="AK826" s="44">
        <v>636</v>
      </c>
      <c r="AL826" s="44" t="s">
        <v>398</v>
      </c>
      <c r="AM826" s="44">
        <f>O826+Q826+S826+U826+W826+Y826+AA826+AC826+AE826+AG826+AI826+AK826</f>
        <v>11095</v>
      </c>
    </row>
    <row r="827" spans="1:39" s="115" customFormat="1" ht="30" customHeight="1" x14ac:dyDescent="0.25">
      <c r="A827" s="214">
        <v>409</v>
      </c>
      <c r="B827" s="75">
        <v>342319</v>
      </c>
      <c r="C827" s="111" t="s">
        <v>461</v>
      </c>
      <c r="D827" s="111" t="s">
        <v>469</v>
      </c>
      <c r="E827" s="149" t="s">
        <v>463</v>
      </c>
      <c r="F827" s="113" t="s">
        <v>464</v>
      </c>
      <c r="G827" s="110"/>
      <c r="H827" s="110">
        <v>0</v>
      </c>
      <c r="I827" s="110"/>
      <c r="J827" s="110">
        <v>4</v>
      </c>
      <c r="K827" s="31" t="s">
        <v>101</v>
      </c>
      <c r="L827" s="31" t="s">
        <v>101</v>
      </c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  <c r="AA827" s="110"/>
      <c r="AB827" s="110"/>
      <c r="AC827" s="110"/>
      <c r="AD827" s="110"/>
      <c r="AE827" s="110"/>
      <c r="AF827" s="110"/>
      <c r="AG827" s="110"/>
      <c r="AH827" s="110"/>
      <c r="AI827" s="110"/>
      <c r="AJ827" s="110"/>
      <c r="AK827" s="110"/>
      <c r="AL827" s="110"/>
      <c r="AM827" s="110"/>
    </row>
    <row r="828" spans="1:39" s="115" customFormat="1" ht="30" customHeight="1" x14ac:dyDescent="0.25">
      <c r="A828" s="215"/>
      <c r="B828" s="75">
        <v>342319</v>
      </c>
      <c r="C828" s="111" t="s">
        <v>461</v>
      </c>
      <c r="D828" s="111" t="s">
        <v>469</v>
      </c>
      <c r="E828" s="149" t="s">
        <v>466</v>
      </c>
      <c r="F828" s="113" t="s">
        <v>464</v>
      </c>
      <c r="G828" s="110" t="s">
        <v>470</v>
      </c>
      <c r="H828" s="110">
        <v>24</v>
      </c>
      <c r="I828" s="110" t="s">
        <v>470</v>
      </c>
      <c r="J828" s="110">
        <v>0</v>
      </c>
      <c r="K828" s="31" t="s">
        <v>101</v>
      </c>
      <c r="L828" s="31" t="s">
        <v>101</v>
      </c>
      <c r="M828" s="152">
        <v>3912</v>
      </c>
      <c r="N828" s="44">
        <v>3710</v>
      </c>
      <c r="O828" s="44">
        <v>450</v>
      </c>
      <c r="P828" s="44" t="s">
        <v>398</v>
      </c>
      <c r="Q828" s="44">
        <v>446</v>
      </c>
      <c r="R828" s="44" t="s">
        <v>398</v>
      </c>
      <c r="S828" s="44">
        <v>291</v>
      </c>
      <c r="T828" s="44" t="s">
        <v>398</v>
      </c>
      <c r="U828" s="44">
        <v>404</v>
      </c>
      <c r="V828" s="44" t="s">
        <v>398</v>
      </c>
      <c r="W828" s="44">
        <v>184</v>
      </c>
      <c r="X828" s="44" t="s">
        <v>398</v>
      </c>
      <c r="Y828" s="44">
        <v>204</v>
      </c>
      <c r="Z828" s="44" t="s">
        <v>398</v>
      </c>
      <c r="AA828" s="44">
        <v>213</v>
      </c>
      <c r="AB828" s="44" t="s">
        <v>398</v>
      </c>
      <c r="AC828" s="44">
        <v>173</v>
      </c>
      <c r="AD828" s="44" t="s">
        <v>398</v>
      </c>
      <c r="AE828" s="44">
        <v>365</v>
      </c>
      <c r="AF828" s="44" t="s">
        <v>398</v>
      </c>
      <c r="AG828" s="44">
        <v>296</v>
      </c>
      <c r="AH828" s="44" t="s">
        <v>398</v>
      </c>
      <c r="AI828" s="44">
        <v>500</v>
      </c>
      <c r="AJ828" s="44" t="s">
        <v>398</v>
      </c>
      <c r="AK828" s="44">
        <v>458</v>
      </c>
      <c r="AL828" s="44" t="s">
        <v>398</v>
      </c>
      <c r="AM828" s="44">
        <f>O828+Q828+S828+U828+W828+Y828+AA828+AC828+AE828+AG828+AI828+AK828</f>
        <v>3984</v>
      </c>
    </row>
    <row r="829" spans="1:39" s="115" customFormat="1" ht="30" customHeight="1" x14ac:dyDescent="0.25">
      <c r="A829" s="214">
        <v>410</v>
      </c>
      <c r="B829" s="75">
        <v>342320</v>
      </c>
      <c r="C829" s="111" t="s">
        <v>461</v>
      </c>
      <c r="D829" s="111" t="s">
        <v>469</v>
      </c>
      <c r="E829" s="149" t="s">
        <v>463</v>
      </c>
      <c r="F829" s="113" t="s">
        <v>464</v>
      </c>
      <c r="G829" s="110"/>
      <c r="H829" s="110">
        <v>0</v>
      </c>
      <c r="I829" s="110"/>
      <c r="J829" s="110">
        <v>5</v>
      </c>
      <c r="K829" s="31" t="s">
        <v>101</v>
      </c>
      <c r="L829" s="31" t="s">
        <v>101</v>
      </c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  <c r="AA829" s="110"/>
      <c r="AB829" s="110"/>
      <c r="AC829" s="110"/>
      <c r="AD829" s="110"/>
      <c r="AE829" s="110"/>
      <c r="AF829" s="110"/>
      <c r="AG829" s="110"/>
      <c r="AH829" s="110"/>
      <c r="AI829" s="110"/>
      <c r="AJ829" s="110"/>
      <c r="AK829" s="110"/>
      <c r="AL829" s="110"/>
      <c r="AM829" s="110"/>
    </row>
    <row r="830" spans="1:39" s="115" customFormat="1" ht="30" customHeight="1" x14ac:dyDescent="0.25">
      <c r="A830" s="215"/>
      <c r="B830" s="75">
        <v>342320</v>
      </c>
      <c r="C830" s="111" t="s">
        <v>461</v>
      </c>
      <c r="D830" s="111" t="s">
        <v>469</v>
      </c>
      <c r="E830" s="149" t="s">
        <v>466</v>
      </c>
      <c r="F830" s="113" t="s">
        <v>464</v>
      </c>
      <c r="G830" s="110" t="s">
        <v>470</v>
      </c>
      <c r="H830" s="110">
        <v>30</v>
      </c>
      <c r="I830" s="110" t="s">
        <v>470</v>
      </c>
      <c r="J830" s="110">
        <v>0</v>
      </c>
      <c r="K830" s="31" t="s">
        <v>101</v>
      </c>
      <c r="L830" s="31" t="s">
        <v>101</v>
      </c>
      <c r="M830" s="152">
        <v>14379</v>
      </c>
      <c r="N830" s="44">
        <v>15606</v>
      </c>
      <c r="O830" s="44">
        <v>1502</v>
      </c>
      <c r="P830" s="44" t="s">
        <v>398</v>
      </c>
      <c r="Q830" s="44">
        <v>1586</v>
      </c>
      <c r="R830" s="44" t="s">
        <v>398</v>
      </c>
      <c r="S830" s="44">
        <v>1417</v>
      </c>
      <c r="T830" s="44" t="s">
        <v>398</v>
      </c>
      <c r="U830" s="44">
        <v>1297</v>
      </c>
      <c r="V830" s="44" t="s">
        <v>398</v>
      </c>
      <c r="W830" s="44">
        <v>915</v>
      </c>
      <c r="X830" s="44" t="s">
        <v>398</v>
      </c>
      <c r="Y830" s="44">
        <v>599</v>
      </c>
      <c r="Z830" s="44" t="s">
        <v>398</v>
      </c>
      <c r="AA830" s="44">
        <v>633</v>
      </c>
      <c r="AB830" s="44" t="s">
        <v>398</v>
      </c>
      <c r="AC830" s="44">
        <v>387</v>
      </c>
      <c r="AD830" s="44" t="s">
        <v>398</v>
      </c>
      <c r="AE830" s="44">
        <v>1411</v>
      </c>
      <c r="AF830" s="44" t="s">
        <v>398</v>
      </c>
      <c r="AG830" s="44">
        <v>684</v>
      </c>
      <c r="AH830" s="44" t="s">
        <v>398</v>
      </c>
      <c r="AI830" s="44">
        <v>2060</v>
      </c>
      <c r="AJ830" s="44" t="s">
        <v>398</v>
      </c>
      <c r="AK830" s="44">
        <v>1059</v>
      </c>
      <c r="AL830" s="44" t="s">
        <v>398</v>
      </c>
      <c r="AM830" s="44">
        <f>O830+Q830+S830+U830+W830+Y830+AA830+AC830+AE830+AG830+AI830+AK830</f>
        <v>13550</v>
      </c>
    </row>
    <row r="831" spans="1:39" s="115" customFormat="1" ht="30" customHeight="1" x14ac:dyDescent="0.25">
      <c r="A831" s="214">
        <v>411</v>
      </c>
      <c r="B831" s="75">
        <v>342321</v>
      </c>
      <c r="C831" s="111" t="s">
        <v>461</v>
      </c>
      <c r="D831" s="111" t="s">
        <v>469</v>
      </c>
      <c r="E831" s="149" t="s">
        <v>463</v>
      </c>
      <c r="F831" s="113" t="s">
        <v>464</v>
      </c>
      <c r="G831" s="110"/>
      <c r="H831" s="110">
        <v>0</v>
      </c>
      <c r="I831" s="110"/>
      <c r="J831" s="110">
        <v>6</v>
      </c>
      <c r="K831" s="31" t="s">
        <v>101</v>
      </c>
      <c r="L831" s="31" t="s">
        <v>101</v>
      </c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  <c r="AA831" s="110"/>
      <c r="AB831" s="110"/>
      <c r="AC831" s="110"/>
      <c r="AD831" s="110"/>
      <c r="AE831" s="110"/>
      <c r="AF831" s="110"/>
      <c r="AG831" s="110"/>
      <c r="AH831" s="110"/>
      <c r="AI831" s="110"/>
      <c r="AJ831" s="110"/>
      <c r="AK831" s="110"/>
      <c r="AL831" s="110"/>
      <c r="AM831" s="110"/>
    </row>
    <row r="832" spans="1:39" s="115" customFormat="1" ht="30" customHeight="1" x14ac:dyDescent="0.25">
      <c r="A832" s="215"/>
      <c r="B832" s="75">
        <v>342321</v>
      </c>
      <c r="C832" s="111" t="s">
        <v>461</v>
      </c>
      <c r="D832" s="111" t="s">
        <v>469</v>
      </c>
      <c r="E832" s="149" t="s">
        <v>466</v>
      </c>
      <c r="F832" s="113" t="s">
        <v>464</v>
      </c>
      <c r="G832" s="110" t="s">
        <v>470</v>
      </c>
      <c r="H832" s="110">
        <v>36</v>
      </c>
      <c r="I832" s="110" t="s">
        <v>470</v>
      </c>
      <c r="J832" s="110">
        <v>0</v>
      </c>
      <c r="K832" s="31" t="s">
        <v>101</v>
      </c>
      <c r="L832" s="31" t="s">
        <v>101</v>
      </c>
      <c r="M832" s="152">
        <v>16324</v>
      </c>
      <c r="N832" s="44">
        <v>14173</v>
      </c>
      <c r="O832" s="44">
        <v>1587</v>
      </c>
      <c r="P832" s="44" t="s">
        <v>398</v>
      </c>
      <c r="Q832" s="44">
        <v>2375</v>
      </c>
      <c r="R832" s="44" t="s">
        <v>398</v>
      </c>
      <c r="S832" s="44">
        <v>1295</v>
      </c>
      <c r="T832" s="44" t="s">
        <v>398</v>
      </c>
      <c r="U832" s="44">
        <v>1508</v>
      </c>
      <c r="V832" s="44" t="s">
        <v>398</v>
      </c>
      <c r="W832" s="44">
        <v>786</v>
      </c>
      <c r="X832" s="44" t="s">
        <v>398</v>
      </c>
      <c r="Y832" s="44">
        <v>719</v>
      </c>
      <c r="Z832" s="44" t="s">
        <v>398</v>
      </c>
      <c r="AA832" s="44">
        <v>816</v>
      </c>
      <c r="AB832" s="44" t="s">
        <v>398</v>
      </c>
      <c r="AC832" s="44">
        <v>528</v>
      </c>
      <c r="AD832" s="44" t="s">
        <v>398</v>
      </c>
      <c r="AE832" s="44">
        <v>1473</v>
      </c>
      <c r="AF832" s="44" t="s">
        <v>398</v>
      </c>
      <c r="AG832" s="44">
        <v>1359</v>
      </c>
      <c r="AH832" s="44" t="s">
        <v>398</v>
      </c>
      <c r="AI832" s="44">
        <v>1535</v>
      </c>
      <c r="AJ832" s="44" t="s">
        <v>398</v>
      </c>
      <c r="AK832" s="44">
        <v>1089</v>
      </c>
      <c r="AL832" s="44" t="s">
        <v>398</v>
      </c>
      <c r="AM832" s="44">
        <f>O832+Q832+S832+U832+W832+Y832+AA832+AC832+AE832+AG832+AI832+AK832</f>
        <v>15070</v>
      </c>
    </row>
    <row r="833" spans="1:39" s="115" customFormat="1" ht="30" customHeight="1" x14ac:dyDescent="0.25">
      <c r="A833" s="214">
        <v>412</v>
      </c>
      <c r="B833" s="75">
        <v>342322</v>
      </c>
      <c r="C833" s="111" t="s">
        <v>461</v>
      </c>
      <c r="D833" s="111" t="s">
        <v>469</v>
      </c>
      <c r="E833" s="149" t="s">
        <v>463</v>
      </c>
      <c r="F833" s="113" t="s">
        <v>464</v>
      </c>
      <c r="G833" s="110"/>
      <c r="H833" s="110">
        <v>30</v>
      </c>
      <c r="I833" s="110"/>
      <c r="J833" s="110">
        <v>5</v>
      </c>
      <c r="K833" s="31" t="s">
        <v>101</v>
      </c>
      <c r="L833" s="31" t="s">
        <v>101</v>
      </c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  <c r="AA833" s="110"/>
      <c r="AB833" s="110"/>
      <c r="AC833" s="110"/>
      <c r="AD833" s="110"/>
      <c r="AE833" s="110"/>
      <c r="AF833" s="110"/>
      <c r="AG833" s="110"/>
      <c r="AH833" s="110"/>
      <c r="AI833" s="110"/>
      <c r="AJ833" s="110"/>
      <c r="AK833" s="110"/>
      <c r="AL833" s="110"/>
      <c r="AM833" s="110"/>
    </row>
    <row r="834" spans="1:39" s="115" customFormat="1" ht="30" customHeight="1" x14ac:dyDescent="0.25">
      <c r="A834" s="215"/>
      <c r="B834" s="75">
        <v>342322</v>
      </c>
      <c r="C834" s="111" t="s">
        <v>461</v>
      </c>
      <c r="D834" s="111" t="s">
        <v>469</v>
      </c>
      <c r="E834" s="149"/>
      <c r="F834" s="113"/>
      <c r="G834" s="110"/>
      <c r="H834" s="110"/>
      <c r="I834" s="110"/>
      <c r="J834" s="110"/>
      <c r="K834" s="31"/>
      <c r="L834" s="31"/>
      <c r="M834" s="152">
        <v>13764</v>
      </c>
      <c r="N834" s="44">
        <v>12489</v>
      </c>
      <c r="O834" s="44">
        <v>956</v>
      </c>
      <c r="P834" s="44" t="s">
        <v>398</v>
      </c>
      <c r="Q834" s="44">
        <v>1308</v>
      </c>
      <c r="R834" s="44" t="s">
        <v>398</v>
      </c>
      <c r="S834" s="44">
        <v>1065</v>
      </c>
      <c r="T834" s="44" t="s">
        <v>398</v>
      </c>
      <c r="U834" s="44">
        <v>1453</v>
      </c>
      <c r="V834" s="44" t="s">
        <v>398</v>
      </c>
      <c r="W834" s="44">
        <v>703</v>
      </c>
      <c r="X834" s="44" t="s">
        <v>398</v>
      </c>
      <c r="Y834" s="44">
        <v>1126</v>
      </c>
      <c r="Z834" s="44" t="s">
        <v>398</v>
      </c>
      <c r="AA834" s="44">
        <v>1463</v>
      </c>
      <c r="AB834" s="44" t="s">
        <v>398</v>
      </c>
      <c r="AC834" s="44">
        <v>1144</v>
      </c>
      <c r="AD834" s="44" t="s">
        <v>398</v>
      </c>
      <c r="AE834" s="44">
        <v>710</v>
      </c>
      <c r="AF834" s="44" t="s">
        <v>398</v>
      </c>
      <c r="AG834" s="44">
        <v>950</v>
      </c>
      <c r="AH834" s="44" t="s">
        <v>398</v>
      </c>
      <c r="AI834" s="44">
        <v>893</v>
      </c>
      <c r="AJ834" s="44" t="s">
        <v>398</v>
      </c>
      <c r="AK834" s="44">
        <v>710</v>
      </c>
      <c r="AL834" s="44" t="s">
        <v>398</v>
      </c>
      <c r="AM834" s="44">
        <f>O834+Q834+S834+U834+W834+Y834+AA834+AC834+AE834+AG834+AI834+AK834</f>
        <v>12481</v>
      </c>
    </row>
    <row r="835" spans="1:39" s="115" customFormat="1" ht="30" customHeight="1" x14ac:dyDescent="0.25">
      <c r="A835" s="214">
        <v>413</v>
      </c>
      <c r="B835" s="75">
        <v>342323</v>
      </c>
      <c r="C835" s="111" t="s">
        <v>461</v>
      </c>
      <c r="D835" s="111" t="s">
        <v>469</v>
      </c>
      <c r="E835" s="149" t="s">
        <v>463</v>
      </c>
      <c r="F835" s="113" t="s">
        <v>464</v>
      </c>
      <c r="G835" s="110"/>
      <c r="H835" s="110">
        <v>0</v>
      </c>
      <c r="I835" s="110"/>
      <c r="J835" s="110">
        <v>2</v>
      </c>
      <c r="K835" s="31" t="s">
        <v>101</v>
      </c>
      <c r="L835" s="31" t="s">
        <v>101</v>
      </c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  <c r="AA835" s="110"/>
      <c r="AB835" s="110"/>
      <c r="AC835" s="110"/>
      <c r="AD835" s="110"/>
      <c r="AE835" s="110"/>
      <c r="AF835" s="110"/>
      <c r="AG835" s="110"/>
      <c r="AH835" s="110"/>
      <c r="AI835" s="110"/>
      <c r="AJ835" s="110"/>
      <c r="AK835" s="110"/>
      <c r="AL835" s="110"/>
      <c r="AM835" s="110"/>
    </row>
    <row r="836" spans="1:39" s="115" customFormat="1" ht="30" customHeight="1" x14ac:dyDescent="0.25">
      <c r="A836" s="215"/>
      <c r="B836" s="75">
        <v>342323</v>
      </c>
      <c r="C836" s="111" t="s">
        <v>461</v>
      </c>
      <c r="D836" s="111" t="s">
        <v>469</v>
      </c>
      <c r="E836" s="149" t="s">
        <v>466</v>
      </c>
      <c r="F836" s="113" t="s">
        <v>464</v>
      </c>
      <c r="G836" s="110" t="s">
        <v>470</v>
      </c>
      <c r="H836" s="110">
        <v>6</v>
      </c>
      <c r="I836" s="110" t="s">
        <v>470</v>
      </c>
      <c r="J836" s="110">
        <v>0</v>
      </c>
      <c r="K836" s="31" t="s">
        <v>101</v>
      </c>
      <c r="L836" s="31" t="s">
        <v>101</v>
      </c>
      <c r="M836" s="152">
        <v>2767</v>
      </c>
      <c r="N836" s="44">
        <v>3011</v>
      </c>
      <c r="O836" s="44">
        <v>273</v>
      </c>
      <c r="P836" s="44" t="s">
        <v>398</v>
      </c>
      <c r="Q836" s="44">
        <v>395</v>
      </c>
      <c r="R836" s="44" t="s">
        <v>398</v>
      </c>
      <c r="S836" s="44">
        <v>251</v>
      </c>
      <c r="T836" s="44" t="s">
        <v>398</v>
      </c>
      <c r="U836" s="44">
        <v>243</v>
      </c>
      <c r="V836" s="44" t="s">
        <v>398</v>
      </c>
      <c r="W836" s="44">
        <v>161</v>
      </c>
      <c r="X836" s="44" t="s">
        <v>398</v>
      </c>
      <c r="Y836" s="44">
        <v>173</v>
      </c>
      <c r="Z836" s="44" t="s">
        <v>398</v>
      </c>
      <c r="AA836" s="44">
        <v>77</v>
      </c>
      <c r="AB836" s="44" t="s">
        <v>398</v>
      </c>
      <c r="AC836" s="44">
        <v>163</v>
      </c>
      <c r="AD836" s="44" t="s">
        <v>398</v>
      </c>
      <c r="AE836" s="44">
        <v>12</v>
      </c>
      <c r="AF836" s="44" t="s">
        <v>398</v>
      </c>
      <c r="AG836" s="44">
        <v>84</v>
      </c>
      <c r="AH836" s="44" t="s">
        <v>398</v>
      </c>
      <c r="AI836" s="44">
        <v>463</v>
      </c>
      <c r="AJ836" s="44" t="s">
        <v>398</v>
      </c>
      <c r="AK836" s="44">
        <v>268</v>
      </c>
      <c r="AL836" s="44" t="s">
        <v>398</v>
      </c>
      <c r="AM836" s="44">
        <f>O836+Q836+S836+U836+W836+Y836+AA836+AC836+AE836+AG836+AI836+AK836</f>
        <v>2563</v>
      </c>
    </row>
    <row r="837" spans="1:39" s="115" customFormat="1" ht="30" customHeight="1" x14ac:dyDescent="0.25">
      <c r="A837" s="214">
        <v>414</v>
      </c>
      <c r="B837" s="75">
        <v>342324</v>
      </c>
      <c r="C837" s="111" t="s">
        <v>461</v>
      </c>
      <c r="D837" s="111" t="s">
        <v>469</v>
      </c>
      <c r="E837" s="149" t="s">
        <v>463</v>
      </c>
      <c r="F837" s="113" t="s">
        <v>464</v>
      </c>
      <c r="G837" s="110"/>
      <c r="H837" s="110">
        <v>0</v>
      </c>
      <c r="I837" s="110"/>
      <c r="J837" s="110">
        <v>12</v>
      </c>
      <c r="K837" s="31" t="s">
        <v>101</v>
      </c>
      <c r="L837" s="31" t="s">
        <v>101</v>
      </c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  <c r="AA837" s="110"/>
      <c r="AB837" s="110"/>
      <c r="AC837" s="110"/>
      <c r="AD837" s="110"/>
      <c r="AE837" s="110"/>
      <c r="AF837" s="110"/>
      <c r="AG837" s="110"/>
      <c r="AH837" s="110"/>
      <c r="AI837" s="110"/>
      <c r="AJ837" s="110"/>
      <c r="AK837" s="110"/>
      <c r="AL837" s="110"/>
      <c r="AM837" s="110"/>
    </row>
    <row r="838" spans="1:39" s="115" customFormat="1" ht="30" customHeight="1" x14ac:dyDescent="0.25">
      <c r="A838" s="215"/>
      <c r="B838" s="75">
        <v>342324</v>
      </c>
      <c r="C838" s="111" t="s">
        <v>461</v>
      </c>
      <c r="D838" s="111" t="s">
        <v>469</v>
      </c>
      <c r="E838" s="149" t="s">
        <v>466</v>
      </c>
      <c r="F838" s="113" t="s">
        <v>464</v>
      </c>
      <c r="G838" s="110" t="s">
        <v>470</v>
      </c>
      <c r="H838" s="110">
        <v>0</v>
      </c>
      <c r="I838" s="110" t="s">
        <v>470</v>
      </c>
      <c r="J838" s="110">
        <v>0</v>
      </c>
      <c r="K838" s="31" t="s">
        <v>101</v>
      </c>
      <c r="L838" s="31" t="s">
        <v>101</v>
      </c>
      <c r="M838" s="152">
        <v>921</v>
      </c>
      <c r="N838" s="44">
        <v>1906</v>
      </c>
      <c r="O838" s="44">
        <v>45</v>
      </c>
      <c r="P838" s="44" t="s">
        <v>398</v>
      </c>
      <c r="Q838" s="44">
        <v>140</v>
      </c>
      <c r="R838" s="44" t="s">
        <v>398</v>
      </c>
      <c r="S838" s="44">
        <v>20</v>
      </c>
      <c r="T838" s="44" t="s">
        <v>398</v>
      </c>
      <c r="U838" s="44">
        <v>81</v>
      </c>
      <c r="V838" s="44" t="s">
        <v>398</v>
      </c>
      <c r="W838" s="44">
        <v>71</v>
      </c>
      <c r="X838" s="44" t="s">
        <v>398</v>
      </c>
      <c r="Y838" s="44">
        <v>30</v>
      </c>
      <c r="Z838" s="44" t="s">
        <v>398</v>
      </c>
      <c r="AA838" s="44">
        <v>5</v>
      </c>
      <c r="AB838" s="44" t="s">
        <v>398</v>
      </c>
      <c r="AC838" s="44">
        <v>4</v>
      </c>
      <c r="AD838" s="44" t="s">
        <v>398</v>
      </c>
      <c r="AE838" s="44">
        <v>120</v>
      </c>
      <c r="AF838" s="44" t="s">
        <v>398</v>
      </c>
      <c r="AG838" s="44">
        <v>69</v>
      </c>
      <c r="AH838" s="44" t="s">
        <v>398</v>
      </c>
      <c r="AI838" s="44">
        <v>107</v>
      </c>
      <c r="AJ838" s="44" t="s">
        <v>398</v>
      </c>
      <c r="AK838" s="44">
        <v>58</v>
      </c>
      <c r="AL838" s="44" t="s">
        <v>398</v>
      </c>
      <c r="AM838" s="44">
        <f>O838+Q838+S838+U838+W838+Y838+AA838+AC838+AE838+AG838+AI838+AK838</f>
        <v>750</v>
      </c>
    </row>
    <row r="839" spans="1:39" s="115" customFormat="1" ht="30" customHeight="1" x14ac:dyDescent="0.25">
      <c r="A839" s="214">
        <v>415</v>
      </c>
      <c r="B839" s="75">
        <v>342325</v>
      </c>
      <c r="C839" s="111" t="s">
        <v>461</v>
      </c>
      <c r="D839" s="111" t="s">
        <v>469</v>
      </c>
      <c r="E839" s="149" t="s">
        <v>463</v>
      </c>
      <c r="F839" s="113" t="s">
        <v>464</v>
      </c>
      <c r="G839" s="110"/>
      <c r="H839" s="110">
        <v>0</v>
      </c>
      <c r="I839" s="110"/>
      <c r="J839" s="110">
        <v>8</v>
      </c>
      <c r="K839" s="31" t="s">
        <v>101</v>
      </c>
      <c r="L839" s="31" t="s">
        <v>101</v>
      </c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  <c r="AA839" s="110"/>
      <c r="AB839" s="110"/>
      <c r="AC839" s="110"/>
      <c r="AD839" s="110"/>
      <c r="AE839" s="110"/>
      <c r="AF839" s="110"/>
      <c r="AG839" s="110"/>
      <c r="AH839" s="110"/>
      <c r="AI839" s="110"/>
      <c r="AJ839" s="110"/>
      <c r="AK839" s="110"/>
      <c r="AL839" s="110"/>
      <c r="AM839" s="110"/>
    </row>
    <row r="840" spans="1:39" s="115" customFormat="1" ht="30" customHeight="1" x14ac:dyDescent="0.25">
      <c r="A840" s="215"/>
      <c r="B840" s="75">
        <v>342325</v>
      </c>
      <c r="C840" s="111" t="s">
        <v>461</v>
      </c>
      <c r="D840" s="111" t="s">
        <v>469</v>
      </c>
      <c r="E840" s="149" t="s">
        <v>466</v>
      </c>
      <c r="F840" s="113" t="s">
        <v>464</v>
      </c>
      <c r="G840" s="110" t="s">
        <v>470</v>
      </c>
      <c r="H840" s="110">
        <v>0</v>
      </c>
      <c r="I840" s="110" t="s">
        <v>470</v>
      </c>
      <c r="J840" s="110">
        <v>0</v>
      </c>
      <c r="K840" s="31" t="s">
        <v>101</v>
      </c>
      <c r="L840" s="31" t="s">
        <v>101</v>
      </c>
      <c r="M840" s="152">
        <v>79</v>
      </c>
      <c r="N840" s="44">
        <v>83</v>
      </c>
      <c r="O840" s="44">
        <v>3</v>
      </c>
      <c r="P840" s="44" t="s">
        <v>398</v>
      </c>
      <c r="Q840" s="44">
        <v>9</v>
      </c>
      <c r="R840" s="44" t="s">
        <v>398</v>
      </c>
      <c r="S840" s="44">
        <v>11</v>
      </c>
      <c r="T840" s="44" t="s">
        <v>398</v>
      </c>
      <c r="U840" s="44">
        <v>11</v>
      </c>
      <c r="V840" s="44" t="s">
        <v>398</v>
      </c>
      <c r="W840" s="44">
        <v>5</v>
      </c>
      <c r="X840" s="44" t="s">
        <v>398</v>
      </c>
      <c r="Y840" s="44">
        <v>4</v>
      </c>
      <c r="Z840" s="44" t="s">
        <v>398</v>
      </c>
      <c r="AA840" s="44">
        <v>68</v>
      </c>
      <c r="AB840" s="44" t="s">
        <v>398</v>
      </c>
      <c r="AC840" s="44">
        <v>56</v>
      </c>
      <c r="AD840" s="44" t="s">
        <v>398</v>
      </c>
      <c r="AE840" s="44">
        <v>24</v>
      </c>
      <c r="AF840" s="44" t="s">
        <v>398</v>
      </c>
      <c r="AG840" s="44">
        <v>3</v>
      </c>
      <c r="AH840" s="44" t="s">
        <v>398</v>
      </c>
      <c r="AI840" s="44">
        <v>6</v>
      </c>
      <c r="AJ840" s="44" t="s">
        <v>398</v>
      </c>
      <c r="AK840" s="44">
        <v>0</v>
      </c>
      <c r="AL840" s="44" t="s">
        <v>398</v>
      </c>
      <c r="AM840" s="44">
        <f>O840+Q840+S840+U840+W840+Y840+AA840+AC840+AE840+AG840+AI840+AK840</f>
        <v>200</v>
      </c>
    </row>
    <row r="841" spans="1:39" s="115" customFormat="1" ht="30" customHeight="1" x14ac:dyDescent="0.25">
      <c r="A841" s="214">
        <v>416</v>
      </c>
      <c r="B841" s="75">
        <v>342326</v>
      </c>
      <c r="C841" s="111" t="s">
        <v>461</v>
      </c>
      <c r="D841" s="111" t="s">
        <v>469</v>
      </c>
      <c r="E841" s="149" t="s">
        <v>463</v>
      </c>
      <c r="F841" s="113" t="s">
        <v>464</v>
      </c>
      <c r="G841" s="110"/>
      <c r="H841" s="110">
        <v>0</v>
      </c>
      <c r="I841" s="110"/>
      <c r="J841" s="110">
        <v>12</v>
      </c>
      <c r="K841" s="31" t="s">
        <v>101</v>
      </c>
      <c r="L841" s="31" t="s">
        <v>101</v>
      </c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  <c r="AA841" s="110"/>
      <c r="AB841" s="110"/>
      <c r="AC841" s="110"/>
      <c r="AD841" s="110"/>
      <c r="AE841" s="110"/>
      <c r="AF841" s="110"/>
      <c r="AG841" s="110"/>
      <c r="AH841" s="110"/>
      <c r="AI841" s="110"/>
      <c r="AJ841" s="110"/>
      <c r="AK841" s="110"/>
      <c r="AL841" s="110"/>
      <c r="AM841" s="110"/>
    </row>
    <row r="842" spans="1:39" s="115" customFormat="1" ht="30" customHeight="1" x14ac:dyDescent="0.25">
      <c r="A842" s="215"/>
      <c r="B842" s="75">
        <v>342326</v>
      </c>
      <c r="C842" s="111" t="s">
        <v>461</v>
      </c>
      <c r="D842" s="111" t="s">
        <v>469</v>
      </c>
      <c r="E842" s="149" t="s">
        <v>466</v>
      </c>
      <c r="F842" s="113" t="s">
        <v>464</v>
      </c>
      <c r="G842" s="110" t="s">
        <v>470</v>
      </c>
      <c r="H842" s="110">
        <v>0</v>
      </c>
      <c r="I842" s="110" t="s">
        <v>470</v>
      </c>
      <c r="J842" s="110">
        <v>0</v>
      </c>
      <c r="K842" s="31" t="s">
        <v>101</v>
      </c>
      <c r="L842" s="31" t="s">
        <v>101</v>
      </c>
      <c r="M842" s="152">
        <v>1075</v>
      </c>
      <c r="N842" s="44">
        <v>1161</v>
      </c>
      <c r="O842" s="44">
        <v>121</v>
      </c>
      <c r="P842" s="44" t="s">
        <v>398</v>
      </c>
      <c r="Q842" s="44">
        <v>132</v>
      </c>
      <c r="R842" s="44" t="s">
        <v>398</v>
      </c>
      <c r="S842" s="44">
        <v>97</v>
      </c>
      <c r="T842" s="44" t="s">
        <v>398</v>
      </c>
      <c r="U842" s="44">
        <v>107</v>
      </c>
      <c r="V842" s="44" t="s">
        <v>398</v>
      </c>
      <c r="W842" s="44">
        <v>61</v>
      </c>
      <c r="X842" s="44" t="s">
        <v>398</v>
      </c>
      <c r="Y842" s="44">
        <v>37</v>
      </c>
      <c r="Z842" s="44" t="s">
        <v>398</v>
      </c>
      <c r="AA842" s="44">
        <v>5</v>
      </c>
      <c r="AB842" s="44" t="s">
        <v>398</v>
      </c>
      <c r="AC842" s="44">
        <v>21</v>
      </c>
      <c r="AD842" s="44" t="s">
        <v>398</v>
      </c>
      <c r="AE842" s="44">
        <v>128</v>
      </c>
      <c r="AF842" s="44" t="s">
        <v>398</v>
      </c>
      <c r="AG842" s="44">
        <v>113</v>
      </c>
      <c r="AH842" s="44" t="s">
        <v>398</v>
      </c>
      <c r="AI842" s="44">
        <v>180</v>
      </c>
      <c r="AJ842" s="44" t="s">
        <v>398</v>
      </c>
      <c r="AK842" s="44">
        <v>110</v>
      </c>
      <c r="AL842" s="44" t="s">
        <v>398</v>
      </c>
      <c r="AM842" s="44">
        <f>O842+Q842+S842+U842+W842+Y842+AA842+AC842+AE842+AG842+AI842+AK842</f>
        <v>1112</v>
      </c>
    </row>
    <row r="843" spans="1:39" s="115" customFormat="1" ht="30" customHeight="1" x14ac:dyDescent="0.25">
      <c r="A843" s="214">
        <v>417</v>
      </c>
      <c r="B843" s="75">
        <v>342327</v>
      </c>
      <c r="C843" s="111" t="s">
        <v>461</v>
      </c>
      <c r="D843" s="111" t="s">
        <v>469</v>
      </c>
      <c r="E843" s="149" t="s">
        <v>463</v>
      </c>
      <c r="F843" s="113" t="s">
        <v>464</v>
      </c>
      <c r="G843" s="110"/>
      <c r="H843" s="110">
        <v>0</v>
      </c>
      <c r="I843" s="110"/>
      <c r="J843" s="110">
        <v>2</v>
      </c>
      <c r="K843" s="31" t="s">
        <v>101</v>
      </c>
      <c r="L843" s="31" t="s">
        <v>101</v>
      </c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  <c r="AA843" s="110"/>
      <c r="AB843" s="110"/>
      <c r="AC843" s="110"/>
      <c r="AD843" s="110"/>
      <c r="AE843" s="110"/>
      <c r="AF843" s="110"/>
      <c r="AG843" s="110"/>
      <c r="AH843" s="110"/>
      <c r="AI843" s="110"/>
      <c r="AJ843" s="110"/>
      <c r="AK843" s="110"/>
      <c r="AL843" s="110"/>
      <c r="AM843" s="110"/>
    </row>
    <row r="844" spans="1:39" s="115" customFormat="1" ht="30" customHeight="1" x14ac:dyDescent="0.25">
      <c r="A844" s="215"/>
      <c r="B844" s="75">
        <v>342327</v>
      </c>
      <c r="C844" s="111" t="s">
        <v>461</v>
      </c>
      <c r="D844" s="111" t="s">
        <v>469</v>
      </c>
      <c r="E844" s="149" t="s">
        <v>466</v>
      </c>
      <c r="F844" s="113" t="s">
        <v>464</v>
      </c>
      <c r="G844" s="110" t="s">
        <v>470</v>
      </c>
      <c r="H844" s="110">
        <v>8</v>
      </c>
      <c r="I844" s="110" t="s">
        <v>470</v>
      </c>
      <c r="J844" s="110">
        <v>0</v>
      </c>
      <c r="K844" s="31" t="s">
        <v>101</v>
      </c>
      <c r="L844" s="31" t="s">
        <v>101</v>
      </c>
      <c r="M844" s="152">
        <v>3216</v>
      </c>
      <c r="N844" s="44">
        <v>1388</v>
      </c>
      <c r="O844" s="44">
        <v>135</v>
      </c>
      <c r="P844" s="44" t="s">
        <v>398</v>
      </c>
      <c r="Q844" s="44">
        <v>139</v>
      </c>
      <c r="R844" s="44" t="s">
        <v>398</v>
      </c>
      <c r="S844" s="44">
        <v>154</v>
      </c>
      <c r="T844" s="44" t="s">
        <v>398</v>
      </c>
      <c r="U844" s="44">
        <v>87</v>
      </c>
      <c r="V844" s="44" t="s">
        <v>398</v>
      </c>
      <c r="W844" s="44">
        <v>66</v>
      </c>
      <c r="X844" s="44" t="s">
        <v>398</v>
      </c>
      <c r="Y844" s="44">
        <v>31</v>
      </c>
      <c r="Z844" s="44" t="s">
        <v>398</v>
      </c>
      <c r="AA844" s="44">
        <v>14</v>
      </c>
      <c r="AB844" s="44" t="s">
        <v>398</v>
      </c>
      <c r="AC844" s="44">
        <v>27</v>
      </c>
      <c r="AD844" s="44" t="s">
        <v>398</v>
      </c>
      <c r="AE844" s="44">
        <v>138</v>
      </c>
      <c r="AF844" s="44" t="s">
        <v>398</v>
      </c>
      <c r="AG844" s="44">
        <v>115</v>
      </c>
      <c r="AH844" s="44" t="s">
        <v>398</v>
      </c>
      <c r="AI844" s="44">
        <v>159</v>
      </c>
      <c r="AJ844" s="44" t="s">
        <v>398</v>
      </c>
      <c r="AK844" s="44">
        <v>130</v>
      </c>
      <c r="AL844" s="44" t="s">
        <v>398</v>
      </c>
      <c r="AM844" s="44">
        <f>O844+Q844+S844+U844+W844+Y844+AA844+AC844+AE844+AG844+AI844+AK844</f>
        <v>1195</v>
      </c>
    </row>
    <row r="845" spans="1:39" s="115" customFormat="1" ht="30" customHeight="1" x14ac:dyDescent="0.25">
      <c r="A845" s="214">
        <v>418</v>
      </c>
      <c r="B845" s="75">
        <v>342328</v>
      </c>
      <c r="C845" s="111" t="s">
        <v>461</v>
      </c>
      <c r="D845" s="111" t="s">
        <v>469</v>
      </c>
      <c r="E845" s="149" t="s">
        <v>463</v>
      </c>
      <c r="F845" s="113" t="s">
        <v>464</v>
      </c>
      <c r="G845" s="110"/>
      <c r="H845" s="110">
        <v>0</v>
      </c>
      <c r="I845" s="110"/>
      <c r="J845" s="110">
        <v>4</v>
      </c>
      <c r="K845" s="31" t="s">
        <v>101</v>
      </c>
      <c r="L845" s="31" t="s">
        <v>101</v>
      </c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  <c r="AA845" s="110"/>
      <c r="AB845" s="110"/>
      <c r="AC845" s="110"/>
      <c r="AD845" s="110"/>
      <c r="AE845" s="110"/>
      <c r="AF845" s="110"/>
      <c r="AG845" s="110"/>
      <c r="AH845" s="110"/>
      <c r="AI845" s="110"/>
      <c r="AJ845" s="110"/>
      <c r="AK845" s="110"/>
      <c r="AL845" s="110"/>
      <c r="AM845" s="110"/>
    </row>
    <row r="846" spans="1:39" s="115" customFormat="1" ht="30" customHeight="1" x14ac:dyDescent="0.25">
      <c r="A846" s="215"/>
      <c r="B846" s="75">
        <v>342328</v>
      </c>
      <c r="C846" s="111" t="s">
        <v>461</v>
      </c>
      <c r="D846" s="111" t="s">
        <v>469</v>
      </c>
      <c r="E846" s="149" t="s">
        <v>466</v>
      </c>
      <c r="F846" s="113" t="s">
        <v>464</v>
      </c>
      <c r="G846" s="110" t="s">
        <v>470</v>
      </c>
      <c r="H846" s="110">
        <v>24</v>
      </c>
      <c r="I846" s="110" t="s">
        <v>470</v>
      </c>
      <c r="J846" s="110">
        <v>0</v>
      </c>
      <c r="K846" s="31" t="s">
        <v>101</v>
      </c>
      <c r="L846" s="31" t="s">
        <v>101</v>
      </c>
      <c r="M846" s="152">
        <v>4488</v>
      </c>
      <c r="N846" s="44">
        <v>3944</v>
      </c>
      <c r="O846" s="44">
        <v>449</v>
      </c>
      <c r="P846" s="44" t="s">
        <v>398</v>
      </c>
      <c r="Q846" s="44">
        <v>637</v>
      </c>
      <c r="R846" s="44" t="s">
        <v>398</v>
      </c>
      <c r="S846" s="44">
        <v>472</v>
      </c>
      <c r="T846" s="44" t="s">
        <v>398</v>
      </c>
      <c r="U846" s="44">
        <v>434</v>
      </c>
      <c r="V846" s="44" t="s">
        <v>398</v>
      </c>
      <c r="W846" s="44">
        <v>439</v>
      </c>
      <c r="X846" s="44" t="s">
        <v>398</v>
      </c>
      <c r="Y846" s="44">
        <v>288</v>
      </c>
      <c r="Z846" s="44" t="s">
        <v>398</v>
      </c>
      <c r="AA846" s="44">
        <v>402</v>
      </c>
      <c r="AB846" s="44" t="s">
        <v>398</v>
      </c>
      <c r="AC846" s="44">
        <v>240</v>
      </c>
      <c r="AD846" s="44" t="s">
        <v>398</v>
      </c>
      <c r="AE846" s="44">
        <v>555</v>
      </c>
      <c r="AF846" s="44" t="s">
        <v>398</v>
      </c>
      <c r="AG846" s="44">
        <v>693</v>
      </c>
      <c r="AH846" s="44" t="s">
        <v>398</v>
      </c>
      <c r="AI846" s="44">
        <v>667</v>
      </c>
      <c r="AJ846" s="44" t="s">
        <v>398</v>
      </c>
      <c r="AK846" s="44">
        <v>498</v>
      </c>
      <c r="AL846" s="44" t="s">
        <v>398</v>
      </c>
      <c r="AM846" s="44">
        <f>O846+Q846+S846+U846+W846+Y846+AA846+AC846+AE846+AG846+AI846+AK846</f>
        <v>5774</v>
      </c>
    </row>
    <row r="847" spans="1:39" s="115" customFormat="1" ht="30" customHeight="1" x14ac:dyDescent="0.25">
      <c r="A847" s="214">
        <v>419</v>
      </c>
      <c r="B847" s="75">
        <v>342329</v>
      </c>
      <c r="C847" s="111" t="s">
        <v>461</v>
      </c>
      <c r="D847" s="111" t="s">
        <v>469</v>
      </c>
      <c r="E847" s="149" t="s">
        <v>463</v>
      </c>
      <c r="F847" s="113" t="s">
        <v>464</v>
      </c>
      <c r="G847" s="110"/>
      <c r="H847" s="110">
        <v>0</v>
      </c>
      <c r="I847" s="110"/>
      <c r="J847" s="110">
        <v>12</v>
      </c>
      <c r="K847" s="31" t="s">
        <v>101</v>
      </c>
      <c r="L847" s="31" t="s">
        <v>101</v>
      </c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  <c r="AA847" s="110"/>
      <c r="AB847" s="110"/>
      <c r="AC847" s="110"/>
      <c r="AD847" s="110"/>
      <c r="AE847" s="110"/>
      <c r="AF847" s="110"/>
      <c r="AG847" s="110"/>
      <c r="AH847" s="110"/>
      <c r="AI847" s="110"/>
      <c r="AJ847" s="110"/>
      <c r="AK847" s="110"/>
      <c r="AL847" s="110"/>
      <c r="AM847" s="110"/>
    </row>
    <row r="848" spans="1:39" s="115" customFormat="1" ht="30" customHeight="1" x14ac:dyDescent="0.25">
      <c r="A848" s="215"/>
      <c r="B848" s="75">
        <v>342329</v>
      </c>
      <c r="C848" s="111" t="s">
        <v>461</v>
      </c>
      <c r="D848" s="111" t="s">
        <v>469</v>
      </c>
      <c r="E848" s="149" t="s">
        <v>466</v>
      </c>
      <c r="F848" s="113" t="s">
        <v>464</v>
      </c>
      <c r="G848" s="110" t="s">
        <v>470</v>
      </c>
      <c r="H848" s="110">
        <v>0</v>
      </c>
      <c r="I848" s="110" t="s">
        <v>470</v>
      </c>
      <c r="J848" s="110">
        <v>0</v>
      </c>
      <c r="K848" s="31" t="s">
        <v>101</v>
      </c>
      <c r="L848" s="31" t="s">
        <v>101</v>
      </c>
      <c r="M848" s="152">
        <v>881</v>
      </c>
      <c r="N848" s="44">
        <v>1141</v>
      </c>
      <c r="O848" s="44">
        <v>102</v>
      </c>
      <c r="P848" s="44" t="s">
        <v>398</v>
      </c>
      <c r="Q848" s="44">
        <v>128</v>
      </c>
      <c r="R848" s="44" t="s">
        <v>398</v>
      </c>
      <c r="S848" s="44">
        <v>104</v>
      </c>
      <c r="T848" s="44" t="s">
        <v>398</v>
      </c>
      <c r="U848" s="44">
        <v>90</v>
      </c>
      <c r="V848" s="44" t="s">
        <v>398</v>
      </c>
      <c r="W848" s="44">
        <v>77</v>
      </c>
      <c r="X848" s="44" t="s">
        <v>398</v>
      </c>
      <c r="Y848" s="44">
        <v>64</v>
      </c>
      <c r="Z848" s="44" t="s">
        <v>398</v>
      </c>
      <c r="AA848" s="44">
        <v>30</v>
      </c>
      <c r="AB848" s="44" t="s">
        <v>398</v>
      </c>
      <c r="AC848" s="44">
        <v>66</v>
      </c>
      <c r="AD848" s="44" t="s">
        <v>398</v>
      </c>
      <c r="AE848" s="44">
        <v>133</v>
      </c>
      <c r="AF848" s="44" t="s">
        <v>398</v>
      </c>
      <c r="AG848" s="44">
        <v>92</v>
      </c>
      <c r="AH848" s="44" t="s">
        <v>398</v>
      </c>
      <c r="AI848" s="44">
        <v>146</v>
      </c>
      <c r="AJ848" s="44" t="s">
        <v>398</v>
      </c>
      <c r="AK848" s="44">
        <v>80</v>
      </c>
      <c r="AL848" s="44" t="s">
        <v>398</v>
      </c>
      <c r="AM848" s="44">
        <f>O848+Q848+S848+U848+W848+Y848+AA848+AC848+AE848+AG848+AI848+AK848</f>
        <v>1112</v>
      </c>
    </row>
    <row r="849" spans="1:39" s="115" customFormat="1" ht="30" customHeight="1" x14ac:dyDescent="0.25">
      <c r="A849" s="214">
        <v>420</v>
      </c>
      <c r="B849" s="75">
        <v>342330</v>
      </c>
      <c r="C849" s="111" t="s">
        <v>461</v>
      </c>
      <c r="D849" s="111" t="s">
        <v>469</v>
      </c>
      <c r="E849" s="149" t="s">
        <v>463</v>
      </c>
      <c r="F849" s="113" t="s">
        <v>464</v>
      </c>
      <c r="G849" s="110"/>
      <c r="H849" s="110">
        <v>0</v>
      </c>
      <c r="I849" s="110"/>
      <c r="J849" s="110">
        <v>2</v>
      </c>
      <c r="K849" s="31" t="s">
        <v>101</v>
      </c>
      <c r="L849" s="31" t="s">
        <v>101</v>
      </c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  <c r="AA849" s="110"/>
      <c r="AB849" s="110"/>
      <c r="AC849" s="110"/>
      <c r="AD849" s="110"/>
      <c r="AE849" s="110"/>
      <c r="AF849" s="110"/>
      <c r="AG849" s="110"/>
      <c r="AH849" s="110"/>
      <c r="AI849" s="110"/>
      <c r="AJ849" s="110"/>
      <c r="AK849" s="110"/>
      <c r="AL849" s="110"/>
      <c r="AM849" s="110"/>
    </row>
    <row r="850" spans="1:39" s="115" customFormat="1" ht="30" customHeight="1" x14ac:dyDescent="0.25">
      <c r="A850" s="215"/>
      <c r="B850" s="75">
        <v>342330</v>
      </c>
      <c r="C850" s="111" t="s">
        <v>461</v>
      </c>
      <c r="D850" s="111" t="s">
        <v>469</v>
      </c>
      <c r="E850" s="149" t="s">
        <v>466</v>
      </c>
      <c r="F850" s="113" t="s">
        <v>464</v>
      </c>
      <c r="G850" s="110" t="s">
        <v>470</v>
      </c>
      <c r="H850" s="110">
        <v>8</v>
      </c>
      <c r="I850" s="110" t="s">
        <v>470</v>
      </c>
      <c r="J850" s="110">
        <v>0</v>
      </c>
      <c r="K850" s="31" t="s">
        <v>101</v>
      </c>
      <c r="L850" s="31" t="s">
        <v>101</v>
      </c>
      <c r="M850" s="152">
        <v>529</v>
      </c>
      <c r="N850" s="44">
        <v>750</v>
      </c>
      <c r="O850" s="44">
        <v>115</v>
      </c>
      <c r="P850" s="44" t="s">
        <v>398</v>
      </c>
      <c r="Q850" s="44">
        <v>100</v>
      </c>
      <c r="R850" s="44" t="s">
        <v>398</v>
      </c>
      <c r="S850" s="44">
        <v>55</v>
      </c>
      <c r="T850" s="44" t="s">
        <v>398</v>
      </c>
      <c r="U850" s="44">
        <v>41</v>
      </c>
      <c r="V850" s="44" t="s">
        <v>398</v>
      </c>
      <c r="W850" s="44">
        <v>23</v>
      </c>
      <c r="X850" s="44" t="s">
        <v>398</v>
      </c>
      <c r="Y850" s="44">
        <v>23</v>
      </c>
      <c r="Z850" s="44" t="s">
        <v>398</v>
      </c>
      <c r="AA850" s="44">
        <v>3</v>
      </c>
      <c r="AB850" s="44" t="s">
        <v>398</v>
      </c>
      <c r="AC850" s="44">
        <v>12</v>
      </c>
      <c r="AD850" s="44" t="s">
        <v>398</v>
      </c>
      <c r="AE850" s="44">
        <v>64</v>
      </c>
      <c r="AF850" s="44" t="s">
        <v>398</v>
      </c>
      <c r="AG850" s="44">
        <v>40</v>
      </c>
      <c r="AH850" s="44" t="s">
        <v>398</v>
      </c>
      <c r="AI850" s="44">
        <v>100</v>
      </c>
      <c r="AJ850" s="44" t="s">
        <v>398</v>
      </c>
      <c r="AK850" s="44">
        <v>28</v>
      </c>
      <c r="AL850" s="44" t="s">
        <v>398</v>
      </c>
      <c r="AM850" s="44">
        <f>O850+Q850+S850+U850+W850+Y850+AA850+AC850+AE850+AG850+AI850+AK850</f>
        <v>604</v>
      </c>
    </row>
    <row r="851" spans="1:39" s="115" customFormat="1" ht="30" customHeight="1" x14ac:dyDescent="0.25">
      <c r="A851" s="214">
        <v>421</v>
      </c>
      <c r="B851" s="75">
        <v>342331</v>
      </c>
      <c r="C851" s="111" t="s">
        <v>461</v>
      </c>
      <c r="D851" s="111" t="s">
        <v>469</v>
      </c>
      <c r="E851" s="149" t="s">
        <v>463</v>
      </c>
      <c r="F851" s="113" t="s">
        <v>464</v>
      </c>
      <c r="G851" s="110"/>
      <c r="H851" s="110">
        <v>0</v>
      </c>
      <c r="I851" s="110"/>
      <c r="J851" s="110">
        <v>8</v>
      </c>
      <c r="K851" s="31" t="s">
        <v>101</v>
      </c>
      <c r="L851" s="31" t="s">
        <v>101</v>
      </c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  <c r="AA851" s="110"/>
      <c r="AB851" s="110"/>
      <c r="AC851" s="110"/>
      <c r="AD851" s="110"/>
      <c r="AE851" s="110"/>
      <c r="AF851" s="110"/>
      <c r="AG851" s="110"/>
      <c r="AH851" s="110"/>
      <c r="AI851" s="110"/>
      <c r="AJ851" s="110"/>
      <c r="AK851" s="110"/>
      <c r="AL851" s="110"/>
      <c r="AM851" s="110"/>
    </row>
    <row r="852" spans="1:39" s="115" customFormat="1" ht="30" customHeight="1" x14ac:dyDescent="0.25">
      <c r="A852" s="215"/>
      <c r="B852" s="75">
        <v>342331</v>
      </c>
      <c r="C852" s="111" t="s">
        <v>461</v>
      </c>
      <c r="D852" s="111" t="s">
        <v>469</v>
      </c>
      <c r="E852" s="149" t="s">
        <v>466</v>
      </c>
      <c r="F852" s="113" t="s">
        <v>464</v>
      </c>
      <c r="G852" s="110" t="s">
        <v>470</v>
      </c>
      <c r="H852" s="110">
        <v>0</v>
      </c>
      <c r="I852" s="110" t="s">
        <v>470</v>
      </c>
      <c r="J852" s="110">
        <v>0</v>
      </c>
      <c r="K852" s="31" t="s">
        <v>101</v>
      </c>
      <c r="L852" s="31" t="s">
        <v>101</v>
      </c>
      <c r="M852" s="152">
        <v>912</v>
      </c>
      <c r="N852" s="44">
        <v>884</v>
      </c>
      <c r="O852" s="44">
        <v>0</v>
      </c>
      <c r="P852" s="44" t="s">
        <v>398</v>
      </c>
      <c r="Q852" s="44">
        <v>73</v>
      </c>
      <c r="R852" s="44" t="s">
        <v>398</v>
      </c>
      <c r="S852" s="44">
        <v>85</v>
      </c>
      <c r="T852" s="44" t="s">
        <v>398</v>
      </c>
      <c r="U852" s="44">
        <v>57</v>
      </c>
      <c r="V852" s="44" t="s">
        <v>398</v>
      </c>
      <c r="W852" s="44">
        <v>60</v>
      </c>
      <c r="X852" s="44" t="s">
        <v>398</v>
      </c>
      <c r="Y852" s="44">
        <v>33</v>
      </c>
      <c r="Z852" s="44" t="s">
        <v>398</v>
      </c>
      <c r="AA852" s="44">
        <v>21</v>
      </c>
      <c r="AB852" s="44" t="s">
        <v>398</v>
      </c>
      <c r="AC852" s="44">
        <v>7</v>
      </c>
      <c r="AD852" s="44" t="s">
        <v>398</v>
      </c>
      <c r="AE852" s="44">
        <v>101</v>
      </c>
      <c r="AF852" s="44" t="s">
        <v>398</v>
      </c>
      <c r="AG852" s="44">
        <v>92</v>
      </c>
      <c r="AH852" s="44" t="s">
        <v>398</v>
      </c>
      <c r="AI852" s="44">
        <v>172</v>
      </c>
      <c r="AJ852" s="44" t="s">
        <v>398</v>
      </c>
      <c r="AK852" s="44">
        <v>111</v>
      </c>
      <c r="AL852" s="44" t="s">
        <v>398</v>
      </c>
      <c r="AM852" s="44">
        <f>O852+Q852+S852+U852+W852+Y852+AA852+AC852+AE852+AG852+AI852+AK852</f>
        <v>812</v>
      </c>
    </row>
    <row r="853" spans="1:39" s="115" customFormat="1" ht="30" customHeight="1" x14ac:dyDescent="0.25">
      <c r="A853" s="214">
        <v>422</v>
      </c>
      <c r="B853" s="75">
        <v>342332</v>
      </c>
      <c r="C853" s="111" t="s">
        <v>461</v>
      </c>
      <c r="D853" s="111" t="s">
        <v>469</v>
      </c>
      <c r="E853" s="149" t="s">
        <v>463</v>
      </c>
      <c r="F853" s="113" t="s">
        <v>464</v>
      </c>
      <c r="G853" s="110"/>
      <c r="H853" s="110">
        <v>0</v>
      </c>
      <c r="I853" s="110"/>
      <c r="J853" s="110">
        <v>3</v>
      </c>
      <c r="K853" s="31" t="s">
        <v>101</v>
      </c>
      <c r="L853" s="31" t="s">
        <v>101</v>
      </c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  <c r="AA853" s="110"/>
      <c r="AB853" s="110"/>
      <c r="AC853" s="110"/>
      <c r="AD853" s="110"/>
      <c r="AE853" s="110"/>
      <c r="AF853" s="110"/>
      <c r="AG853" s="110"/>
      <c r="AH853" s="110"/>
      <c r="AI853" s="110"/>
      <c r="AJ853" s="110"/>
      <c r="AK853" s="110"/>
      <c r="AL853" s="110"/>
      <c r="AM853" s="110"/>
    </row>
    <row r="854" spans="1:39" s="115" customFormat="1" ht="30" customHeight="1" x14ac:dyDescent="0.25">
      <c r="A854" s="215"/>
      <c r="B854" s="75">
        <v>342332</v>
      </c>
      <c r="C854" s="111" t="s">
        <v>461</v>
      </c>
      <c r="D854" s="111" t="s">
        <v>469</v>
      </c>
      <c r="E854" s="149" t="s">
        <v>466</v>
      </c>
      <c r="F854" s="113" t="s">
        <v>464</v>
      </c>
      <c r="G854" s="110" t="s">
        <v>470</v>
      </c>
      <c r="H854" s="110">
        <v>18</v>
      </c>
      <c r="I854" s="110" t="s">
        <v>470</v>
      </c>
      <c r="J854" s="110">
        <v>0</v>
      </c>
      <c r="K854" s="31" t="s">
        <v>101</v>
      </c>
      <c r="L854" s="31" t="s">
        <v>101</v>
      </c>
      <c r="M854" s="152">
        <v>4563</v>
      </c>
      <c r="N854" s="44">
        <v>4058</v>
      </c>
      <c r="O854" s="44">
        <v>281</v>
      </c>
      <c r="P854" s="44" t="s">
        <v>398</v>
      </c>
      <c r="Q854" s="44">
        <v>483</v>
      </c>
      <c r="R854" s="44" t="s">
        <v>398</v>
      </c>
      <c r="S854" s="44">
        <v>319</v>
      </c>
      <c r="T854" s="44" t="s">
        <v>398</v>
      </c>
      <c r="U854" s="44">
        <v>279</v>
      </c>
      <c r="V854" s="44" t="s">
        <v>398</v>
      </c>
      <c r="W854" s="44">
        <v>225</v>
      </c>
      <c r="X854" s="44" t="s">
        <v>398</v>
      </c>
      <c r="Y854" s="44">
        <v>223</v>
      </c>
      <c r="Z854" s="44" t="s">
        <v>398</v>
      </c>
      <c r="AA854" s="44">
        <v>292</v>
      </c>
      <c r="AB854" s="44" t="s">
        <v>398</v>
      </c>
      <c r="AC854" s="44">
        <v>109</v>
      </c>
      <c r="AD854" s="44" t="s">
        <v>398</v>
      </c>
      <c r="AE854" s="44">
        <v>414</v>
      </c>
      <c r="AF854" s="44" t="s">
        <v>398</v>
      </c>
      <c r="AG854" s="44">
        <v>229</v>
      </c>
      <c r="AH854" s="44" t="s">
        <v>398</v>
      </c>
      <c r="AI854" s="44">
        <v>328</v>
      </c>
      <c r="AJ854" s="44" t="s">
        <v>398</v>
      </c>
      <c r="AK854" s="44">
        <v>349</v>
      </c>
      <c r="AL854" s="44" t="s">
        <v>398</v>
      </c>
      <c r="AM854" s="44">
        <f>O854+Q854+S854+U854+W854+Y854+AA854+AC854+AE854+AG854+AI854+AK854</f>
        <v>3531</v>
      </c>
    </row>
    <row r="855" spans="1:39" s="115" customFormat="1" ht="30" customHeight="1" x14ac:dyDescent="0.25">
      <c r="A855" s="214">
        <v>423</v>
      </c>
      <c r="B855" s="75">
        <v>342333</v>
      </c>
      <c r="C855" s="111" t="s">
        <v>461</v>
      </c>
      <c r="D855" s="111" t="s">
        <v>469</v>
      </c>
      <c r="E855" s="149" t="s">
        <v>463</v>
      </c>
      <c r="F855" s="113" t="s">
        <v>464</v>
      </c>
      <c r="G855" s="110"/>
      <c r="H855" s="110">
        <v>0</v>
      </c>
      <c r="I855" s="110"/>
      <c r="J855" s="110">
        <v>3</v>
      </c>
      <c r="K855" s="31" t="s">
        <v>101</v>
      </c>
      <c r="L855" s="31" t="s">
        <v>101</v>
      </c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  <c r="AA855" s="110"/>
      <c r="AB855" s="110"/>
      <c r="AC855" s="110"/>
      <c r="AD855" s="110"/>
      <c r="AE855" s="110"/>
      <c r="AF855" s="110"/>
      <c r="AG855" s="110"/>
      <c r="AH855" s="110"/>
      <c r="AI855" s="110"/>
      <c r="AJ855" s="110"/>
      <c r="AK855" s="110"/>
      <c r="AL855" s="110"/>
      <c r="AM855" s="110"/>
    </row>
    <row r="856" spans="1:39" s="115" customFormat="1" ht="30" customHeight="1" x14ac:dyDescent="0.25">
      <c r="A856" s="215"/>
      <c r="B856" s="75">
        <v>342333</v>
      </c>
      <c r="C856" s="111" t="s">
        <v>461</v>
      </c>
      <c r="D856" s="111" t="s">
        <v>469</v>
      </c>
      <c r="E856" s="149" t="s">
        <v>466</v>
      </c>
      <c r="F856" s="113" t="s">
        <v>464</v>
      </c>
      <c r="G856" s="110" t="s">
        <v>470</v>
      </c>
      <c r="H856" s="110">
        <v>18</v>
      </c>
      <c r="I856" s="110" t="s">
        <v>470</v>
      </c>
      <c r="J856" s="110">
        <v>0</v>
      </c>
      <c r="K856" s="31" t="s">
        <v>101</v>
      </c>
      <c r="L856" s="31" t="s">
        <v>101</v>
      </c>
      <c r="M856" s="152">
        <v>4412</v>
      </c>
      <c r="N856" s="44">
        <v>4596</v>
      </c>
      <c r="O856" s="44">
        <v>420</v>
      </c>
      <c r="P856" s="44" t="s">
        <v>398</v>
      </c>
      <c r="Q856" s="44">
        <v>470</v>
      </c>
      <c r="R856" s="44" t="s">
        <v>398</v>
      </c>
      <c r="S856" s="44">
        <v>410</v>
      </c>
      <c r="T856" s="44" t="s">
        <v>398</v>
      </c>
      <c r="U856" s="44">
        <v>420</v>
      </c>
      <c r="V856" s="44" t="s">
        <v>398</v>
      </c>
      <c r="W856" s="44">
        <v>500</v>
      </c>
      <c r="X856" s="44" t="s">
        <v>398</v>
      </c>
      <c r="Y856" s="44">
        <v>390</v>
      </c>
      <c r="Z856" s="44" t="s">
        <v>398</v>
      </c>
      <c r="AA856" s="44">
        <v>345</v>
      </c>
      <c r="AB856" s="44" t="s">
        <v>398</v>
      </c>
      <c r="AC856" s="44">
        <v>244</v>
      </c>
      <c r="AD856" s="44" t="s">
        <v>398</v>
      </c>
      <c r="AE856" s="44">
        <v>511</v>
      </c>
      <c r="AF856" s="44" t="s">
        <v>398</v>
      </c>
      <c r="AG856" s="44">
        <v>390</v>
      </c>
      <c r="AH856" s="44" t="s">
        <v>398</v>
      </c>
      <c r="AI856" s="44">
        <v>510</v>
      </c>
      <c r="AJ856" s="44" t="s">
        <v>398</v>
      </c>
      <c r="AK856" s="44">
        <v>460</v>
      </c>
      <c r="AL856" s="44" t="s">
        <v>398</v>
      </c>
      <c r="AM856" s="44">
        <f>O856+Q856+S856+U856+W856+Y856+AA856+AC856+AE856+AG856+AI856+AK856</f>
        <v>5070</v>
      </c>
    </row>
    <row r="857" spans="1:39" s="115" customFormat="1" ht="30" customHeight="1" x14ac:dyDescent="0.25">
      <c r="A857" s="214">
        <v>424</v>
      </c>
      <c r="B857" s="75">
        <v>342334</v>
      </c>
      <c r="C857" s="111" t="s">
        <v>461</v>
      </c>
      <c r="D857" s="111" t="s">
        <v>469</v>
      </c>
      <c r="E857" s="149" t="s">
        <v>463</v>
      </c>
      <c r="F857" s="113" t="s">
        <v>464</v>
      </c>
      <c r="G857" s="110"/>
      <c r="H857" s="110">
        <v>0</v>
      </c>
      <c r="I857" s="110"/>
      <c r="J857" s="110">
        <v>6</v>
      </c>
      <c r="K857" s="31" t="s">
        <v>101</v>
      </c>
      <c r="L857" s="31" t="s">
        <v>101</v>
      </c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  <c r="AA857" s="110"/>
      <c r="AB857" s="110"/>
      <c r="AC857" s="110"/>
      <c r="AD857" s="110"/>
      <c r="AE857" s="110"/>
      <c r="AF857" s="110"/>
      <c r="AG857" s="110"/>
      <c r="AH857" s="110"/>
      <c r="AI857" s="110"/>
      <c r="AJ857" s="110"/>
      <c r="AK857" s="110"/>
      <c r="AL857" s="110"/>
      <c r="AM857" s="110"/>
    </row>
    <row r="858" spans="1:39" s="115" customFormat="1" ht="30" customHeight="1" x14ac:dyDescent="0.25">
      <c r="A858" s="215"/>
      <c r="B858" s="75">
        <v>342334</v>
      </c>
      <c r="C858" s="111" t="s">
        <v>461</v>
      </c>
      <c r="D858" s="111" t="s">
        <v>469</v>
      </c>
      <c r="E858" s="149" t="s">
        <v>466</v>
      </c>
      <c r="F858" s="113" t="s">
        <v>464</v>
      </c>
      <c r="G858" s="110" t="s">
        <v>470</v>
      </c>
      <c r="H858" s="110">
        <v>36</v>
      </c>
      <c r="I858" s="110" t="s">
        <v>470</v>
      </c>
      <c r="J858" s="110">
        <v>0</v>
      </c>
      <c r="K858" s="31" t="s">
        <v>101</v>
      </c>
      <c r="L858" s="31" t="s">
        <v>101</v>
      </c>
      <c r="M858" s="152">
        <v>6833</v>
      </c>
      <c r="N858" s="44">
        <v>9217</v>
      </c>
      <c r="O858" s="44">
        <v>365</v>
      </c>
      <c r="P858" s="44" t="s">
        <v>398</v>
      </c>
      <c r="Q858" s="44">
        <v>990</v>
      </c>
      <c r="R858" s="44" t="s">
        <v>398</v>
      </c>
      <c r="S858" s="44">
        <v>820</v>
      </c>
      <c r="T858" s="44" t="s">
        <v>398</v>
      </c>
      <c r="U858" s="44">
        <v>720</v>
      </c>
      <c r="V858" s="44" t="s">
        <v>398</v>
      </c>
      <c r="W858" s="44">
        <v>690</v>
      </c>
      <c r="X858" s="44" t="s">
        <v>398</v>
      </c>
      <c r="Y858" s="44">
        <v>370</v>
      </c>
      <c r="Z858" s="44" t="s">
        <v>398</v>
      </c>
      <c r="AA858" s="44">
        <v>390</v>
      </c>
      <c r="AB858" s="44" t="s">
        <v>398</v>
      </c>
      <c r="AC858" s="44">
        <v>420</v>
      </c>
      <c r="AD858" s="44" t="s">
        <v>398</v>
      </c>
      <c r="AE858" s="44">
        <v>700</v>
      </c>
      <c r="AF858" s="44" t="s">
        <v>398</v>
      </c>
      <c r="AG858" s="44">
        <v>620</v>
      </c>
      <c r="AH858" s="44" t="s">
        <v>398</v>
      </c>
      <c r="AI858" s="44">
        <v>860</v>
      </c>
      <c r="AJ858" s="44" t="s">
        <v>398</v>
      </c>
      <c r="AK858" s="44">
        <v>930</v>
      </c>
      <c r="AL858" s="44" t="s">
        <v>398</v>
      </c>
      <c r="AM858" s="44">
        <f>O858+Q858+S858+U858+W858+Y858+AA858+AC858+AE858+AG858+AI858+AK858</f>
        <v>7875</v>
      </c>
    </row>
    <row r="859" spans="1:39" s="115" customFormat="1" ht="30" customHeight="1" x14ac:dyDescent="0.25">
      <c r="A859" s="214">
        <v>425</v>
      </c>
      <c r="B859" s="75">
        <v>342335</v>
      </c>
      <c r="C859" s="111" t="s">
        <v>461</v>
      </c>
      <c r="D859" s="111" t="s">
        <v>469</v>
      </c>
      <c r="E859" s="149" t="s">
        <v>463</v>
      </c>
      <c r="F859" s="113" t="s">
        <v>464</v>
      </c>
      <c r="G859" s="110"/>
      <c r="H859" s="110">
        <v>0</v>
      </c>
      <c r="I859" s="110"/>
      <c r="J859" s="110">
        <v>12</v>
      </c>
      <c r="K859" s="31" t="s">
        <v>101</v>
      </c>
      <c r="L859" s="31" t="s">
        <v>101</v>
      </c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  <c r="AA859" s="110"/>
      <c r="AB859" s="110"/>
      <c r="AC859" s="110"/>
      <c r="AD859" s="110"/>
      <c r="AE859" s="110"/>
      <c r="AF859" s="110"/>
      <c r="AG859" s="110"/>
      <c r="AH859" s="110"/>
      <c r="AI859" s="110"/>
      <c r="AJ859" s="110"/>
      <c r="AK859" s="110"/>
      <c r="AL859" s="110"/>
      <c r="AM859" s="110"/>
    </row>
    <row r="860" spans="1:39" s="115" customFormat="1" ht="30" customHeight="1" x14ac:dyDescent="0.25">
      <c r="A860" s="215"/>
      <c r="B860" s="75">
        <v>342335</v>
      </c>
      <c r="C860" s="111" t="s">
        <v>461</v>
      </c>
      <c r="D860" s="111" t="s">
        <v>469</v>
      </c>
      <c r="E860" s="149" t="s">
        <v>466</v>
      </c>
      <c r="F860" s="113" t="s">
        <v>464</v>
      </c>
      <c r="G860" s="110" t="s">
        <v>470</v>
      </c>
      <c r="H860" s="110">
        <v>0</v>
      </c>
      <c r="I860" s="110" t="s">
        <v>470</v>
      </c>
      <c r="J860" s="110">
        <v>0</v>
      </c>
      <c r="K860" s="31" t="s">
        <v>101</v>
      </c>
      <c r="L860" s="31" t="s">
        <v>101</v>
      </c>
      <c r="M860" s="152">
        <v>5582</v>
      </c>
      <c r="N860" s="44">
        <v>2753</v>
      </c>
      <c r="O860" s="44">
        <v>255</v>
      </c>
      <c r="P860" s="44" t="s">
        <v>398</v>
      </c>
      <c r="Q860" s="44">
        <v>380</v>
      </c>
      <c r="R860" s="44" t="s">
        <v>398</v>
      </c>
      <c r="S860" s="44">
        <v>400</v>
      </c>
      <c r="T860" s="44" t="s">
        <v>398</v>
      </c>
      <c r="U860" s="44">
        <v>300</v>
      </c>
      <c r="V860" s="44" t="s">
        <v>398</v>
      </c>
      <c r="W860" s="44">
        <v>290</v>
      </c>
      <c r="X860" s="44" t="s">
        <v>398</v>
      </c>
      <c r="Y860" s="44">
        <v>175</v>
      </c>
      <c r="Z860" s="44" t="s">
        <v>398</v>
      </c>
      <c r="AA860" s="44">
        <v>150</v>
      </c>
      <c r="AB860" s="44" t="s">
        <v>398</v>
      </c>
      <c r="AC860" s="44">
        <v>207</v>
      </c>
      <c r="AD860" s="44" t="s">
        <v>398</v>
      </c>
      <c r="AE860" s="44">
        <v>448</v>
      </c>
      <c r="AF860" s="44" t="s">
        <v>398</v>
      </c>
      <c r="AG860" s="44">
        <v>480</v>
      </c>
      <c r="AH860" s="44" t="s">
        <v>398</v>
      </c>
      <c r="AI860" s="44">
        <v>665</v>
      </c>
      <c r="AJ860" s="44" t="s">
        <v>398</v>
      </c>
      <c r="AK860" s="44">
        <v>490</v>
      </c>
      <c r="AL860" s="44" t="s">
        <v>398</v>
      </c>
      <c r="AM860" s="44">
        <f>O860+Q860+S860+U860+W860+Y860+AA860+AC860+AE860+AG860+AI860+AK860</f>
        <v>4240</v>
      </c>
    </row>
    <row r="861" spans="1:39" s="115" customFormat="1" ht="30" customHeight="1" x14ac:dyDescent="0.25">
      <c r="A861" s="214">
        <v>426</v>
      </c>
      <c r="B861" s="75">
        <v>342336</v>
      </c>
      <c r="C861" s="111" t="s">
        <v>461</v>
      </c>
      <c r="D861" s="111" t="s">
        <v>469</v>
      </c>
      <c r="E861" s="149" t="s">
        <v>463</v>
      </c>
      <c r="F861" s="113" t="s">
        <v>464</v>
      </c>
      <c r="G861" s="110"/>
      <c r="H861" s="110">
        <v>0</v>
      </c>
      <c r="I861" s="110"/>
      <c r="J861" s="110">
        <v>2</v>
      </c>
      <c r="K861" s="31" t="s">
        <v>101</v>
      </c>
      <c r="L861" s="31" t="s">
        <v>101</v>
      </c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  <c r="AA861" s="110"/>
      <c r="AB861" s="110"/>
      <c r="AC861" s="110"/>
      <c r="AD861" s="110"/>
      <c r="AE861" s="110"/>
      <c r="AF861" s="110"/>
      <c r="AG861" s="110"/>
      <c r="AH861" s="110"/>
      <c r="AI861" s="110"/>
      <c r="AJ861" s="110"/>
      <c r="AK861" s="110"/>
      <c r="AL861" s="110"/>
      <c r="AM861" s="110"/>
    </row>
    <row r="862" spans="1:39" s="115" customFormat="1" ht="30" customHeight="1" x14ac:dyDescent="0.25">
      <c r="A862" s="215"/>
      <c r="B862" s="75">
        <v>342336</v>
      </c>
      <c r="C862" s="111" t="s">
        <v>461</v>
      </c>
      <c r="D862" s="111" t="s">
        <v>469</v>
      </c>
      <c r="E862" s="149" t="s">
        <v>466</v>
      </c>
      <c r="F862" s="113" t="s">
        <v>464</v>
      </c>
      <c r="G862" s="110" t="s">
        <v>470</v>
      </c>
      <c r="H862" s="110">
        <v>8</v>
      </c>
      <c r="I862" s="110" t="s">
        <v>470</v>
      </c>
      <c r="J862" s="110">
        <v>0</v>
      </c>
      <c r="K862" s="31" t="s">
        <v>101</v>
      </c>
      <c r="L862" s="31" t="s">
        <v>101</v>
      </c>
      <c r="M862" s="152">
        <v>3206</v>
      </c>
      <c r="N862" s="44">
        <v>3335</v>
      </c>
      <c r="O862" s="44">
        <v>355</v>
      </c>
      <c r="P862" s="44" t="s">
        <v>398</v>
      </c>
      <c r="Q862" s="44">
        <v>325</v>
      </c>
      <c r="R862" s="44" t="s">
        <v>398</v>
      </c>
      <c r="S862" s="44">
        <v>325</v>
      </c>
      <c r="T862" s="44" t="s">
        <v>398</v>
      </c>
      <c r="U862" s="44">
        <v>317</v>
      </c>
      <c r="V862" s="44" t="s">
        <v>398</v>
      </c>
      <c r="W862" s="44">
        <v>320</v>
      </c>
      <c r="X862" s="44" t="s">
        <v>398</v>
      </c>
      <c r="Y862" s="44">
        <v>282</v>
      </c>
      <c r="Z862" s="44" t="s">
        <v>398</v>
      </c>
      <c r="AA862" s="44">
        <v>265</v>
      </c>
      <c r="AB862" s="44" t="s">
        <v>398</v>
      </c>
      <c r="AC862" s="44">
        <v>260</v>
      </c>
      <c r="AD862" s="44" t="s">
        <v>398</v>
      </c>
      <c r="AE862" s="44">
        <v>317</v>
      </c>
      <c r="AF862" s="44" t="s">
        <v>398</v>
      </c>
      <c r="AG862" s="44">
        <v>300</v>
      </c>
      <c r="AH862" s="44" t="s">
        <v>398</v>
      </c>
      <c r="AI862" s="44">
        <v>80</v>
      </c>
      <c r="AJ862" s="44" t="s">
        <v>398</v>
      </c>
      <c r="AK862" s="44">
        <v>55</v>
      </c>
      <c r="AL862" s="44" t="s">
        <v>398</v>
      </c>
      <c r="AM862" s="44">
        <f>O862+Q862+S862+U862+W862+Y862+AA862+AC862+AE862+AG862+AI862+AK862</f>
        <v>3201</v>
      </c>
    </row>
    <row r="863" spans="1:39" s="115" customFormat="1" ht="30" customHeight="1" x14ac:dyDescent="0.25">
      <c r="A863" s="214">
        <v>427</v>
      </c>
      <c r="B863" s="75">
        <v>342337</v>
      </c>
      <c r="C863" s="111" t="s">
        <v>461</v>
      </c>
      <c r="D863" s="111" t="s">
        <v>469</v>
      </c>
      <c r="E863" s="149" t="s">
        <v>463</v>
      </c>
      <c r="F863" s="113" t="s">
        <v>464</v>
      </c>
      <c r="G863" s="110"/>
      <c r="H863" s="110">
        <v>0</v>
      </c>
      <c r="I863" s="110"/>
      <c r="J863" s="110">
        <v>12</v>
      </c>
      <c r="K863" s="31" t="s">
        <v>101</v>
      </c>
      <c r="L863" s="31" t="s">
        <v>101</v>
      </c>
      <c r="M863" s="152">
        <v>0</v>
      </c>
      <c r="N863" s="44">
        <v>0</v>
      </c>
      <c r="O863" s="44">
        <v>0</v>
      </c>
      <c r="P863" s="44" t="s">
        <v>398</v>
      </c>
      <c r="Q863" s="44">
        <v>0</v>
      </c>
      <c r="R863" s="44" t="s">
        <v>398</v>
      </c>
      <c r="S863" s="44">
        <v>0</v>
      </c>
      <c r="T863" s="44" t="s">
        <v>398</v>
      </c>
      <c r="U863" s="44">
        <v>0</v>
      </c>
      <c r="V863" s="44" t="s">
        <v>398</v>
      </c>
      <c r="W863" s="44">
        <v>0</v>
      </c>
      <c r="X863" s="44" t="s">
        <v>398</v>
      </c>
      <c r="Y863" s="44">
        <v>0</v>
      </c>
      <c r="Z863" s="44" t="s">
        <v>398</v>
      </c>
      <c r="AA863" s="44">
        <v>0</v>
      </c>
      <c r="AB863" s="44" t="s">
        <v>398</v>
      </c>
      <c r="AC863" s="44">
        <v>0</v>
      </c>
      <c r="AD863" s="44" t="s">
        <v>398</v>
      </c>
      <c r="AE863" s="44">
        <v>0</v>
      </c>
      <c r="AF863" s="44" t="s">
        <v>398</v>
      </c>
      <c r="AG863" s="44">
        <v>0</v>
      </c>
      <c r="AH863" s="44" t="s">
        <v>398</v>
      </c>
      <c r="AI863" s="44">
        <v>0</v>
      </c>
      <c r="AJ863" s="44" t="s">
        <v>398</v>
      </c>
      <c r="AK863" s="44">
        <v>0</v>
      </c>
      <c r="AL863" s="44" t="s">
        <v>398</v>
      </c>
      <c r="AM863" s="44">
        <f>O863+Q863+S863+U863+W863+Y863+AA863+AC863+AE863+AG863+AI863+AK863</f>
        <v>0</v>
      </c>
    </row>
    <row r="864" spans="1:39" s="115" customFormat="1" ht="30" customHeight="1" x14ac:dyDescent="0.25">
      <c r="A864" s="215"/>
      <c r="B864" s="75">
        <v>342337</v>
      </c>
      <c r="C864" s="111" t="s">
        <v>461</v>
      </c>
      <c r="D864" s="111" t="s">
        <v>469</v>
      </c>
      <c r="E864" s="149" t="s">
        <v>466</v>
      </c>
      <c r="F864" s="113" t="s">
        <v>464</v>
      </c>
      <c r="G864" s="110" t="s">
        <v>470</v>
      </c>
      <c r="H864" s="110">
        <v>0</v>
      </c>
      <c r="I864" s="110" t="s">
        <v>470</v>
      </c>
      <c r="J864" s="110">
        <v>0</v>
      </c>
      <c r="K864" s="31" t="s">
        <v>101</v>
      </c>
      <c r="L864" s="31" t="s">
        <v>101</v>
      </c>
      <c r="M864" s="44"/>
      <c r="N864" s="44"/>
      <c r="O864" s="153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</row>
    <row r="865" spans="1:39" s="115" customFormat="1" ht="30" customHeight="1" x14ac:dyDescent="0.25">
      <c r="A865" s="214">
        <v>428</v>
      </c>
      <c r="B865" s="75">
        <v>342338</v>
      </c>
      <c r="C865" s="111" t="s">
        <v>461</v>
      </c>
      <c r="D865" s="111" t="s">
        <v>469</v>
      </c>
      <c r="E865" s="149" t="s">
        <v>463</v>
      </c>
      <c r="F865" s="113" t="s">
        <v>464</v>
      </c>
      <c r="G865" s="110"/>
      <c r="H865" s="110">
        <v>0</v>
      </c>
      <c r="I865" s="110"/>
      <c r="J865" s="110">
        <v>4</v>
      </c>
      <c r="K865" s="31" t="s">
        <v>101</v>
      </c>
      <c r="L865" s="31" t="s">
        <v>101</v>
      </c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  <c r="AA865" s="110"/>
      <c r="AB865" s="110"/>
      <c r="AC865" s="110"/>
      <c r="AD865" s="110"/>
      <c r="AE865" s="110"/>
      <c r="AF865" s="110"/>
      <c r="AG865" s="110"/>
      <c r="AH865" s="110"/>
      <c r="AI865" s="110"/>
      <c r="AJ865" s="110"/>
      <c r="AK865" s="110"/>
      <c r="AL865" s="110"/>
      <c r="AM865" s="110"/>
    </row>
    <row r="866" spans="1:39" s="115" customFormat="1" ht="30" customHeight="1" x14ac:dyDescent="0.25">
      <c r="A866" s="215"/>
      <c r="B866" s="75">
        <v>342338</v>
      </c>
      <c r="C866" s="111" t="s">
        <v>461</v>
      </c>
      <c r="D866" s="111" t="s">
        <v>469</v>
      </c>
      <c r="E866" s="149" t="s">
        <v>466</v>
      </c>
      <c r="F866" s="113" t="s">
        <v>464</v>
      </c>
      <c r="G866" s="110" t="s">
        <v>470</v>
      </c>
      <c r="H866" s="110">
        <v>24</v>
      </c>
      <c r="I866" s="110" t="s">
        <v>470</v>
      </c>
      <c r="J866" s="110">
        <v>0</v>
      </c>
      <c r="K866" s="31" t="s">
        <v>101</v>
      </c>
      <c r="L866" s="31" t="s">
        <v>101</v>
      </c>
      <c r="M866" s="152">
        <v>3985</v>
      </c>
      <c r="N866" s="44">
        <v>3694</v>
      </c>
      <c r="O866" s="44">
        <v>382</v>
      </c>
      <c r="P866" s="44" t="s">
        <v>398</v>
      </c>
      <c r="Q866" s="44">
        <v>449</v>
      </c>
      <c r="R866" s="44" t="s">
        <v>398</v>
      </c>
      <c r="S866" s="44">
        <v>311</v>
      </c>
      <c r="T866" s="44" t="s">
        <v>398</v>
      </c>
      <c r="U866" s="44">
        <v>264</v>
      </c>
      <c r="V866" s="44" t="s">
        <v>398</v>
      </c>
      <c r="W866" s="44">
        <v>234</v>
      </c>
      <c r="X866" s="44" t="s">
        <v>398</v>
      </c>
      <c r="Y866" s="44">
        <v>136</v>
      </c>
      <c r="Z866" s="44" t="s">
        <v>398</v>
      </c>
      <c r="AA866" s="44">
        <v>132</v>
      </c>
      <c r="AB866" s="44" t="s">
        <v>398</v>
      </c>
      <c r="AC866" s="44">
        <v>105</v>
      </c>
      <c r="AD866" s="44" t="s">
        <v>398</v>
      </c>
      <c r="AE866" s="44">
        <v>397</v>
      </c>
      <c r="AF866" s="44" t="s">
        <v>398</v>
      </c>
      <c r="AG866" s="44">
        <v>396</v>
      </c>
      <c r="AH866" s="44" t="s">
        <v>398</v>
      </c>
      <c r="AI866" s="44">
        <v>446</v>
      </c>
      <c r="AJ866" s="44" t="s">
        <v>398</v>
      </c>
      <c r="AK866" s="44">
        <v>336</v>
      </c>
      <c r="AL866" s="44" t="s">
        <v>398</v>
      </c>
      <c r="AM866" s="44">
        <f>O866+Q866+S866+U866+W866+Y866+AA866+AC866+AE866+AG866+AI866+AK866</f>
        <v>3588</v>
      </c>
    </row>
    <row r="867" spans="1:39" s="115" customFormat="1" ht="30" customHeight="1" x14ac:dyDescent="0.25">
      <c r="A867" s="214">
        <v>429</v>
      </c>
      <c r="B867" s="75">
        <v>342339</v>
      </c>
      <c r="C867" s="111" t="s">
        <v>461</v>
      </c>
      <c r="D867" s="111" t="s">
        <v>469</v>
      </c>
      <c r="E867" s="149" t="s">
        <v>463</v>
      </c>
      <c r="F867" s="113" t="s">
        <v>464</v>
      </c>
      <c r="G867" s="110"/>
      <c r="H867" s="110">
        <v>0</v>
      </c>
      <c r="I867" s="110"/>
      <c r="J867" s="110">
        <v>8</v>
      </c>
      <c r="K867" s="31" t="s">
        <v>101</v>
      </c>
      <c r="L867" s="31" t="s">
        <v>101</v>
      </c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  <c r="AA867" s="110"/>
      <c r="AB867" s="110"/>
      <c r="AC867" s="110"/>
      <c r="AD867" s="110"/>
      <c r="AE867" s="110"/>
      <c r="AF867" s="110"/>
      <c r="AG867" s="110"/>
      <c r="AH867" s="110"/>
      <c r="AI867" s="110"/>
      <c r="AJ867" s="110"/>
      <c r="AK867" s="110"/>
      <c r="AL867" s="110"/>
      <c r="AM867" s="110"/>
    </row>
    <row r="868" spans="1:39" s="115" customFormat="1" ht="30" customHeight="1" x14ac:dyDescent="0.25">
      <c r="A868" s="215"/>
      <c r="B868" s="75">
        <v>342339</v>
      </c>
      <c r="C868" s="111" t="s">
        <v>461</v>
      </c>
      <c r="D868" s="111" t="s">
        <v>469</v>
      </c>
      <c r="E868" s="149" t="s">
        <v>466</v>
      </c>
      <c r="F868" s="113" t="s">
        <v>464</v>
      </c>
      <c r="G868" s="110" t="s">
        <v>470</v>
      </c>
      <c r="H868" s="110">
        <v>0</v>
      </c>
      <c r="I868" s="110" t="s">
        <v>470</v>
      </c>
      <c r="J868" s="110">
        <v>0</v>
      </c>
      <c r="K868" s="31" t="s">
        <v>101</v>
      </c>
      <c r="L868" s="31" t="s">
        <v>101</v>
      </c>
      <c r="M868" s="152">
        <v>1206</v>
      </c>
      <c r="N868" s="44">
        <v>1079</v>
      </c>
      <c r="O868" s="44">
        <v>110</v>
      </c>
      <c r="P868" s="44" t="s">
        <v>398</v>
      </c>
      <c r="Q868" s="44">
        <v>110</v>
      </c>
      <c r="R868" s="44" t="s">
        <v>398</v>
      </c>
      <c r="S868" s="44">
        <v>80</v>
      </c>
      <c r="T868" s="44" t="s">
        <v>398</v>
      </c>
      <c r="U868" s="44">
        <v>85</v>
      </c>
      <c r="V868" s="44" t="s">
        <v>398</v>
      </c>
      <c r="W868" s="44">
        <v>90</v>
      </c>
      <c r="X868" s="44" t="s">
        <v>398</v>
      </c>
      <c r="Y868" s="44">
        <v>75</v>
      </c>
      <c r="Z868" s="44" t="s">
        <v>398</v>
      </c>
      <c r="AA868" s="44">
        <v>55</v>
      </c>
      <c r="AB868" s="44" t="s">
        <v>398</v>
      </c>
      <c r="AC868" s="44">
        <v>66</v>
      </c>
      <c r="AD868" s="44" t="s">
        <v>398</v>
      </c>
      <c r="AE868" s="44">
        <v>134</v>
      </c>
      <c r="AF868" s="44" t="s">
        <v>398</v>
      </c>
      <c r="AG868" s="44">
        <v>100</v>
      </c>
      <c r="AH868" s="44" t="s">
        <v>398</v>
      </c>
      <c r="AI868" s="44">
        <v>140</v>
      </c>
      <c r="AJ868" s="44" t="s">
        <v>398</v>
      </c>
      <c r="AK868" s="44">
        <v>135</v>
      </c>
      <c r="AL868" s="44" t="s">
        <v>398</v>
      </c>
      <c r="AM868" s="44">
        <f>O868+Q868+S868+U868+W868+Y868+AA868+AC868+AE868+AG868+AI868+AK868</f>
        <v>1180</v>
      </c>
    </row>
    <row r="869" spans="1:39" s="115" customFormat="1" ht="30" customHeight="1" x14ac:dyDescent="0.25">
      <c r="A869" s="214">
        <v>430</v>
      </c>
      <c r="B869" s="75">
        <v>342340</v>
      </c>
      <c r="C869" s="111" t="s">
        <v>461</v>
      </c>
      <c r="D869" s="111" t="s">
        <v>469</v>
      </c>
      <c r="E869" s="149" t="s">
        <v>463</v>
      </c>
      <c r="F869" s="113" t="s">
        <v>464</v>
      </c>
      <c r="G869" s="110"/>
      <c r="H869" s="110">
        <v>0</v>
      </c>
      <c r="I869" s="110"/>
      <c r="J869" s="110">
        <v>4</v>
      </c>
      <c r="K869" s="31" t="s">
        <v>101</v>
      </c>
      <c r="L869" s="31" t="s">
        <v>101</v>
      </c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  <c r="AA869" s="110"/>
      <c r="AB869" s="110"/>
      <c r="AC869" s="110"/>
      <c r="AD869" s="110"/>
      <c r="AE869" s="110"/>
      <c r="AF869" s="110"/>
      <c r="AG869" s="110"/>
      <c r="AH869" s="110"/>
      <c r="AI869" s="110"/>
      <c r="AJ869" s="110"/>
      <c r="AK869" s="110"/>
      <c r="AL869" s="110"/>
      <c r="AM869" s="110"/>
    </row>
    <row r="870" spans="1:39" s="115" customFormat="1" ht="30" customHeight="1" x14ac:dyDescent="0.25">
      <c r="A870" s="215"/>
      <c r="B870" s="75">
        <v>342340</v>
      </c>
      <c r="C870" s="111" t="s">
        <v>461</v>
      </c>
      <c r="D870" s="111" t="s">
        <v>469</v>
      </c>
      <c r="E870" s="149" t="s">
        <v>466</v>
      </c>
      <c r="F870" s="113" t="s">
        <v>464</v>
      </c>
      <c r="G870" s="110" t="s">
        <v>470</v>
      </c>
      <c r="H870" s="110">
        <v>24</v>
      </c>
      <c r="I870" s="110" t="s">
        <v>470</v>
      </c>
      <c r="J870" s="110">
        <v>0</v>
      </c>
      <c r="K870" s="31" t="s">
        <v>101</v>
      </c>
      <c r="L870" s="31" t="s">
        <v>101</v>
      </c>
      <c r="M870" s="152">
        <v>4020</v>
      </c>
      <c r="N870" s="44">
        <v>3760</v>
      </c>
      <c r="O870" s="44">
        <v>400</v>
      </c>
      <c r="P870" s="44" t="s">
        <v>398</v>
      </c>
      <c r="Q870" s="44">
        <v>430</v>
      </c>
      <c r="R870" s="44" t="s">
        <v>398</v>
      </c>
      <c r="S870" s="44">
        <v>290</v>
      </c>
      <c r="T870" s="44" t="s">
        <v>398</v>
      </c>
      <c r="U870" s="44">
        <v>185</v>
      </c>
      <c r="V870" s="44" t="s">
        <v>398</v>
      </c>
      <c r="W870" s="44">
        <v>240</v>
      </c>
      <c r="X870" s="44" t="s">
        <v>398</v>
      </c>
      <c r="Y870" s="44">
        <v>155</v>
      </c>
      <c r="Z870" s="44" t="s">
        <v>398</v>
      </c>
      <c r="AA870" s="44">
        <v>205</v>
      </c>
      <c r="AB870" s="44" t="s">
        <v>398</v>
      </c>
      <c r="AC870" s="44">
        <v>225</v>
      </c>
      <c r="AD870" s="44" t="s">
        <v>398</v>
      </c>
      <c r="AE870" s="44">
        <v>310</v>
      </c>
      <c r="AF870" s="44" t="s">
        <v>398</v>
      </c>
      <c r="AG870" s="44">
        <v>330</v>
      </c>
      <c r="AH870" s="44" t="s">
        <v>398</v>
      </c>
      <c r="AI870" s="44">
        <v>380</v>
      </c>
      <c r="AJ870" s="44" t="s">
        <v>398</v>
      </c>
      <c r="AK870" s="44">
        <v>370</v>
      </c>
      <c r="AL870" s="44" t="s">
        <v>398</v>
      </c>
      <c r="AM870" s="44">
        <f>O870+Q870+S870+U870+W870+Y870+AA870+AC870+AE870+AG870+AI870+AK870</f>
        <v>3520</v>
      </c>
    </row>
    <row r="871" spans="1:39" s="115" customFormat="1" ht="30" customHeight="1" x14ac:dyDescent="0.25">
      <c r="A871" s="214">
        <v>431</v>
      </c>
      <c r="B871" s="75">
        <v>342341</v>
      </c>
      <c r="C871" s="111" t="s">
        <v>461</v>
      </c>
      <c r="D871" s="111" t="s">
        <v>469</v>
      </c>
      <c r="E871" s="149" t="s">
        <v>463</v>
      </c>
      <c r="F871" s="113" t="s">
        <v>464</v>
      </c>
      <c r="G871" s="110"/>
      <c r="H871" s="110">
        <v>0</v>
      </c>
      <c r="I871" s="110"/>
      <c r="J871" s="110">
        <v>4</v>
      </c>
      <c r="K871" s="31" t="s">
        <v>101</v>
      </c>
      <c r="L871" s="31" t="s">
        <v>101</v>
      </c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  <c r="AA871" s="110"/>
      <c r="AB871" s="110"/>
      <c r="AC871" s="110"/>
      <c r="AD871" s="110"/>
      <c r="AE871" s="110"/>
      <c r="AF871" s="110"/>
      <c r="AG871" s="110"/>
      <c r="AH871" s="110"/>
      <c r="AI871" s="110"/>
      <c r="AJ871" s="110"/>
      <c r="AK871" s="110"/>
      <c r="AL871" s="110"/>
      <c r="AM871" s="110"/>
    </row>
    <row r="872" spans="1:39" s="115" customFormat="1" ht="30" customHeight="1" x14ac:dyDescent="0.25">
      <c r="A872" s="215"/>
      <c r="B872" s="75">
        <v>342341</v>
      </c>
      <c r="C872" s="111" t="s">
        <v>461</v>
      </c>
      <c r="D872" s="111" t="s">
        <v>469</v>
      </c>
      <c r="E872" s="149" t="s">
        <v>466</v>
      </c>
      <c r="F872" s="113" t="s">
        <v>464</v>
      </c>
      <c r="G872" s="110" t="s">
        <v>470</v>
      </c>
      <c r="H872" s="110">
        <v>24</v>
      </c>
      <c r="I872" s="110" t="s">
        <v>470</v>
      </c>
      <c r="J872" s="110">
        <v>0</v>
      </c>
      <c r="K872" s="31" t="s">
        <v>101</v>
      </c>
      <c r="L872" s="31" t="s">
        <v>101</v>
      </c>
      <c r="M872" s="152">
        <v>5315</v>
      </c>
      <c r="N872" s="44">
        <v>5430</v>
      </c>
      <c r="O872" s="44">
        <v>680</v>
      </c>
      <c r="P872" s="44" t="s">
        <v>398</v>
      </c>
      <c r="Q872" s="44">
        <v>580</v>
      </c>
      <c r="R872" s="44" t="s">
        <v>398</v>
      </c>
      <c r="S872" s="44">
        <v>460</v>
      </c>
      <c r="T872" s="44" t="s">
        <v>398</v>
      </c>
      <c r="U872" s="44">
        <v>490</v>
      </c>
      <c r="V872" s="44" t="s">
        <v>398</v>
      </c>
      <c r="W872" s="44">
        <v>610</v>
      </c>
      <c r="X872" s="44" t="s">
        <v>398</v>
      </c>
      <c r="Y872" s="44">
        <v>355</v>
      </c>
      <c r="Z872" s="44" t="s">
        <v>398</v>
      </c>
      <c r="AA872" s="44">
        <v>260</v>
      </c>
      <c r="AB872" s="44" t="s">
        <v>398</v>
      </c>
      <c r="AC872" s="44">
        <v>285</v>
      </c>
      <c r="AD872" s="44" t="s">
        <v>398</v>
      </c>
      <c r="AE872" s="44">
        <v>475</v>
      </c>
      <c r="AF872" s="44" t="s">
        <v>398</v>
      </c>
      <c r="AG872" s="44">
        <v>505</v>
      </c>
      <c r="AH872" s="44" t="s">
        <v>398</v>
      </c>
      <c r="AI872" s="44">
        <v>535</v>
      </c>
      <c r="AJ872" s="44" t="s">
        <v>398</v>
      </c>
      <c r="AK872" s="44">
        <v>565</v>
      </c>
      <c r="AL872" s="44" t="s">
        <v>398</v>
      </c>
      <c r="AM872" s="44">
        <f>O872+Q872+S872+U872+W872+Y872+AA872+AC872+AE872+AG872+AI872+AK872</f>
        <v>5800</v>
      </c>
    </row>
    <row r="873" spans="1:39" s="115" customFormat="1" ht="30" customHeight="1" x14ac:dyDescent="0.25">
      <c r="A873" s="214">
        <v>432</v>
      </c>
      <c r="B873" s="75">
        <v>342342</v>
      </c>
      <c r="C873" s="111" t="s">
        <v>461</v>
      </c>
      <c r="D873" s="111" t="s">
        <v>469</v>
      </c>
      <c r="E873" s="149" t="s">
        <v>463</v>
      </c>
      <c r="F873" s="113" t="s">
        <v>464</v>
      </c>
      <c r="G873" s="110"/>
      <c r="H873" s="110">
        <v>0</v>
      </c>
      <c r="I873" s="110"/>
      <c r="J873" s="110">
        <v>8</v>
      </c>
      <c r="K873" s="31" t="s">
        <v>101</v>
      </c>
      <c r="L873" s="31" t="s">
        <v>101</v>
      </c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  <c r="AA873" s="110"/>
      <c r="AB873" s="110"/>
      <c r="AC873" s="110"/>
      <c r="AD873" s="110"/>
      <c r="AE873" s="110"/>
      <c r="AF873" s="110"/>
      <c r="AG873" s="110"/>
      <c r="AH873" s="110"/>
      <c r="AI873" s="110"/>
      <c r="AJ873" s="110"/>
      <c r="AK873" s="110"/>
      <c r="AL873" s="110"/>
      <c r="AM873" s="110"/>
    </row>
    <row r="874" spans="1:39" s="115" customFormat="1" ht="30" customHeight="1" x14ac:dyDescent="0.25">
      <c r="A874" s="215"/>
      <c r="B874" s="75">
        <v>342342</v>
      </c>
      <c r="C874" s="111" t="s">
        <v>461</v>
      </c>
      <c r="D874" s="111" t="s">
        <v>469</v>
      </c>
      <c r="E874" s="149" t="s">
        <v>466</v>
      </c>
      <c r="F874" s="113" t="s">
        <v>464</v>
      </c>
      <c r="G874" s="110" t="s">
        <v>470</v>
      </c>
      <c r="H874" s="110">
        <v>48</v>
      </c>
      <c r="I874" s="110" t="s">
        <v>470</v>
      </c>
      <c r="J874" s="110">
        <v>0</v>
      </c>
      <c r="K874" s="31" t="s">
        <v>101</v>
      </c>
      <c r="L874" s="31" t="s">
        <v>101</v>
      </c>
      <c r="M874" s="152">
        <f>15641.32+4178</f>
        <v>19819.32</v>
      </c>
      <c r="N874" s="44">
        <f>11067+8970</f>
        <v>20037</v>
      </c>
      <c r="O874" s="44">
        <v>1683</v>
      </c>
      <c r="P874" s="44" t="s">
        <v>398</v>
      </c>
      <c r="Q874" s="44">
        <v>1988</v>
      </c>
      <c r="R874" s="44" t="s">
        <v>398</v>
      </c>
      <c r="S874" s="44">
        <v>1500</v>
      </c>
      <c r="T874" s="44" t="s">
        <v>398</v>
      </c>
      <c r="U874" s="44">
        <v>1941</v>
      </c>
      <c r="V874" s="44" t="s">
        <v>398</v>
      </c>
      <c r="W874" s="44">
        <v>1278</v>
      </c>
      <c r="X874" s="44" t="s">
        <v>398</v>
      </c>
      <c r="Y874" s="44">
        <v>1717</v>
      </c>
      <c r="Z874" s="44" t="s">
        <v>398</v>
      </c>
      <c r="AA874" s="44">
        <v>918</v>
      </c>
      <c r="AB874" s="44" t="s">
        <v>398</v>
      </c>
      <c r="AC874" s="44">
        <v>438</v>
      </c>
      <c r="AD874" s="44" t="s">
        <v>398</v>
      </c>
      <c r="AE874" s="44">
        <v>2145</v>
      </c>
      <c r="AF874" s="44" t="s">
        <v>398</v>
      </c>
      <c r="AG874" s="44">
        <v>1604</v>
      </c>
      <c r="AH874" s="44" t="s">
        <v>398</v>
      </c>
      <c r="AI874" s="44">
        <v>2646</v>
      </c>
      <c r="AJ874" s="44" t="s">
        <v>398</v>
      </c>
      <c r="AK874" s="44">
        <v>2011</v>
      </c>
      <c r="AL874" s="44" t="s">
        <v>398</v>
      </c>
      <c r="AM874" s="44">
        <f>O874+Q874+S874+U874+W874+Y874+AA874+AC874+AE874+AG874+AI874+AK874</f>
        <v>19869</v>
      </c>
    </row>
    <row r="875" spans="1:39" s="115" customFormat="1" ht="30" customHeight="1" x14ac:dyDescent="0.25">
      <c r="A875" s="214">
        <v>433</v>
      </c>
      <c r="B875" s="75">
        <v>342343</v>
      </c>
      <c r="C875" s="111" t="s">
        <v>461</v>
      </c>
      <c r="D875" s="111" t="s">
        <v>469</v>
      </c>
      <c r="E875" s="149" t="s">
        <v>463</v>
      </c>
      <c r="F875" s="113" t="s">
        <v>464</v>
      </c>
      <c r="G875" s="110"/>
      <c r="H875" s="110">
        <v>0</v>
      </c>
      <c r="I875" s="110"/>
      <c r="J875" s="110">
        <v>1</v>
      </c>
      <c r="K875" s="31" t="s">
        <v>101</v>
      </c>
      <c r="L875" s="31" t="s">
        <v>101</v>
      </c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  <c r="AA875" s="110"/>
      <c r="AB875" s="110"/>
      <c r="AC875" s="110"/>
      <c r="AD875" s="110"/>
      <c r="AE875" s="110"/>
      <c r="AF875" s="110"/>
      <c r="AG875" s="110"/>
      <c r="AH875" s="110"/>
      <c r="AI875" s="110"/>
      <c r="AJ875" s="110"/>
      <c r="AK875" s="110"/>
      <c r="AL875" s="110"/>
      <c r="AM875" s="110"/>
    </row>
    <row r="876" spans="1:39" s="115" customFormat="1" ht="30" customHeight="1" x14ac:dyDescent="0.25">
      <c r="A876" s="215"/>
      <c r="B876" s="75">
        <v>342343</v>
      </c>
      <c r="C876" s="111" t="s">
        <v>461</v>
      </c>
      <c r="D876" s="111" t="s">
        <v>469</v>
      </c>
      <c r="E876" s="149" t="s">
        <v>466</v>
      </c>
      <c r="F876" s="113" t="s">
        <v>464</v>
      </c>
      <c r="G876" s="110" t="s">
        <v>470</v>
      </c>
      <c r="H876" s="110">
        <v>13</v>
      </c>
      <c r="I876" s="110" t="s">
        <v>470</v>
      </c>
      <c r="J876" s="110">
        <v>0</v>
      </c>
      <c r="K876" s="31" t="s">
        <v>101</v>
      </c>
      <c r="L876" s="31" t="s">
        <v>101</v>
      </c>
      <c r="M876" s="152">
        <v>25110</v>
      </c>
      <c r="N876" s="44">
        <v>19740</v>
      </c>
      <c r="O876" s="44">
        <v>1850</v>
      </c>
      <c r="P876" s="44" t="s">
        <v>398</v>
      </c>
      <c r="Q876" s="44">
        <v>1940</v>
      </c>
      <c r="R876" s="44" t="s">
        <v>398</v>
      </c>
      <c r="S876" s="44">
        <v>1625</v>
      </c>
      <c r="T876" s="44" t="s">
        <v>398</v>
      </c>
      <c r="U876" s="44">
        <v>1495</v>
      </c>
      <c r="V876" s="44" t="s">
        <v>398</v>
      </c>
      <c r="W876" s="44">
        <v>1700</v>
      </c>
      <c r="X876" s="44" t="s">
        <v>398</v>
      </c>
      <c r="Y876" s="44">
        <v>1170</v>
      </c>
      <c r="Z876" s="44" t="s">
        <v>398</v>
      </c>
      <c r="AA876" s="44">
        <v>1220</v>
      </c>
      <c r="AB876" s="44" t="s">
        <v>398</v>
      </c>
      <c r="AC876" s="44">
        <v>1190</v>
      </c>
      <c r="AD876" s="44" t="s">
        <v>398</v>
      </c>
      <c r="AE876" s="44">
        <v>1445</v>
      </c>
      <c r="AF876" s="44" t="s">
        <v>398</v>
      </c>
      <c r="AG876" s="44">
        <v>1095</v>
      </c>
      <c r="AH876" s="44" t="s">
        <v>398</v>
      </c>
      <c r="AI876" s="44">
        <v>1450</v>
      </c>
      <c r="AJ876" s="44" t="s">
        <v>398</v>
      </c>
      <c r="AK876" s="44">
        <v>1020</v>
      </c>
      <c r="AL876" s="44" t="s">
        <v>398</v>
      </c>
      <c r="AM876" s="44">
        <f>O876+Q876+S876+U876+W876+Y876+AA876+AC876+AE876+AG876+AI876+AK876</f>
        <v>17200</v>
      </c>
    </row>
    <row r="877" spans="1:39" s="115" customFormat="1" ht="30" customHeight="1" x14ac:dyDescent="0.25">
      <c r="A877" s="214">
        <v>434</v>
      </c>
      <c r="B877" s="75">
        <v>342344</v>
      </c>
      <c r="C877" s="111" t="s">
        <v>461</v>
      </c>
      <c r="D877" s="111" t="s">
        <v>469</v>
      </c>
      <c r="E877" s="149" t="s">
        <v>463</v>
      </c>
      <c r="F877" s="113" t="s">
        <v>464</v>
      </c>
      <c r="G877" s="110"/>
      <c r="H877" s="110">
        <v>0</v>
      </c>
      <c r="I877" s="110"/>
      <c r="J877" s="110">
        <v>4</v>
      </c>
      <c r="K877" s="31" t="s">
        <v>101</v>
      </c>
      <c r="L877" s="31" t="s">
        <v>101</v>
      </c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  <c r="AA877" s="110"/>
      <c r="AB877" s="110"/>
      <c r="AC877" s="110"/>
      <c r="AD877" s="110"/>
      <c r="AE877" s="110"/>
      <c r="AF877" s="110"/>
      <c r="AG877" s="110"/>
      <c r="AH877" s="110"/>
      <c r="AI877" s="110"/>
      <c r="AJ877" s="110"/>
      <c r="AK877" s="110"/>
      <c r="AL877" s="110"/>
      <c r="AM877" s="110"/>
    </row>
    <row r="878" spans="1:39" s="115" customFormat="1" ht="30" customHeight="1" x14ac:dyDescent="0.25">
      <c r="A878" s="215"/>
      <c r="B878" s="75">
        <v>342344</v>
      </c>
      <c r="C878" s="111" t="s">
        <v>461</v>
      </c>
      <c r="D878" s="111" t="s">
        <v>469</v>
      </c>
      <c r="E878" s="149" t="s">
        <v>466</v>
      </c>
      <c r="F878" s="113" t="s">
        <v>464</v>
      </c>
      <c r="G878" s="110" t="s">
        <v>470</v>
      </c>
      <c r="H878" s="110">
        <v>24</v>
      </c>
      <c r="I878" s="110" t="s">
        <v>470</v>
      </c>
      <c r="J878" s="110">
        <v>0</v>
      </c>
      <c r="K878" s="31" t="s">
        <v>101</v>
      </c>
      <c r="L878" s="31" t="s">
        <v>101</v>
      </c>
      <c r="M878" s="152">
        <v>2423</v>
      </c>
      <c r="N878" s="44">
        <v>2915</v>
      </c>
      <c r="O878" s="44">
        <v>50</v>
      </c>
      <c r="P878" s="44" t="s">
        <v>398</v>
      </c>
      <c r="Q878" s="44">
        <v>610</v>
      </c>
      <c r="R878" s="44" t="s">
        <v>398</v>
      </c>
      <c r="S878" s="44">
        <v>475</v>
      </c>
      <c r="T878" s="44" t="s">
        <v>398</v>
      </c>
      <c r="U878" s="44">
        <v>580</v>
      </c>
      <c r="V878" s="44" t="s">
        <v>398</v>
      </c>
      <c r="W878" s="44">
        <v>300</v>
      </c>
      <c r="X878" s="44" t="s">
        <v>398</v>
      </c>
      <c r="Y878" s="44">
        <v>295</v>
      </c>
      <c r="Z878" s="44" t="s">
        <v>398</v>
      </c>
      <c r="AA878" s="44">
        <v>235</v>
      </c>
      <c r="AB878" s="44" t="s">
        <v>398</v>
      </c>
      <c r="AC878" s="44">
        <v>99</v>
      </c>
      <c r="AD878" s="44" t="s">
        <v>398</v>
      </c>
      <c r="AE878" s="44">
        <v>181</v>
      </c>
      <c r="AF878" s="44" t="s">
        <v>398</v>
      </c>
      <c r="AG878" s="44">
        <v>250</v>
      </c>
      <c r="AH878" s="44" t="s">
        <v>398</v>
      </c>
      <c r="AI878" s="44">
        <v>655</v>
      </c>
      <c r="AJ878" s="44" t="s">
        <v>398</v>
      </c>
      <c r="AK878" s="44">
        <v>540</v>
      </c>
      <c r="AL878" s="44" t="s">
        <v>398</v>
      </c>
      <c r="AM878" s="44">
        <f>O878+Q878+S878+U878+W878+Y878+AA878+AC878+AE878+AG878+AI878+AK878</f>
        <v>4270</v>
      </c>
    </row>
    <row r="879" spans="1:39" s="115" customFormat="1" ht="30" customHeight="1" x14ac:dyDescent="0.25">
      <c r="A879" s="214">
        <v>435</v>
      </c>
      <c r="B879" s="75">
        <v>342345</v>
      </c>
      <c r="C879" s="111" t="s">
        <v>461</v>
      </c>
      <c r="D879" s="111" t="s">
        <v>469</v>
      </c>
      <c r="E879" s="149" t="s">
        <v>463</v>
      </c>
      <c r="F879" s="113" t="s">
        <v>464</v>
      </c>
      <c r="G879" s="110"/>
      <c r="H879" s="110">
        <v>0</v>
      </c>
      <c r="I879" s="110"/>
      <c r="J879" s="110">
        <v>4</v>
      </c>
      <c r="K879" s="31" t="s">
        <v>101</v>
      </c>
      <c r="L879" s="31" t="s">
        <v>101</v>
      </c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  <c r="AA879" s="110"/>
      <c r="AB879" s="110"/>
      <c r="AC879" s="110"/>
      <c r="AD879" s="110"/>
      <c r="AE879" s="110"/>
      <c r="AF879" s="110"/>
      <c r="AG879" s="110"/>
      <c r="AH879" s="110"/>
      <c r="AI879" s="110"/>
      <c r="AJ879" s="110"/>
      <c r="AK879" s="110"/>
      <c r="AL879" s="110"/>
      <c r="AM879" s="110"/>
    </row>
    <row r="880" spans="1:39" s="115" customFormat="1" ht="30" customHeight="1" x14ac:dyDescent="0.25">
      <c r="A880" s="215"/>
      <c r="B880" s="75">
        <v>342345</v>
      </c>
      <c r="C880" s="111" t="s">
        <v>461</v>
      </c>
      <c r="D880" s="111" t="s">
        <v>469</v>
      </c>
      <c r="E880" s="149" t="s">
        <v>466</v>
      </c>
      <c r="F880" s="113" t="s">
        <v>464</v>
      </c>
      <c r="G880" s="110" t="s">
        <v>470</v>
      </c>
      <c r="H880" s="110">
        <v>24</v>
      </c>
      <c r="I880" s="110" t="s">
        <v>470</v>
      </c>
      <c r="J880" s="110">
        <v>0</v>
      </c>
      <c r="K880" s="31" t="s">
        <v>101</v>
      </c>
      <c r="L880" s="31" t="s">
        <v>101</v>
      </c>
      <c r="M880" s="152">
        <v>4470</v>
      </c>
      <c r="N880" s="44">
        <v>4460</v>
      </c>
      <c r="O880" s="44">
        <v>500</v>
      </c>
      <c r="P880" s="44" t="s">
        <v>398</v>
      </c>
      <c r="Q880" s="44">
        <v>490</v>
      </c>
      <c r="R880" s="44" t="s">
        <v>398</v>
      </c>
      <c r="S880" s="44">
        <v>355</v>
      </c>
      <c r="T880" s="44" t="s">
        <v>398</v>
      </c>
      <c r="U880" s="44">
        <v>310</v>
      </c>
      <c r="V880" s="44" t="s">
        <v>398</v>
      </c>
      <c r="W880" s="44">
        <v>275</v>
      </c>
      <c r="X880" s="44" t="s">
        <v>398</v>
      </c>
      <c r="Y880" s="44">
        <v>230</v>
      </c>
      <c r="Z880" s="44" t="s">
        <v>398</v>
      </c>
      <c r="AA880" s="44">
        <v>150</v>
      </c>
      <c r="AB880" s="44" t="s">
        <v>398</v>
      </c>
      <c r="AC880" s="44">
        <v>305</v>
      </c>
      <c r="AD880" s="44" t="s">
        <v>398</v>
      </c>
      <c r="AE880" s="44">
        <v>495</v>
      </c>
      <c r="AF880" s="44" t="s">
        <v>398</v>
      </c>
      <c r="AG880" s="44">
        <v>390</v>
      </c>
      <c r="AH880" s="44" t="s">
        <v>398</v>
      </c>
      <c r="AI880" s="44">
        <v>460</v>
      </c>
      <c r="AJ880" s="44" t="s">
        <v>398</v>
      </c>
      <c r="AK880" s="44">
        <v>470</v>
      </c>
      <c r="AL880" s="44" t="s">
        <v>398</v>
      </c>
      <c r="AM880" s="44">
        <f>O880+Q880+S880+U880+W880+Y880+AA880+AC880+AE880+AG880+AI880+AK880</f>
        <v>4430</v>
      </c>
    </row>
    <row r="881" spans="1:39" s="115" customFormat="1" ht="30" customHeight="1" x14ac:dyDescent="0.25">
      <c r="A881" s="214">
        <v>436</v>
      </c>
      <c r="B881" s="75">
        <v>342346</v>
      </c>
      <c r="C881" s="111" t="s">
        <v>461</v>
      </c>
      <c r="D881" s="111" t="s">
        <v>469</v>
      </c>
      <c r="E881" s="149" t="s">
        <v>463</v>
      </c>
      <c r="F881" s="113" t="s">
        <v>464</v>
      </c>
      <c r="G881" s="110"/>
      <c r="H881" s="110">
        <v>0</v>
      </c>
      <c r="I881" s="110"/>
      <c r="J881" s="110">
        <v>4</v>
      </c>
      <c r="K881" s="31" t="s">
        <v>101</v>
      </c>
      <c r="L881" s="31" t="s">
        <v>101</v>
      </c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  <c r="AA881" s="110"/>
      <c r="AB881" s="110"/>
      <c r="AC881" s="110"/>
      <c r="AD881" s="110"/>
      <c r="AE881" s="110"/>
      <c r="AF881" s="110"/>
      <c r="AG881" s="110"/>
      <c r="AH881" s="110"/>
      <c r="AI881" s="110"/>
      <c r="AJ881" s="110"/>
      <c r="AK881" s="110"/>
      <c r="AL881" s="110"/>
      <c r="AM881" s="110"/>
    </row>
    <row r="882" spans="1:39" s="115" customFormat="1" ht="30" customHeight="1" x14ac:dyDescent="0.25">
      <c r="A882" s="215"/>
      <c r="B882" s="75">
        <v>342346</v>
      </c>
      <c r="C882" s="111" t="s">
        <v>461</v>
      </c>
      <c r="D882" s="111" t="s">
        <v>469</v>
      </c>
      <c r="E882" s="149" t="s">
        <v>466</v>
      </c>
      <c r="F882" s="113" t="s">
        <v>464</v>
      </c>
      <c r="G882" s="110" t="s">
        <v>470</v>
      </c>
      <c r="H882" s="110">
        <v>24</v>
      </c>
      <c r="I882" s="110" t="s">
        <v>470</v>
      </c>
      <c r="J882" s="110">
        <v>0</v>
      </c>
      <c r="K882" s="31" t="s">
        <v>101</v>
      </c>
      <c r="L882" s="31" t="s">
        <v>101</v>
      </c>
      <c r="M882" s="152">
        <v>3770</v>
      </c>
      <c r="N882" s="44">
        <v>3290</v>
      </c>
      <c r="O882" s="44">
        <v>370</v>
      </c>
      <c r="P882" s="44" t="s">
        <v>398</v>
      </c>
      <c r="Q882" s="44">
        <v>400</v>
      </c>
      <c r="R882" s="44" t="s">
        <v>398</v>
      </c>
      <c r="S882" s="44">
        <v>220</v>
      </c>
      <c r="T882" s="44" t="s">
        <v>398</v>
      </c>
      <c r="U882" s="44">
        <v>170</v>
      </c>
      <c r="V882" s="44" t="s">
        <v>398</v>
      </c>
      <c r="W882" s="44">
        <v>290</v>
      </c>
      <c r="X882" s="44" t="s">
        <v>398</v>
      </c>
      <c r="Y882" s="44">
        <v>140</v>
      </c>
      <c r="Z882" s="44" t="s">
        <v>398</v>
      </c>
      <c r="AA882" s="44">
        <v>135</v>
      </c>
      <c r="AB882" s="44" t="s">
        <v>398</v>
      </c>
      <c r="AC882" s="44">
        <v>185</v>
      </c>
      <c r="AD882" s="44" t="s">
        <v>398</v>
      </c>
      <c r="AE882" s="44">
        <v>215</v>
      </c>
      <c r="AF882" s="44" t="s">
        <v>398</v>
      </c>
      <c r="AG882" s="44">
        <v>220</v>
      </c>
      <c r="AH882" s="44" t="s">
        <v>398</v>
      </c>
      <c r="AI882" s="44">
        <v>290</v>
      </c>
      <c r="AJ882" s="44" t="s">
        <v>398</v>
      </c>
      <c r="AK882" s="44">
        <v>305</v>
      </c>
      <c r="AL882" s="44" t="s">
        <v>398</v>
      </c>
      <c r="AM882" s="44">
        <f>O882+Q882+S882+U882+W882+Y882+AA882+AC882+AE882+AG882+AI882+AK882</f>
        <v>2940</v>
      </c>
    </row>
    <row r="883" spans="1:39" s="115" customFormat="1" ht="30" customHeight="1" x14ac:dyDescent="0.25">
      <c r="A883" s="214">
        <v>437</v>
      </c>
      <c r="B883" s="75">
        <v>342347</v>
      </c>
      <c r="C883" s="111" t="s">
        <v>461</v>
      </c>
      <c r="D883" s="111" t="s">
        <v>469</v>
      </c>
      <c r="E883" s="149" t="s">
        <v>463</v>
      </c>
      <c r="F883" s="113" t="s">
        <v>464</v>
      </c>
      <c r="G883" s="110"/>
      <c r="H883" s="110">
        <v>0</v>
      </c>
      <c r="I883" s="110"/>
      <c r="J883" s="110">
        <v>5</v>
      </c>
      <c r="K883" s="31" t="s">
        <v>101</v>
      </c>
      <c r="L883" s="31" t="s">
        <v>101</v>
      </c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  <c r="AA883" s="110"/>
      <c r="AB883" s="110"/>
      <c r="AC883" s="110"/>
      <c r="AD883" s="110"/>
      <c r="AE883" s="110"/>
      <c r="AF883" s="110"/>
      <c r="AG883" s="110"/>
      <c r="AH883" s="110"/>
      <c r="AI883" s="110"/>
      <c r="AJ883" s="110"/>
      <c r="AK883" s="110"/>
      <c r="AL883" s="110"/>
      <c r="AM883" s="110"/>
    </row>
    <row r="884" spans="1:39" s="115" customFormat="1" ht="30" customHeight="1" x14ac:dyDescent="0.25">
      <c r="A884" s="215"/>
      <c r="B884" s="75">
        <v>342347</v>
      </c>
      <c r="C884" s="111" t="s">
        <v>461</v>
      </c>
      <c r="D884" s="111" t="s">
        <v>469</v>
      </c>
      <c r="E884" s="149" t="s">
        <v>466</v>
      </c>
      <c r="F884" s="113" t="s">
        <v>464</v>
      </c>
      <c r="G884" s="110" t="s">
        <v>470</v>
      </c>
      <c r="H884" s="110">
        <v>30</v>
      </c>
      <c r="I884" s="110" t="s">
        <v>470</v>
      </c>
      <c r="J884" s="110">
        <v>0</v>
      </c>
      <c r="K884" s="31" t="s">
        <v>101</v>
      </c>
      <c r="L884" s="31" t="s">
        <v>101</v>
      </c>
      <c r="M884" s="152">
        <v>3948</v>
      </c>
      <c r="N884" s="44">
        <v>3987</v>
      </c>
      <c r="O884" s="44">
        <v>380</v>
      </c>
      <c r="P884" s="44" t="s">
        <v>398</v>
      </c>
      <c r="Q884" s="44">
        <v>455</v>
      </c>
      <c r="R884" s="44" t="s">
        <v>398</v>
      </c>
      <c r="S884" s="44">
        <v>323</v>
      </c>
      <c r="T884" s="44" t="s">
        <v>398</v>
      </c>
      <c r="U884" s="44">
        <v>324</v>
      </c>
      <c r="V884" s="44" t="s">
        <v>398</v>
      </c>
      <c r="W884" s="44">
        <v>275</v>
      </c>
      <c r="X884" s="44" t="s">
        <v>398</v>
      </c>
      <c r="Y884" s="44">
        <v>129</v>
      </c>
      <c r="Z884" s="44" t="s">
        <v>398</v>
      </c>
      <c r="AA884" s="44">
        <v>138</v>
      </c>
      <c r="AB884" s="44" t="s">
        <v>398</v>
      </c>
      <c r="AC884" s="44">
        <v>68</v>
      </c>
      <c r="AD884" s="44" t="s">
        <v>398</v>
      </c>
      <c r="AE884" s="44">
        <v>570</v>
      </c>
      <c r="AF884" s="44" t="s">
        <v>398</v>
      </c>
      <c r="AG884" s="44">
        <v>324</v>
      </c>
      <c r="AH884" s="44" t="s">
        <v>398</v>
      </c>
      <c r="AI884" s="44">
        <v>373</v>
      </c>
      <c r="AJ884" s="44" t="s">
        <v>398</v>
      </c>
      <c r="AK884" s="44">
        <v>248</v>
      </c>
      <c r="AL884" s="44" t="s">
        <v>398</v>
      </c>
      <c r="AM884" s="44">
        <f>O884+Q884+S884+U884+W884+Y884+AA884+AC884+AE884+AG884+AI884+AK884</f>
        <v>3607</v>
      </c>
    </row>
    <row r="885" spans="1:39" s="115" customFormat="1" ht="30" customHeight="1" x14ac:dyDescent="0.25">
      <c r="A885" s="214">
        <v>438</v>
      </c>
      <c r="B885" s="75">
        <v>342348</v>
      </c>
      <c r="C885" s="111" t="s">
        <v>461</v>
      </c>
      <c r="D885" s="111" t="s">
        <v>469</v>
      </c>
      <c r="E885" s="149" t="s">
        <v>463</v>
      </c>
      <c r="F885" s="113" t="s">
        <v>464</v>
      </c>
      <c r="G885" s="110"/>
      <c r="H885" s="110">
        <v>0</v>
      </c>
      <c r="I885" s="110"/>
      <c r="J885" s="110">
        <v>4</v>
      </c>
      <c r="K885" s="31" t="s">
        <v>101</v>
      </c>
      <c r="L885" s="31" t="s">
        <v>101</v>
      </c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  <c r="AA885" s="110"/>
      <c r="AB885" s="110"/>
      <c r="AC885" s="110"/>
      <c r="AD885" s="110"/>
      <c r="AE885" s="110"/>
      <c r="AF885" s="110"/>
      <c r="AG885" s="110"/>
      <c r="AH885" s="110"/>
      <c r="AI885" s="110"/>
      <c r="AJ885" s="110"/>
      <c r="AK885" s="110"/>
      <c r="AL885" s="110"/>
      <c r="AM885" s="110"/>
    </row>
    <row r="886" spans="1:39" s="115" customFormat="1" ht="30" customHeight="1" x14ac:dyDescent="0.25">
      <c r="A886" s="215"/>
      <c r="B886" s="75">
        <v>342348</v>
      </c>
      <c r="C886" s="111" t="s">
        <v>461</v>
      </c>
      <c r="D886" s="111" t="s">
        <v>469</v>
      </c>
      <c r="E886" s="149" t="s">
        <v>466</v>
      </c>
      <c r="F886" s="113" t="s">
        <v>464</v>
      </c>
      <c r="G886" s="110" t="s">
        <v>470</v>
      </c>
      <c r="H886" s="110">
        <v>24</v>
      </c>
      <c r="I886" s="110" t="s">
        <v>470</v>
      </c>
      <c r="J886" s="110">
        <v>0</v>
      </c>
      <c r="K886" s="31" t="s">
        <v>101</v>
      </c>
      <c r="L886" s="31" t="s">
        <v>101</v>
      </c>
      <c r="M886" s="152">
        <v>5590</v>
      </c>
      <c r="N886" s="44">
        <v>4290</v>
      </c>
      <c r="O886" s="44">
        <v>540</v>
      </c>
      <c r="P886" s="44" t="s">
        <v>398</v>
      </c>
      <c r="Q886" s="44">
        <v>510</v>
      </c>
      <c r="R886" s="44" t="s">
        <v>398</v>
      </c>
      <c r="S886" s="44">
        <v>290</v>
      </c>
      <c r="T886" s="44" t="s">
        <v>398</v>
      </c>
      <c r="U886" s="44">
        <v>375</v>
      </c>
      <c r="V886" s="44" t="s">
        <v>398</v>
      </c>
      <c r="W886" s="44">
        <v>355</v>
      </c>
      <c r="X886" s="44" t="s">
        <v>398</v>
      </c>
      <c r="Y886" s="44">
        <v>155</v>
      </c>
      <c r="Z886" s="44" t="s">
        <v>398</v>
      </c>
      <c r="AA886" s="44">
        <v>145</v>
      </c>
      <c r="AB886" s="44" t="s">
        <v>398</v>
      </c>
      <c r="AC886" s="44">
        <v>205</v>
      </c>
      <c r="AD886" s="44" t="s">
        <v>398</v>
      </c>
      <c r="AE886" s="44">
        <v>360</v>
      </c>
      <c r="AF886" s="44" t="s">
        <v>398</v>
      </c>
      <c r="AG886" s="44">
        <v>385</v>
      </c>
      <c r="AH886" s="44" t="s">
        <v>398</v>
      </c>
      <c r="AI886" s="44">
        <v>485</v>
      </c>
      <c r="AJ886" s="44" t="s">
        <v>398</v>
      </c>
      <c r="AK886" s="44">
        <v>520</v>
      </c>
      <c r="AL886" s="44" t="s">
        <v>398</v>
      </c>
      <c r="AM886" s="44">
        <f>O886+Q886+S886+U886+W886+Y886+AA886+AC886+AE886+AG886+AI886+AK886</f>
        <v>4325</v>
      </c>
    </row>
    <row r="887" spans="1:39" s="115" customFormat="1" ht="30" customHeight="1" x14ac:dyDescent="0.25">
      <c r="A887" s="214">
        <v>439</v>
      </c>
      <c r="B887" s="75">
        <v>342349</v>
      </c>
      <c r="C887" s="111" t="s">
        <v>461</v>
      </c>
      <c r="D887" s="111" t="s">
        <v>469</v>
      </c>
      <c r="E887" s="149" t="s">
        <v>463</v>
      </c>
      <c r="F887" s="113" t="s">
        <v>464</v>
      </c>
      <c r="G887" s="110"/>
      <c r="H887" s="110">
        <v>0</v>
      </c>
      <c r="I887" s="110"/>
      <c r="J887" s="110">
        <v>1</v>
      </c>
      <c r="K887" s="31" t="s">
        <v>101</v>
      </c>
      <c r="L887" s="31" t="s">
        <v>101</v>
      </c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  <c r="AA887" s="110"/>
      <c r="AB887" s="110"/>
      <c r="AC887" s="110"/>
      <c r="AD887" s="110"/>
      <c r="AE887" s="110"/>
      <c r="AF887" s="110"/>
      <c r="AG887" s="110"/>
      <c r="AH887" s="110"/>
      <c r="AI887" s="110"/>
      <c r="AJ887" s="110"/>
      <c r="AK887" s="110"/>
      <c r="AL887" s="110"/>
      <c r="AM887" s="110"/>
    </row>
    <row r="888" spans="1:39" s="115" customFormat="1" ht="30" customHeight="1" x14ac:dyDescent="0.25">
      <c r="A888" s="215"/>
      <c r="B888" s="75">
        <v>342349</v>
      </c>
      <c r="C888" s="111" t="s">
        <v>461</v>
      </c>
      <c r="D888" s="111" t="s">
        <v>469</v>
      </c>
      <c r="E888" s="149" t="s">
        <v>466</v>
      </c>
      <c r="F888" s="113" t="s">
        <v>464</v>
      </c>
      <c r="G888" s="110" t="s">
        <v>470</v>
      </c>
      <c r="H888" s="110">
        <v>13</v>
      </c>
      <c r="I888" s="110" t="s">
        <v>470</v>
      </c>
      <c r="J888" s="110">
        <v>0</v>
      </c>
      <c r="K888" s="31" t="s">
        <v>101</v>
      </c>
      <c r="L888" s="31" t="s">
        <v>101</v>
      </c>
      <c r="M888" s="152">
        <v>22520</v>
      </c>
      <c r="N888" s="44">
        <v>19950</v>
      </c>
      <c r="O888" s="44">
        <v>1700</v>
      </c>
      <c r="P888" s="44" t="s">
        <v>398</v>
      </c>
      <c r="Q888" s="44">
        <v>1830</v>
      </c>
      <c r="R888" s="44" t="s">
        <v>398</v>
      </c>
      <c r="S888" s="44">
        <v>1150</v>
      </c>
      <c r="T888" s="44" t="s">
        <v>398</v>
      </c>
      <c r="U888" s="44">
        <v>1280</v>
      </c>
      <c r="V888" s="44" t="s">
        <v>398</v>
      </c>
      <c r="W888" s="44">
        <v>1440</v>
      </c>
      <c r="X888" s="44" t="s">
        <v>398</v>
      </c>
      <c r="Y888" s="44">
        <v>1255</v>
      </c>
      <c r="Z888" s="44" t="s">
        <v>398</v>
      </c>
      <c r="AA888" s="44">
        <v>875</v>
      </c>
      <c r="AB888" s="44" t="s">
        <v>398</v>
      </c>
      <c r="AC888" s="44">
        <v>1000</v>
      </c>
      <c r="AD888" s="44" t="s">
        <v>398</v>
      </c>
      <c r="AE888" s="44">
        <v>1190</v>
      </c>
      <c r="AF888" s="44" t="s">
        <v>398</v>
      </c>
      <c r="AG888" s="44">
        <v>1245</v>
      </c>
      <c r="AH888" s="44" t="s">
        <v>398</v>
      </c>
      <c r="AI888" s="44">
        <v>1315</v>
      </c>
      <c r="AJ888" s="44" t="s">
        <v>398</v>
      </c>
      <c r="AK888" s="44">
        <v>1250</v>
      </c>
      <c r="AL888" s="44" t="s">
        <v>398</v>
      </c>
      <c r="AM888" s="44">
        <f>O888+Q888+S888+U888+W888+Y888+AA888+AC888+AE888+AG888+AI888+AK888</f>
        <v>15530</v>
      </c>
    </row>
    <row r="889" spans="1:39" s="115" customFormat="1" ht="30" customHeight="1" x14ac:dyDescent="0.25">
      <c r="A889" s="214">
        <v>440</v>
      </c>
      <c r="B889" s="75">
        <v>342350</v>
      </c>
      <c r="C889" s="111" t="s">
        <v>461</v>
      </c>
      <c r="D889" s="111" t="s">
        <v>469</v>
      </c>
      <c r="E889" s="149" t="s">
        <v>463</v>
      </c>
      <c r="F889" s="113" t="s">
        <v>464</v>
      </c>
      <c r="G889" s="110"/>
      <c r="H889" s="110">
        <v>0</v>
      </c>
      <c r="I889" s="110"/>
      <c r="J889" s="110">
        <v>3</v>
      </c>
      <c r="K889" s="31" t="s">
        <v>101</v>
      </c>
      <c r="L889" s="31" t="s">
        <v>101</v>
      </c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  <c r="AA889" s="110"/>
      <c r="AB889" s="110"/>
      <c r="AC889" s="110"/>
      <c r="AD889" s="110"/>
      <c r="AE889" s="110"/>
      <c r="AF889" s="110"/>
      <c r="AG889" s="110"/>
      <c r="AH889" s="110"/>
      <c r="AI889" s="110"/>
      <c r="AJ889" s="110"/>
      <c r="AK889" s="110"/>
      <c r="AL889" s="110"/>
      <c r="AM889" s="110"/>
    </row>
    <row r="890" spans="1:39" s="115" customFormat="1" ht="30" customHeight="1" x14ac:dyDescent="0.25">
      <c r="A890" s="215"/>
      <c r="B890" s="75">
        <v>342350</v>
      </c>
      <c r="C890" s="111" t="s">
        <v>461</v>
      </c>
      <c r="D890" s="111" t="s">
        <v>469</v>
      </c>
      <c r="E890" s="149" t="s">
        <v>466</v>
      </c>
      <c r="F890" s="113" t="s">
        <v>464</v>
      </c>
      <c r="G890" s="110" t="s">
        <v>470</v>
      </c>
      <c r="H890" s="110">
        <v>18</v>
      </c>
      <c r="I890" s="110" t="s">
        <v>470</v>
      </c>
      <c r="J890" s="110">
        <v>0</v>
      </c>
      <c r="K890" s="31" t="s">
        <v>101</v>
      </c>
      <c r="L890" s="31" t="s">
        <v>101</v>
      </c>
      <c r="M890" s="152">
        <v>5290</v>
      </c>
      <c r="N890" s="44">
        <v>3690</v>
      </c>
      <c r="O890" s="44">
        <v>400</v>
      </c>
      <c r="P890" s="44" t="s">
        <v>398</v>
      </c>
      <c r="Q890" s="44">
        <v>500</v>
      </c>
      <c r="R890" s="44" t="s">
        <v>398</v>
      </c>
      <c r="S890" s="44">
        <v>280</v>
      </c>
      <c r="T890" s="44" t="s">
        <v>398</v>
      </c>
      <c r="U890" s="44">
        <v>265</v>
      </c>
      <c r="V890" s="44" t="s">
        <v>398</v>
      </c>
      <c r="W890" s="44">
        <v>295</v>
      </c>
      <c r="X890" s="44" t="s">
        <v>398</v>
      </c>
      <c r="Y890" s="44">
        <v>165</v>
      </c>
      <c r="Z890" s="44" t="s">
        <v>398</v>
      </c>
      <c r="AA890" s="44">
        <v>130</v>
      </c>
      <c r="AB890" s="44" t="s">
        <v>398</v>
      </c>
      <c r="AC890" s="44">
        <v>75</v>
      </c>
      <c r="AD890" s="44" t="s">
        <v>398</v>
      </c>
      <c r="AE890" s="44">
        <v>265</v>
      </c>
      <c r="AF890" s="44" t="s">
        <v>398</v>
      </c>
      <c r="AG890" s="44">
        <v>315</v>
      </c>
      <c r="AH890" s="44" t="s">
        <v>398</v>
      </c>
      <c r="AI890" s="44">
        <v>372</v>
      </c>
      <c r="AJ890" s="44" t="s">
        <v>398</v>
      </c>
      <c r="AK890" s="44">
        <v>478</v>
      </c>
      <c r="AL890" s="44" t="s">
        <v>398</v>
      </c>
      <c r="AM890" s="44">
        <f>O890+Q890+S890+U890+W890+Y890+AA890+AC890+AE890+AG890+AI890+AK890</f>
        <v>3540</v>
      </c>
    </row>
    <row r="891" spans="1:39" s="115" customFormat="1" ht="30" customHeight="1" x14ac:dyDescent="0.25">
      <c r="A891" s="214">
        <v>441</v>
      </c>
      <c r="B891" s="75">
        <v>342351</v>
      </c>
      <c r="C891" s="111" t="s">
        <v>461</v>
      </c>
      <c r="D891" s="111" t="s">
        <v>469</v>
      </c>
      <c r="E891" s="149" t="s">
        <v>463</v>
      </c>
      <c r="F891" s="113" t="s">
        <v>464</v>
      </c>
      <c r="G891" s="110"/>
      <c r="H891" s="110">
        <v>0</v>
      </c>
      <c r="I891" s="110"/>
      <c r="J891" s="110">
        <v>5</v>
      </c>
      <c r="K891" s="31" t="s">
        <v>101</v>
      </c>
      <c r="L891" s="31" t="s">
        <v>101</v>
      </c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  <c r="AA891" s="110"/>
      <c r="AB891" s="110"/>
      <c r="AC891" s="110"/>
      <c r="AD891" s="110"/>
      <c r="AE891" s="110"/>
      <c r="AF891" s="110"/>
      <c r="AG891" s="110"/>
      <c r="AH891" s="110"/>
      <c r="AI891" s="110"/>
      <c r="AJ891" s="110"/>
      <c r="AK891" s="110"/>
      <c r="AL891" s="110"/>
      <c r="AM891" s="110"/>
    </row>
    <row r="892" spans="1:39" s="115" customFormat="1" ht="30" customHeight="1" x14ac:dyDescent="0.25">
      <c r="A892" s="215"/>
      <c r="B892" s="75">
        <v>342351</v>
      </c>
      <c r="C892" s="111" t="s">
        <v>461</v>
      </c>
      <c r="D892" s="111" t="s">
        <v>469</v>
      </c>
      <c r="E892" s="149" t="s">
        <v>466</v>
      </c>
      <c r="F892" s="113" t="s">
        <v>464</v>
      </c>
      <c r="G892" s="110" t="s">
        <v>470</v>
      </c>
      <c r="H892" s="110">
        <v>30</v>
      </c>
      <c r="I892" s="110" t="s">
        <v>470</v>
      </c>
      <c r="J892" s="110">
        <v>0</v>
      </c>
      <c r="K892" s="31" t="s">
        <v>101</v>
      </c>
      <c r="L892" s="31" t="s">
        <v>101</v>
      </c>
      <c r="M892" s="152">
        <v>4769</v>
      </c>
      <c r="N892" s="44">
        <v>6732</v>
      </c>
      <c r="O892" s="44">
        <v>884</v>
      </c>
      <c r="P892" s="44" t="s">
        <v>398</v>
      </c>
      <c r="Q892" s="44">
        <v>962</v>
      </c>
      <c r="R892" s="44" t="s">
        <v>398</v>
      </c>
      <c r="S892" s="44">
        <v>499</v>
      </c>
      <c r="T892" s="44" t="s">
        <v>398</v>
      </c>
      <c r="U892" s="44">
        <v>808</v>
      </c>
      <c r="V892" s="44" t="s">
        <v>398</v>
      </c>
      <c r="W892" s="44">
        <v>964</v>
      </c>
      <c r="X892" s="44" t="s">
        <v>398</v>
      </c>
      <c r="Y892" s="44">
        <v>1141</v>
      </c>
      <c r="Z892" s="44" t="s">
        <v>398</v>
      </c>
      <c r="AA892" s="44">
        <v>792</v>
      </c>
      <c r="AB892" s="44" t="s">
        <v>398</v>
      </c>
      <c r="AC892" s="44">
        <v>186</v>
      </c>
      <c r="AD892" s="44" t="s">
        <v>398</v>
      </c>
      <c r="AE892" s="44">
        <v>846</v>
      </c>
      <c r="AF892" s="44" t="s">
        <v>398</v>
      </c>
      <c r="AG892" s="44">
        <v>691</v>
      </c>
      <c r="AH892" s="44" t="s">
        <v>398</v>
      </c>
      <c r="AI892" s="44">
        <v>537</v>
      </c>
      <c r="AJ892" s="44" t="s">
        <v>398</v>
      </c>
      <c r="AK892" s="44">
        <v>948</v>
      </c>
      <c r="AL892" s="44" t="s">
        <v>398</v>
      </c>
      <c r="AM892" s="44">
        <f>O892+Q892+S892+U892+W892+Y892+AA892+AC892+AE892+AG892+AI892+AK892</f>
        <v>9258</v>
      </c>
    </row>
    <row r="893" spans="1:39" s="115" customFormat="1" ht="30" customHeight="1" x14ac:dyDescent="0.25">
      <c r="A893" s="214">
        <v>442</v>
      </c>
      <c r="B893" s="75">
        <v>342352</v>
      </c>
      <c r="C893" s="111" t="s">
        <v>461</v>
      </c>
      <c r="D893" s="111" t="s">
        <v>469</v>
      </c>
      <c r="E893" s="149" t="s">
        <v>463</v>
      </c>
      <c r="F893" s="113" t="s">
        <v>464</v>
      </c>
      <c r="G893" s="110"/>
      <c r="H893" s="110">
        <v>0</v>
      </c>
      <c r="I893" s="110"/>
      <c r="J893" s="110">
        <v>5</v>
      </c>
      <c r="K893" s="31" t="s">
        <v>101</v>
      </c>
      <c r="L893" s="31" t="s">
        <v>101</v>
      </c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  <c r="AA893" s="110"/>
      <c r="AB893" s="110"/>
      <c r="AC893" s="110"/>
      <c r="AD893" s="110"/>
      <c r="AE893" s="110"/>
      <c r="AF893" s="110"/>
      <c r="AG893" s="110"/>
      <c r="AH893" s="110"/>
      <c r="AI893" s="110"/>
      <c r="AJ893" s="110"/>
      <c r="AK893" s="110"/>
      <c r="AL893" s="110"/>
      <c r="AM893" s="110"/>
    </row>
    <row r="894" spans="1:39" s="115" customFormat="1" ht="30" customHeight="1" x14ac:dyDescent="0.25">
      <c r="A894" s="215"/>
      <c r="B894" s="75">
        <v>342352</v>
      </c>
      <c r="C894" s="111" t="s">
        <v>461</v>
      </c>
      <c r="D894" s="111" t="s">
        <v>469</v>
      </c>
      <c r="E894" s="149" t="s">
        <v>466</v>
      </c>
      <c r="F894" s="113" t="s">
        <v>464</v>
      </c>
      <c r="G894" s="110" t="s">
        <v>470</v>
      </c>
      <c r="H894" s="110">
        <v>30</v>
      </c>
      <c r="I894" s="110" t="s">
        <v>470</v>
      </c>
      <c r="J894" s="110">
        <v>0</v>
      </c>
      <c r="K894" s="31" t="s">
        <v>101</v>
      </c>
      <c r="L894" s="31" t="s">
        <v>101</v>
      </c>
      <c r="M894" s="152">
        <v>16288</v>
      </c>
      <c r="N894" s="44">
        <v>13627</v>
      </c>
      <c r="O894" s="44">
        <v>551</v>
      </c>
      <c r="P894" s="44" t="s">
        <v>398</v>
      </c>
      <c r="Q894" s="44">
        <v>828</v>
      </c>
      <c r="R894" s="44" t="s">
        <v>398</v>
      </c>
      <c r="S894" s="44">
        <v>637</v>
      </c>
      <c r="T894" s="44" t="s">
        <v>398</v>
      </c>
      <c r="U894" s="44">
        <v>714</v>
      </c>
      <c r="V894" s="44" t="s">
        <v>398</v>
      </c>
      <c r="W894" s="44">
        <v>579</v>
      </c>
      <c r="X894" s="44" t="s">
        <v>398</v>
      </c>
      <c r="Y894" s="44">
        <v>346</v>
      </c>
      <c r="Z894" s="44" t="s">
        <v>398</v>
      </c>
      <c r="AA894" s="44">
        <v>825</v>
      </c>
      <c r="AB894" s="44" t="s">
        <v>398</v>
      </c>
      <c r="AC894" s="44">
        <v>392</v>
      </c>
      <c r="AD894" s="44" t="s">
        <v>398</v>
      </c>
      <c r="AE894" s="44">
        <v>995</v>
      </c>
      <c r="AF894" s="44" t="s">
        <v>398</v>
      </c>
      <c r="AG894" s="44">
        <v>584</v>
      </c>
      <c r="AH894" s="44" t="s">
        <v>398</v>
      </c>
      <c r="AI894" s="44">
        <v>367</v>
      </c>
      <c r="AJ894" s="44" t="s">
        <v>398</v>
      </c>
      <c r="AK894" s="44">
        <v>652</v>
      </c>
      <c r="AL894" s="44" t="s">
        <v>398</v>
      </c>
      <c r="AM894" s="44">
        <f>O894+Q894+S894+U894+W894+Y894+AA894+AC894+AE894+AG894+AI894+AK894</f>
        <v>7470</v>
      </c>
    </row>
    <row r="895" spans="1:39" ht="30" customHeight="1" x14ac:dyDescent="0.25">
      <c r="A895" s="214">
        <v>443</v>
      </c>
      <c r="B895" s="154">
        <v>3431</v>
      </c>
      <c r="C895" s="89" t="s">
        <v>461</v>
      </c>
      <c r="D895" s="89" t="s">
        <v>416</v>
      </c>
      <c r="E895" s="149" t="s">
        <v>463</v>
      </c>
      <c r="F895" s="155" t="s">
        <v>464</v>
      </c>
      <c r="G895" s="93"/>
      <c r="H895" s="93"/>
      <c r="I895" s="93"/>
      <c r="J895" s="93"/>
      <c r="K895" s="92" t="s">
        <v>101</v>
      </c>
      <c r="L895" s="92" t="s">
        <v>101</v>
      </c>
      <c r="M895" s="92">
        <v>28360</v>
      </c>
      <c r="N895" s="92">
        <v>29975</v>
      </c>
      <c r="O895" s="156">
        <v>2566</v>
      </c>
      <c r="P895" s="157" t="s">
        <v>398</v>
      </c>
      <c r="Q895" s="158">
        <v>2505</v>
      </c>
      <c r="R895" s="157" t="s">
        <v>398</v>
      </c>
      <c r="S895" s="158">
        <v>2282</v>
      </c>
      <c r="T895" s="157" t="s">
        <v>398</v>
      </c>
      <c r="U895" s="158">
        <v>2626</v>
      </c>
      <c r="V895" s="157" t="s">
        <v>398</v>
      </c>
      <c r="W895" s="158">
        <v>2767</v>
      </c>
      <c r="X895" s="157" t="s">
        <v>398</v>
      </c>
      <c r="Y895" s="158">
        <v>2383</v>
      </c>
      <c r="Z895" s="157" t="s">
        <v>398</v>
      </c>
      <c r="AA895" s="158">
        <v>2687</v>
      </c>
      <c r="AB895" s="157" t="s">
        <v>398</v>
      </c>
      <c r="AC895" s="158">
        <v>2707</v>
      </c>
      <c r="AD895" s="157" t="s">
        <v>398</v>
      </c>
      <c r="AE895" s="158">
        <v>1737</v>
      </c>
      <c r="AF895" s="157" t="s">
        <v>398</v>
      </c>
      <c r="AG895" s="158">
        <v>2242</v>
      </c>
      <c r="AH895" s="157" t="s">
        <v>398</v>
      </c>
      <c r="AI895" s="158">
        <v>2263</v>
      </c>
      <c r="AJ895" s="157" t="s">
        <v>398</v>
      </c>
      <c r="AK895" s="158">
        <v>1979</v>
      </c>
      <c r="AL895" s="95" t="s">
        <v>398</v>
      </c>
      <c r="AM895" s="125">
        <v>28744</v>
      </c>
    </row>
    <row r="896" spans="1:39" ht="30" customHeight="1" x14ac:dyDescent="0.25">
      <c r="A896" s="215"/>
      <c r="B896" s="154">
        <v>3431</v>
      </c>
      <c r="C896" s="89" t="s">
        <v>461</v>
      </c>
      <c r="D896" s="89" t="s">
        <v>416</v>
      </c>
      <c r="E896" s="149" t="s">
        <v>466</v>
      </c>
      <c r="F896" s="155" t="s">
        <v>464</v>
      </c>
      <c r="G896" s="93" t="s">
        <v>471</v>
      </c>
      <c r="H896" s="93">
        <v>272</v>
      </c>
      <c r="I896" s="93" t="s">
        <v>472</v>
      </c>
      <c r="J896" s="93">
        <v>10</v>
      </c>
      <c r="K896" s="92" t="s">
        <v>101</v>
      </c>
      <c r="L896" s="92" t="s">
        <v>101</v>
      </c>
      <c r="M896" s="119">
        <v>47918</v>
      </c>
      <c r="N896" s="119">
        <v>50646</v>
      </c>
      <c r="O896" s="156">
        <v>5896</v>
      </c>
      <c r="P896" s="157" t="s">
        <v>398</v>
      </c>
      <c r="Q896" s="158">
        <v>5262</v>
      </c>
      <c r="R896" s="157" t="s">
        <v>398</v>
      </c>
      <c r="S896" s="158">
        <v>4618</v>
      </c>
      <c r="T896" s="157" t="s">
        <v>398</v>
      </c>
      <c r="U896" s="158">
        <v>4601</v>
      </c>
      <c r="V896" s="157" t="s">
        <v>398</v>
      </c>
      <c r="W896" s="158">
        <v>5559</v>
      </c>
      <c r="X896" s="157" t="s">
        <v>398</v>
      </c>
      <c r="Y896" s="158">
        <v>4354</v>
      </c>
      <c r="Z896" s="157" t="s">
        <v>398</v>
      </c>
      <c r="AA896" s="158">
        <v>4378</v>
      </c>
      <c r="AB896" s="157" t="s">
        <v>398</v>
      </c>
      <c r="AC896" s="158">
        <v>4795</v>
      </c>
      <c r="AD896" s="157" t="s">
        <v>398</v>
      </c>
      <c r="AE896" s="158">
        <v>2856</v>
      </c>
      <c r="AF896" s="157" t="s">
        <v>398</v>
      </c>
      <c r="AG896" s="158">
        <v>4360</v>
      </c>
      <c r="AH896" s="157" t="s">
        <v>398</v>
      </c>
      <c r="AI896" s="158">
        <v>4837</v>
      </c>
      <c r="AJ896" s="157" t="s">
        <v>398</v>
      </c>
      <c r="AK896" s="158">
        <v>4283</v>
      </c>
      <c r="AL896" s="95" t="s">
        <v>398</v>
      </c>
      <c r="AM896" s="125">
        <v>55799</v>
      </c>
    </row>
    <row r="897" spans="1:41" ht="30" customHeight="1" x14ac:dyDescent="0.25">
      <c r="A897" s="214">
        <v>444</v>
      </c>
      <c r="B897" s="154">
        <v>3432</v>
      </c>
      <c r="C897" s="89" t="s">
        <v>461</v>
      </c>
      <c r="D897" s="89" t="s">
        <v>416</v>
      </c>
      <c r="E897" s="149" t="s">
        <v>463</v>
      </c>
      <c r="F897" s="155" t="s">
        <v>464</v>
      </c>
      <c r="G897" s="93"/>
      <c r="H897" s="93"/>
      <c r="I897" s="93"/>
      <c r="J897" s="93"/>
      <c r="K897" s="92" t="s">
        <v>101</v>
      </c>
      <c r="L897" s="92" t="s">
        <v>101</v>
      </c>
      <c r="M897" s="119">
        <v>33918</v>
      </c>
      <c r="N897" s="119">
        <v>35849</v>
      </c>
      <c r="O897" s="156">
        <v>3306</v>
      </c>
      <c r="P897" s="157" t="s">
        <v>398</v>
      </c>
      <c r="Q897" s="158">
        <v>2673</v>
      </c>
      <c r="R897" s="157" t="s">
        <v>398</v>
      </c>
      <c r="S897" s="158">
        <v>2880</v>
      </c>
      <c r="T897" s="157" t="s">
        <v>398</v>
      </c>
      <c r="U897" s="158">
        <v>2708</v>
      </c>
      <c r="V897" s="157" t="s">
        <v>398</v>
      </c>
      <c r="W897" s="158">
        <v>3019</v>
      </c>
      <c r="X897" s="157" t="s">
        <v>398</v>
      </c>
      <c r="Y897" s="158">
        <v>3293</v>
      </c>
      <c r="Z897" s="157" t="s">
        <v>398</v>
      </c>
      <c r="AA897" s="158">
        <v>2893</v>
      </c>
      <c r="AB897" s="157" t="s">
        <v>398</v>
      </c>
      <c r="AC897" s="158">
        <v>2485</v>
      </c>
      <c r="AD897" s="157" t="s">
        <v>398</v>
      </c>
      <c r="AE897" s="158">
        <v>3569</v>
      </c>
      <c r="AF897" s="157" t="s">
        <v>398</v>
      </c>
      <c r="AG897" s="158">
        <v>3307</v>
      </c>
      <c r="AH897" s="157" t="s">
        <v>398</v>
      </c>
      <c r="AI897" s="158">
        <v>2983</v>
      </c>
      <c r="AJ897" s="157" t="s">
        <v>398</v>
      </c>
      <c r="AK897" s="158">
        <v>3323</v>
      </c>
      <c r="AL897" s="95" t="s">
        <v>398</v>
      </c>
      <c r="AM897" s="125">
        <v>36439</v>
      </c>
    </row>
    <row r="898" spans="1:41" ht="30" customHeight="1" x14ac:dyDescent="0.25">
      <c r="A898" s="215"/>
      <c r="B898" s="154">
        <v>3432</v>
      </c>
      <c r="C898" s="89" t="s">
        <v>461</v>
      </c>
      <c r="D898" s="89" t="s">
        <v>416</v>
      </c>
      <c r="E898" s="149" t="s">
        <v>466</v>
      </c>
      <c r="F898" s="155" t="s">
        <v>464</v>
      </c>
      <c r="G898" s="93" t="s">
        <v>471</v>
      </c>
      <c r="H898" s="93">
        <v>352</v>
      </c>
      <c r="I898" s="93" t="s">
        <v>472</v>
      </c>
      <c r="J898" s="93">
        <v>16</v>
      </c>
      <c r="K898" s="92" t="s">
        <v>101</v>
      </c>
      <c r="L898" s="92" t="s">
        <v>101</v>
      </c>
      <c r="M898" s="119">
        <v>54774</v>
      </c>
      <c r="N898" s="119">
        <v>57893</v>
      </c>
      <c r="O898" s="156">
        <v>6751</v>
      </c>
      <c r="P898" s="157" t="s">
        <v>398</v>
      </c>
      <c r="Q898" s="158">
        <v>5137</v>
      </c>
      <c r="R898" s="157" t="s">
        <v>398</v>
      </c>
      <c r="S898" s="158">
        <v>4950</v>
      </c>
      <c r="T898" s="157" t="s">
        <v>398</v>
      </c>
      <c r="U898" s="158">
        <v>3963</v>
      </c>
      <c r="V898" s="157" t="s">
        <v>398</v>
      </c>
      <c r="W898" s="158">
        <v>3723</v>
      </c>
      <c r="X898" s="157" t="s">
        <v>398</v>
      </c>
      <c r="Y898" s="158">
        <v>3002</v>
      </c>
      <c r="Z898" s="157" t="s">
        <v>398</v>
      </c>
      <c r="AA898" s="158">
        <v>1964</v>
      </c>
      <c r="AB898" s="157" t="s">
        <v>398</v>
      </c>
      <c r="AC898" s="158">
        <v>2260</v>
      </c>
      <c r="AD898" s="157" t="s">
        <v>398</v>
      </c>
      <c r="AE898" s="158">
        <v>3779</v>
      </c>
      <c r="AF898" s="157" t="s">
        <v>398</v>
      </c>
      <c r="AG898" s="158">
        <v>4374</v>
      </c>
      <c r="AH898" s="157" t="s">
        <v>398</v>
      </c>
      <c r="AI898" s="158">
        <v>5658</v>
      </c>
      <c r="AJ898" s="157" t="s">
        <v>398</v>
      </c>
      <c r="AK898" s="158">
        <v>7004</v>
      </c>
      <c r="AL898" s="95" t="s">
        <v>398</v>
      </c>
      <c r="AM898" s="125">
        <v>52565</v>
      </c>
    </row>
    <row r="899" spans="1:41" ht="30" customHeight="1" x14ac:dyDescent="0.25">
      <c r="A899" s="214">
        <v>445</v>
      </c>
      <c r="B899" s="154">
        <v>3433</v>
      </c>
      <c r="C899" s="89" t="s">
        <v>461</v>
      </c>
      <c r="D899" s="89" t="s">
        <v>416</v>
      </c>
      <c r="E899" s="149" t="s">
        <v>463</v>
      </c>
      <c r="F899" s="155" t="s">
        <v>464</v>
      </c>
      <c r="G899" s="93"/>
      <c r="H899" s="93"/>
      <c r="I899" s="93"/>
      <c r="J899" s="93"/>
      <c r="K899" s="92" t="s">
        <v>101</v>
      </c>
      <c r="L899" s="92" t="s">
        <v>101</v>
      </c>
      <c r="M899" s="119">
        <v>5166</v>
      </c>
      <c r="N899" s="119">
        <v>5460</v>
      </c>
      <c r="O899" s="156">
        <v>490</v>
      </c>
      <c r="P899" s="157" t="s">
        <v>398</v>
      </c>
      <c r="Q899" s="158">
        <v>390</v>
      </c>
      <c r="R899" s="157" t="s">
        <v>398</v>
      </c>
      <c r="S899" s="158">
        <v>410</v>
      </c>
      <c r="T899" s="157" t="s">
        <v>398</v>
      </c>
      <c r="U899" s="158">
        <v>360</v>
      </c>
      <c r="V899" s="157" t="s">
        <v>398</v>
      </c>
      <c r="W899" s="158">
        <v>440</v>
      </c>
      <c r="X899" s="157" t="s">
        <v>398</v>
      </c>
      <c r="Y899" s="158">
        <v>510</v>
      </c>
      <c r="Z899" s="157" t="s">
        <v>398</v>
      </c>
      <c r="AA899" s="158">
        <v>470</v>
      </c>
      <c r="AB899" s="157" t="s">
        <v>398</v>
      </c>
      <c r="AC899" s="158">
        <v>430</v>
      </c>
      <c r="AD899" s="157" t="s">
        <v>398</v>
      </c>
      <c r="AE899" s="158">
        <v>460</v>
      </c>
      <c r="AF899" s="157" t="s">
        <v>398</v>
      </c>
      <c r="AG899" s="158">
        <v>410</v>
      </c>
      <c r="AH899" s="157" t="s">
        <v>398</v>
      </c>
      <c r="AI899" s="158">
        <v>410</v>
      </c>
      <c r="AJ899" s="157" t="s">
        <v>398</v>
      </c>
      <c r="AK899" s="158">
        <v>450</v>
      </c>
      <c r="AL899" s="95" t="s">
        <v>398</v>
      </c>
      <c r="AM899" s="125">
        <v>5230</v>
      </c>
    </row>
    <row r="900" spans="1:41" ht="30" customHeight="1" x14ac:dyDescent="0.25">
      <c r="A900" s="215"/>
      <c r="B900" s="154">
        <v>3433</v>
      </c>
      <c r="C900" s="89" t="s">
        <v>461</v>
      </c>
      <c r="D900" s="89" t="s">
        <v>416</v>
      </c>
      <c r="E900" s="149" t="s">
        <v>466</v>
      </c>
      <c r="F900" s="155" t="s">
        <v>464</v>
      </c>
      <c r="G900" s="93" t="s">
        <v>471</v>
      </c>
      <c r="H900" s="93">
        <v>61</v>
      </c>
      <c r="I900" s="93" t="s">
        <v>472</v>
      </c>
      <c r="J900" s="93">
        <v>1</v>
      </c>
      <c r="K900" s="92" t="s">
        <v>101</v>
      </c>
      <c r="L900" s="92" t="s">
        <v>101</v>
      </c>
      <c r="M900" s="119">
        <v>17125</v>
      </c>
      <c r="N900" s="119">
        <v>18100</v>
      </c>
      <c r="O900" s="156">
        <v>2346</v>
      </c>
      <c r="P900" s="157" t="s">
        <v>398</v>
      </c>
      <c r="Q900" s="158">
        <v>1532</v>
      </c>
      <c r="R900" s="157" t="s">
        <v>398</v>
      </c>
      <c r="S900" s="158">
        <v>1833</v>
      </c>
      <c r="T900" s="157" t="s">
        <v>398</v>
      </c>
      <c r="U900" s="158">
        <v>1111</v>
      </c>
      <c r="V900" s="157" t="s">
        <v>398</v>
      </c>
      <c r="W900" s="158">
        <v>989</v>
      </c>
      <c r="X900" s="157" t="s">
        <v>398</v>
      </c>
      <c r="Y900" s="158">
        <v>1153</v>
      </c>
      <c r="Z900" s="157" t="s">
        <v>398</v>
      </c>
      <c r="AA900" s="158">
        <v>950</v>
      </c>
      <c r="AB900" s="157" t="s">
        <v>398</v>
      </c>
      <c r="AC900" s="158">
        <v>1041</v>
      </c>
      <c r="AD900" s="157" t="s">
        <v>398</v>
      </c>
      <c r="AE900" s="158">
        <v>1026</v>
      </c>
      <c r="AF900" s="157" t="s">
        <v>398</v>
      </c>
      <c r="AG900" s="158">
        <v>1280</v>
      </c>
      <c r="AH900" s="157" t="s">
        <v>398</v>
      </c>
      <c r="AI900" s="158">
        <v>1093</v>
      </c>
      <c r="AJ900" s="157" t="s">
        <v>398</v>
      </c>
      <c r="AK900" s="158">
        <v>1675</v>
      </c>
      <c r="AL900" s="95" t="s">
        <v>398</v>
      </c>
      <c r="AM900" s="125">
        <v>16029</v>
      </c>
    </row>
    <row r="901" spans="1:41" ht="30" customHeight="1" x14ac:dyDescent="0.25">
      <c r="A901" s="214">
        <v>446</v>
      </c>
      <c r="B901" s="154">
        <v>3434</v>
      </c>
      <c r="C901" s="89" t="s">
        <v>461</v>
      </c>
      <c r="D901" s="89" t="s">
        <v>416</v>
      </c>
      <c r="E901" s="149" t="s">
        <v>463</v>
      </c>
      <c r="F901" s="155" t="s">
        <v>464</v>
      </c>
      <c r="G901" s="93"/>
      <c r="H901" s="93"/>
      <c r="I901" s="93"/>
      <c r="J901" s="93"/>
      <c r="K901" s="92" t="s">
        <v>101</v>
      </c>
      <c r="L901" s="92" t="s">
        <v>101</v>
      </c>
      <c r="M901" s="119">
        <v>11846</v>
      </c>
      <c r="N901" s="119">
        <v>12521</v>
      </c>
      <c r="O901" s="156">
        <v>1027</v>
      </c>
      <c r="P901" s="157" t="s">
        <v>398</v>
      </c>
      <c r="Q901" s="158">
        <v>1027</v>
      </c>
      <c r="R901" s="157" t="s">
        <v>398</v>
      </c>
      <c r="S901" s="158">
        <v>1027</v>
      </c>
      <c r="T901" s="157" t="s">
        <v>398</v>
      </c>
      <c r="U901" s="158">
        <v>1027</v>
      </c>
      <c r="V901" s="157" t="s">
        <v>398</v>
      </c>
      <c r="W901" s="158">
        <v>1027</v>
      </c>
      <c r="X901" s="157" t="s">
        <v>398</v>
      </c>
      <c r="Y901" s="158">
        <v>1027</v>
      </c>
      <c r="Z901" s="157" t="s">
        <v>398</v>
      </c>
      <c r="AA901" s="158">
        <v>1027</v>
      </c>
      <c r="AB901" s="157" t="s">
        <v>398</v>
      </c>
      <c r="AC901" s="158">
        <v>1027</v>
      </c>
      <c r="AD901" s="157" t="s">
        <v>398</v>
      </c>
      <c r="AE901" s="158">
        <v>1027</v>
      </c>
      <c r="AF901" s="157" t="s">
        <v>398</v>
      </c>
      <c r="AG901" s="158">
        <v>1027</v>
      </c>
      <c r="AH901" s="157" t="s">
        <v>398</v>
      </c>
      <c r="AI901" s="158">
        <v>1027</v>
      </c>
      <c r="AJ901" s="157" t="s">
        <v>398</v>
      </c>
      <c r="AK901" s="158">
        <v>1027</v>
      </c>
      <c r="AL901" s="95" t="s">
        <v>398</v>
      </c>
      <c r="AM901" s="125">
        <v>12324</v>
      </c>
    </row>
    <row r="902" spans="1:41" ht="30" customHeight="1" x14ac:dyDescent="0.25">
      <c r="A902" s="215"/>
      <c r="B902" s="154">
        <v>3434</v>
      </c>
      <c r="C902" s="89" t="s">
        <v>461</v>
      </c>
      <c r="D902" s="89" t="s">
        <v>416</v>
      </c>
      <c r="E902" s="149" t="s">
        <v>466</v>
      </c>
      <c r="F902" s="155" t="s">
        <v>464</v>
      </c>
      <c r="G902" s="93" t="s">
        <v>471</v>
      </c>
      <c r="H902" s="93">
        <v>139</v>
      </c>
      <c r="I902" s="93" t="s">
        <v>472</v>
      </c>
      <c r="J902" s="93">
        <v>6</v>
      </c>
      <c r="K902" s="92" t="s">
        <v>101</v>
      </c>
      <c r="L902" s="92" t="s">
        <v>101</v>
      </c>
      <c r="M902" s="119">
        <v>20100</v>
      </c>
      <c r="N902" s="119">
        <v>21245</v>
      </c>
      <c r="O902" s="156">
        <v>2454</v>
      </c>
      <c r="P902" s="157" t="s">
        <v>398</v>
      </c>
      <c r="Q902" s="158">
        <v>1789</v>
      </c>
      <c r="R902" s="157" t="s">
        <v>398</v>
      </c>
      <c r="S902" s="158">
        <v>1556</v>
      </c>
      <c r="T902" s="157" t="s">
        <v>398</v>
      </c>
      <c r="U902" s="158">
        <v>998</v>
      </c>
      <c r="V902" s="157" t="s">
        <v>398</v>
      </c>
      <c r="W902" s="158">
        <v>1018</v>
      </c>
      <c r="X902" s="157" t="s">
        <v>398</v>
      </c>
      <c r="Y902" s="158">
        <v>904</v>
      </c>
      <c r="Z902" s="157" t="s">
        <v>398</v>
      </c>
      <c r="AA902" s="158">
        <v>712</v>
      </c>
      <c r="AB902" s="157" t="s">
        <v>398</v>
      </c>
      <c r="AC902" s="158">
        <v>851</v>
      </c>
      <c r="AD902" s="157" t="s">
        <v>398</v>
      </c>
      <c r="AE902" s="158">
        <v>1327</v>
      </c>
      <c r="AF902" s="157" t="s">
        <v>398</v>
      </c>
      <c r="AG902" s="158">
        <v>1685</v>
      </c>
      <c r="AH902" s="157" t="s">
        <v>398</v>
      </c>
      <c r="AI902" s="158">
        <v>1628</v>
      </c>
      <c r="AJ902" s="157" t="s">
        <v>398</v>
      </c>
      <c r="AK902" s="158">
        <v>2011</v>
      </c>
      <c r="AL902" s="95" t="s">
        <v>398</v>
      </c>
      <c r="AM902" s="125">
        <v>16933</v>
      </c>
    </row>
    <row r="903" spans="1:41" ht="30" customHeight="1" x14ac:dyDescent="0.25">
      <c r="A903" s="214">
        <v>447</v>
      </c>
      <c r="B903" s="154">
        <v>3435</v>
      </c>
      <c r="C903" s="89" t="s">
        <v>461</v>
      </c>
      <c r="D903" s="89" t="s">
        <v>416</v>
      </c>
      <c r="E903" s="149" t="s">
        <v>463</v>
      </c>
      <c r="F903" s="155" t="s">
        <v>464</v>
      </c>
      <c r="G903" s="93"/>
      <c r="H903" s="93"/>
      <c r="I903" s="93"/>
      <c r="J903" s="93"/>
      <c r="K903" s="92" t="s">
        <v>101</v>
      </c>
      <c r="L903" s="92" t="s">
        <v>101</v>
      </c>
      <c r="M903" s="119">
        <v>24255</v>
      </c>
      <c r="N903" s="119">
        <v>25636</v>
      </c>
      <c r="O903" s="156">
        <v>2072</v>
      </c>
      <c r="P903" s="157" t="s">
        <v>398</v>
      </c>
      <c r="Q903" s="158">
        <v>1604</v>
      </c>
      <c r="R903" s="157" t="s">
        <v>398</v>
      </c>
      <c r="S903" s="158">
        <v>1716</v>
      </c>
      <c r="T903" s="157" t="s">
        <v>398</v>
      </c>
      <c r="U903" s="158">
        <v>1480</v>
      </c>
      <c r="V903" s="157" t="s">
        <v>398</v>
      </c>
      <c r="W903" s="158">
        <v>1335</v>
      </c>
      <c r="X903" s="157" t="s">
        <v>398</v>
      </c>
      <c r="Y903" s="158">
        <v>1822</v>
      </c>
      <c r="Z903" s="157" t="s">
        <v>398</v>
      </c>
      <c r="AA903" s="158">
        <v>2536</v>
      </c>
      <c r="AB903" s="157" t="s">
        <v>398</v>
      </c>
      <c r="AC903" s="158">
        <v>1713</v>
      </c>
      <c r="AD903" s="157" t="s">
        <v>398</v>
      </c>
      <c r="AE903" s="158">
        <v>1258</v>
      </c>
      <c r="AF903" s="157" t="s">
        <v>398</v>
      </c>
      <c r="AG903" s="158">
        <v>1733</v>
      </c>
      <c r="AH903" s="157" t="s">
        <v>398</v>
      </c>
      <c r="AI903" s="158">
        <v>1989</v>
      </c>
      <c r="AJ903" s="157" t="s">
        <v>398</v>
      </c>
      <c r="AK903" s="158">
        <v>1667</v>
      </c>
      <c r="AL903" s="95" t="s">
        <v>398</v>
      </c>
      <c r="AM903" s="125">
        <v>20925</v>
      </c>
    </row>
    <row r="904" spans="1:41" ht="30" customHeight="1" x14ac:dyDescent="0.25">
      <c r="A904" s="215"/>
      <c r="B904" s="154">
        <v>3435</v>
      </c>
      <c r="C904" s="89" t="s">
        <v>461</v>
      </c>
      <c r="D904" s="89" t="s">
        <v>416</v>
      </c>
      <c r="E904" s="149" t="s">
        <v>466</v>
      </c>
      <c r="F904" s="155" t="s">
        <v>464</v>
      </c>
      <c r="G904" s="93" t="s">
        <v>471</v>
      </c>
      <c r="H904" s="93">
        <v>86</v>
      </c>
      <c r="I904" s="93" t="s">
        <v>472</v>
      </c>
      <c r="J904" s="93">
        <v>3</v>
      </c>
      <c r="K904" s="92" t="s">
        <v>101</v>
      </c>
      <c r="L904" s="92" t="s">
        <v>101</v>
      </c>
      <c r="M904" s="119">
        <v>16345</v>
      </c>
      <c r="N904" s="119">
        <v>17276</v>
      </c>
      <c r="O904" s="156">
        <v>3298</v>
      </c>
      <c r="P904" s="157" t="s">
        <v>398</v>
      </c>
      <c r="Q904" s="158">
        <v>2326</v>
      </c>
      <c r="R904" s="157" t="s">
        <v>398</v>
      </c>
      <c r="S904" s="158">
        <v>1987</v>
      </c>
      <c r="T904" s="157" t="s">
        <v>398</v>
      </c>
      <c r="U904" s="158">
        <v>2026</v>
      </c>
      <c r="V904" s="157" t="s">
        <v>398</v>
      </c>
      <c r="W904" s="158">
        <v>1877</v>
      </c>
      <c r="X904" s="157" t="s">
        <v>398</v>
      </c>
      <c r="Y904" s="158">
        <v>2063</v>
      </c>
      <c r="Z904" s="157" t="s">
        <v>398</v>
      </c>
      <c r="AA904" s="158">
        <v>1630</v>
      </c>
      <c r="AB904" s="157" t="s">
        <v>398</v>
      </c>
      <c r="AC904" s="158">
        <v>1652</v>
      </c>
      <c r="AD904" s="157" t="s">
        <v>398</v>
      </c>
      <c r="AE904" s="158">
        <v>1918</v>
      </c>
      <c r="AF904" s="157" t="s">
        <v>398</v>
      </c>
      <c r="AG904" s="158">
        <v>1875</v>
      </c>
      <c r="AH904" s="157" t="s">
        <v>398</v>
      </c>
      <c r="AI904" s="158">
        <v>1735</v>
      </c>
      <c r="AJ904" s="157" t="s">
        <v>398</v>
      </c>
      <c r="AK904" s="158">
        <v>1825</v>
      </c>
      <c r="AL904" s="95" t="s">
        <v>398</v>
      </c>
      <c r="AM904" s="125">
        <v>24212</v>
      </c>
    </row>
    <row r="905" spans="1:41" ht="30" customHeight="1" x14ac:dyDescent="0.25">
      <c r="A905" s="214">
        <v>448</v>
      </c>
      <c r="B905" s="154">
        <v>3436</v>
      </c>
      <c r="C905" s="89" t="s">
        <v>461</v>
      </c>
      <c r="D905" s="89" t="s">
        <v>416</v>
      </c>
      <c r="E905" s="149" t="s">
        <v>463</v>
      </c>
      <c r="F905" s="155" t="s">
        <v>464</v>
      </c>
      <c r="G905" s="93"/>
      <c r="H905" s="93"/>
      <c r="I905" s="93"/>
      <c r="J905" s="93"/>
      <c r="K905" s="92" t="s">
        <v>101</v>
      </c>
      <c r="L905" s="92" t="s">
        <v>101</v>
      </c>
      <c r="M905" s="92">
        <v>4752</v>
      </c>
      <c r="N905" s="92">
        <v>5023</v>
      </c>
      <c r="O905" s="156">
        <v>485</v>
      </c>
      <c r="P905" s="157" t="s">
        <v>398</v>
      </c>
      <c r="Q905" s="158">
        <v>316</v>
      </c>
      <c r="R905" s="157" t="s">
        <v>398</v>
      </c>
      <c r="S905" s="158">
        <v>343</v>
      </c>
      <c r="T905" s="157" t="s">
        <v>398</v>
      </c>
      <c r="U905" s="158">
        <v>330</v>
      </c>
      <c r="V905" s="157" t="s">
        <v>398</v>
      </c>
      <c r="W905" s="158">
        <v>316</v>
      </c>
      <c r="X905" s="157" t="s">
        <v>398</v>
      </c>
      <c r="Y905" s="158">
        <v>402</v>
      </c>
      <c r="Z905" s="157" t="s">
        <v>398</v>
      </c>
      <c r="AA905" s="158">
        <v>366</v>
      </c>
      <c r="AB905" s="157" t="s">
        <v>398</v>
      </c>
      <c r="AC905" s="158">
        <v>343</v>
      </c>
      <c r="AD905" s="157" t="s">
        <v>398</v>
      </c>
      <c r="AE905" s="158">
        <v>349</v>
      </c>
      <c r="AF905" s="157" t="s">
        <v>398</v>
      </c>
      <c r="AG905" s="158">
        <v>316</v>
      </c>
      <c r="AH905" s="157" t="s">
        <v>398</v>
      </c>
      <c r="AI905" s="158">
        <v>297</v>
      </c>
      <c r="AJ905" s="157" t="s">
        <v>398</v>
      </c>
      <c r="AK905" s="158">
        <v>346</v>
      </c>
      <c r="AL905" s="95" t="s">
        <v>398</v>
      </c>
      <c r="AM905" s="125">
        <v>4209</v>
      </c>
      <c r="AN905" s="130"/>
      <c r="AO905" s="130"/>
    </row>
    <row r="906" spans="1:41" ht="30" customHeight="1" x14ac:dyDescent="0.25">
      <c r="A906" s="215"/>
      <c r="B906" s="154">
        <v>3436</v>
      </c>
      <c r="C906" s="89" t="s">
        <v>461</v>
      </c>
      <c r="D906" s="89" t="s">
        <v>416</v>
      </c>
      <c r="E906" s="149" t="s">
        <v>466</v>
      </c>
      <c r="F906" s="155" t="s">
        <v>464</v>
      </c>
      <c r="G906" s="93" t="s">
        <v>471</v>
      </c>
      <c r="H906" s="93">
        <v>122</v>
      </c>
      <c r="I906" s="93" t="s">
        <v>472</v>
      </c>
      <c r="J906" s="93">
        <v>3</v>
      </c>
      <c r="K906" s="92" t="s">
        <v>101</v>
      </c>
      <c r="L906" s="92" t="s">
        <v>101</v>
      </c>
      <c r="M906" s="119">
        <v>3888</v>
      </c>
      <c r="N906" s="119">
        <v>4109</v>
      </c>
      <c r="O906" s="156">
        <v>396</v>
      </c>
      <c r="P906" s="157" t="s">
        <v>398</v>
      </c>
      <c r="Q906" s="158">
        <v>259</v>
      </c>
      <c r="R906" s="157" t="s">
        <v>398</v>
      </c>
      <c r="S906" s="158">
        <v>280</v>
      </c>
      <c r="T906" s="157" t="s">
        <v>398</v>
      </c>
      <c r="U906" s="158">
        <v>270</v>
      </c>
      <c r="V906" s="157" t="s">
        <v>398</v>
      </c>
      <c r="W906" s="158">
        <v>259</v>
      </c>
      <c r="X906" s="157" t="s">
        <v>398</v>
      </c>
      <c r="Y906" s="158">
        <v>329</v>
      </c>
      <c r="Z906" s="157" t="s">
        <v>398</v>
      </c>
      <c r="AA906" s="158">
        <v>299</v>
      </c>
      <c r="AB906" s="157" t="s">
        <v>398</v>
      </c>
      <c r="AC906" s="158">
        <v>280</v>
      </c>
      <c r="AD906" s="157" t="s">
        <v>398</v>
      </c>
      <c r="AE906" s="158">
        <v>286</v>
      </c>
      <c r="AF906" s="157" t="s">
        <v>398</v>
      </c>
      <c r="AG906" s="158">
        <v>259</v>
      </c>
      <c r="AH906" s="157" t="s">
        <v>398</v>
      </c>
      <c r="AI906" s="158">
        <v>243</v>
      </c>
      <c r="AJ906" s="157" t="s">
        <v>398</v>
      </c>
      <c r="AK906" s="158">
        <v>283</v>
      </c>
      <c r="AL906" s="95" t="s">
        <v>398</v>
      </c>
      <c r="AM906" s="125">
        <v>3443</v>
      </c>
      <c r="AN906" s="130"/>
      <c r="AO906" s="130"/>
    </row>
    <row r="907" spans="1:41" ht="30" customHeight="1" x14ac:dyDescent="0.25">
      <c r="A907" s="214">
        <v>449</v>
      </c>
      <c r="B907" s="154">
        <v>3437</v>
      </c>
      <c r="C907" s="89" t="s">
        <v>461</v>
      </c>
      <c r="D907" s="89" t="s">
        <v>416</v>
      </c>
      <c r="E907" s="149" t="s">
        <v>463</v>
      </c>
      <c r="F907" s="155" t="s">
        <v>464</v>
      </c>
      <c r="G907" s="93"/>
      <c r="H907" s="93"/>
      <c r="I907" s="93"/>
      <c r="J907" s="93"/>
      <c r="K907" s="92" t="s">
        <v>101</v>
      </c>
      <c r="L907" s="92" t="s">
        <v>101</v>
      </c>
      <c r="M907" s="119">
        <v>17346</v>
      </c>
      <c r="N907" s="119">
        <v>18334</v>
      </c>
      <c r="O907" s="156">
        <v>1745</v>
      </c>
      <c r="P907" s="157" t="s">
        <v>398</v>
      </c>
      <c r="Q907" s="158">
        <v>1420</v>
      </c>
      <c r="R907" s="157" t="s">
        <v>398</v>
      </c>
      <c r="S907" s="158">
        <v>1455</v>
      </c>
      <c r="T907" s="157" t="s">
        <v>398</v>
      </c>
      <c r="U907" s="158">
        <v>1346</v>
      </c>
      <c r="V907" s="157" t="s">
        <v>398</v>
      </c>
      <c r="W907" s="158">
        <v>1305</v>
      </c>
      <c r="X907" s="157" t="s">
        <v>398</v>
      </c>
      <c r="Y907" s="158">
        <v>1364</v>
      </c>
      <c r="Z907" s="157" t="s">
        <v>398</v>
      </c>
      <c r="AA907" s="158">
        <v>1189</v>
      </c>
      <c r="AB907" s="157" t="s">
        <v>398</v>
      </c>
      <c r="AC907" s="158">
        <v>1187</v>
      </c>
      <c r="AD907" s="157" t="s">
        <v>398</v>
      </c>
      <c r="AE907" s="158">
        <v>1346</v>
      </c>
      <c r="AF907" s="157" t="s">
        <v>398</v>
      </c>
      <c r="AG907" s="158">
        <v>1331</v>
      </c>
      <c r="AH907" s="157" t="s">
        <v>398</v>
      </c>
      <c r="AI907" s="158">
        <v>1202</v>
      </c>
      <c r="AJ907" s="157" t="s">
        <v>398</v>
      </c>
      <c r="AK907" s="158">
        <v>1426</v>
      </c>
      <c r="AL907" s="95" t="s">
        <v>398</v>
      </c>
      <c r="AM907" s="125">
        <v>16316</v>
      </c>
      <c r="AN907" s="130"/>
      <c r="AO907" s="130"/>
    </row>
    <row r="908" spans="1:41" ht="30" customHeight="1" x14ac:dyDescent="0.25">
      <c r="A908" s="215"/>
      <c r="B908" s="154">
        <v>3437</v>
      </c>
      <c r="C908" s="89" t="s">
        <v>461</v>
      </c>
      <c r="D908" s="89" t="s">
        <v>416</v>
      </c>
      <c r="E908" s="149" t="s">
        <v>466</v>
      </c>
      <c r="F908" s="155" t="s">
        <v>464</v>
      </c>
      <c r="G908" s="93" t="s">
        <v>471</v>
      </c>
      <c r="H908" s="93">
        <v>139</v>
      </c>
      <c r="I908" s="93" t="s">
        <v>472</v>
      </c>
      <c r="J908" s="93">
        <v>5</v>
      </c>
      <c r="K908" s="92" t="s">
        <v>101</v>
      </c>
      <c r="L908" s="92" t="s">
        <v>101</v>
      </c>
      <c r="M908" s="119">
        <v>10791</v>
      </c>
      <c r="N908" s="119">
        <v>11405</v>
      </c>
      <c r="O908" s="156">
        <v>1409</v>
      </c>
      <c r="P908" s="157" t="s">
        <v>398</v>
      </c>
      <c r="Q908" s="158">
        <v>1220</v>
      </c>
      <c r="R908" s="157" t="s">
        <v>398</v>
      </c>
      <c r="S908" s="158">
        <v>1050</v>
      </c>
      <c r="T908" s="157" t="s">
        <v>398</v>
      </c>
      <c r="U908" s="158">
        <v>853</v>
      </c>
      <c r="V908" s="157" t="s">
        <v>398</v>
      </c>
      <c r="W908" s="158">
        <v>688</v>
      </c>
      <c r="X908" s="157" t="s">
        <v>398</v>
      </c>
      <c r="Y908" s="158">
        <v>974</v>
      </c>
      <c r="Z908" s="157" t="s">
        <v>398</v>
      </c>
      <c r="AA908" s="158">
        <v>734</v>
      </c>
      <c r="AB908" s="157" t="s">
        <v>398</v>
      </c>
      <c r="AC908" s="158">
        <v>898</v>
      </c>
      <c r="AD908" s="157" t="s">
        <v>398</v>
      </c>
      <c r="AE908" s="158">
        <v>1167</v>
      </c>
      <c r="AF908" s="157" t="s">
        <v>398</v>
      </c>
      <c r="AG908" s="158">
        <v>1364</v>
      </c>
      <c r="AH908" s="157" t="s">
        <v>398</v>
      </c>
      <c r="AI908" s="158">
        <v>1704</v>
      </c>
      <c r="AJ908" s="157" t="s">
        <v>398</v>
      </c>
      <c r="AK908" s="158">
        <v>2714</v>
      </c>
      <c r="AL908" s="95" t="s">
        <v>398</v>
      </c>
      <c r="AM908" s="125">
        <v>14775</v>
      </c>
      <c r="AN908" s="130"/>
      <c r="AO908" s="130"/>
    </row>
    <row r="909" spans="1:41" ht="30" customHeight="1" x14ac:dyDescent="0.25">
      <c r="A909" s="214">
        <v>450</v>
      </c>
      <c r="B909" s="154">
        <v>3438</v>
      </c>
      <c r="C909" s="89" t="s">
        <v>461</v>
      </c>
      <c r="D909" s="89" t="s">
        <v>416</v>
      </c>
      <c r="E909" s="149" t="s">
        <v>463</v>
      </c>
      <c r="F909" s="155" t="s">
        <v>464</v>
      </c>
      <c r="G909" s="93"/>
      <c r="H909" s="93"/>
      <c r="I909" s="93"/>
      <c r="J909" s="93"/>
      <c r="K909" s="92" t="s">
        <v>101</v>
      </c>
      <c r="L909" s="92" t="s">
        <v>101</v>
      </c>
      <c r="M909" s="119">
        <v>29420</v>
      </c>
      <c r="N909" s="119">
        <v>31095</v>
      </c>
      <c r="O909" s="156">
        <v>2907</v>
      </c>
      <c r="P909" s="157" t="s">
        <v>398</v>
      </c>
      <c r="Q909" s="158">
        <v>2462</v>
      </c>
      <c r="R909" s="157" t="s">
        <v>398</v>
      </c>
      <c r="S909" s="158">
        <v>2622</v>
      </c>
      <c r="T909" s="157" t="s">
        <v>398</v>
      </c>
      <c r="U909" s="158">
        <v>2559</v>
      </c>
      <c r="V909" s="157" t="s">
        <v>398</v>
      </c>
      <c r="W909" s="158">
        <v>2640</v>
      </c>
      <c r="X909" s="157" t="s">
        <v>398</v>
      </c>
      <c r="Y909" s="158">
        <v>2964</v>
      </c>
      <c r="Z909" s="157" t="s">
        <v>398</v>
      </c>
      <c r="AA909" s="158">
        <v>2681</v>
      </c>
      <c r="AB909" s="157" t="s">
        <v>398</v>
      </c>
      <c r="AC909" s="158">
        <v>2442</v>
      </c>
      <c r="AD909" s="157" t="s">
        <v>398</v>
      </c>
      <c r="AE909" s="158">
        <v>2941</v>
      </c>
      <c r="AF909" s="157" t="s">
        <v>398</v>
      </c>
      <c r="AG909" s="158">
        <v>2595</v>
      </c>
      <c r="AH909" s="157" t="s">
        <v>398</v>
      </c>
      <c r="AI909" s="158">
        <v>2657</v>
      </c>
      <c r="AJ909" s="157" t="s">
        <v>398</v>
      </c>
      <c r="AK909" s="158">
        <v>2898</v>
      </c>
      <c r="AL909" s="95" t="s">
        <v>398</v>
      </c>
      <c r="AM909" s="125">
        <v>32368</v>
      </c>
      <c r="AN909" s="130"/>
      <c r="AO909" s="130"/>
    </row>
    <row r="910" spans="1:41" ht="30" customHeight="1" x14ac:dyDescent="0.25">
      <c r="A910" s="215"/>
      <c r="B910" s="154">
        <v>3438</v>
      </c>
      <c r="C910" s="89" t="s">
        <v>461</v>
      </c>
      <c r="D910" s="89" t="s">
        <v>416</v>
      </c>
      <c r="E910" s="149" t="s">
        <v>466</v>
      </c>
      <c r="F910" s="155" t="s">
        <v>464</v>
      </c>
      <c r="G910" s="93" t="s">
        <v>471</v>
      </c>
      <c r="H910" s="93">
        <v>336</v>
      </c>
      <c r="I910" s="93" t="s">
        <v>472</v>
      </c>
      <c r="J910" s="93">
        <v>13</v>
      </c>
      <c r="K910" s="92" t="s">
        <v>101</v>
      </c>
      <c r="L910" s="92" t="s">
        <v>101</v>
      </c>
      <c r="M910" s="119">
        <v>29268</v>
      </c>
      <c r="N910" s="119">
        <v>30934</v>
      </c>
      <c r="O910" s="156">
        <v>3947</v>
      </c>
      <c r="P910" s="157" t="s">
        <v>398</v>
      </c>
      <c r="Q910" s="158">
        <v>3121</v>
      </c>
      <c r="R910" s="157" t="s">
        <v>398</v>
      </c>
      <c r="S910" s="158">
        <v>3405</v>
      </c>
      <c r="T910" s="157" t="s">
        <v>398</v>
      </c>
      <c r="U910" s="158">
        <v>3379</v>
      </c>
      <c r="V910" s="157" t="s">
        <v>398</v>
      </c>
      <c r="W910" s="158">
        <v>2316</v>
      </c>
      <c r="X910" s="157" t="s">
        <v>398</v>
      </c>
      <c r="Y910" s="158">
        <v>2214</v>
      </c>
      <c r="Z910" s="157" t="s">
        <v>398</v>
      </c>
      <c r="AA910" s="158">
        <v>1548</v>
      </c>
      <c r="AB910" s="157" t="s">
        <v>398</v>
      </c>
      <c r="AC910" s="158">
        <v>1791</v>
      </c>
      <c r="AD910" s="157" t="s">
        <v>398</v>
      </c>
      <c r="AE910" s="158">
        <v>2566</v>
      </c>
      <c r="AF910" s="157" t="s">
        <v>398</v>
      </c>
      <c r="AG910" s="158">
        <v>3180</v>
      </c>
      <c r="AH910" s="157" t="s">
        <v>398</v>
      </c>
      <c r="AI910" s="158">
        <v>2917</v>
      </c>
      <c r="AJ910" s="157" t="s">
        <v>398</v>
      </c>
      <c r="AK910" s="158">
        <v>4988</v>
      </c>
      <c r="AL910" s="95" t="s">
        <v>398</v>
      </c>
      <c r="AM910" s="125">
        <v>35372</v>
      </c>
      <c r="AN910" s="130"/>
      <c r="AO910" s="130"/>
    </row>
    <row r="911" spans="1:41" ht="30" customHeight="1" x14ac:dyDescent="0.25">
      <c r="A911" s="214">
        <v>451</v>
      </c>
      <c r="B911" s="154">
        <v>3439</v>
      </c>
      <c r="C911" s="89" t="s">
        <v>461</v>
      </c>
      <c r="D911" s="89" t="s">
        <v>416</v>
      </c>
      <c r="E911" s="149" t="s">
        <v>463</v>
      </c>
      <c r="F911" s="155" t="s">
        <v>464</v>
      </c>
      <c r="G911" s="93"/>
      <c r="H911" s="93"/>
      <c r="I911" s="93"/>
      <c r="J911" s="93"/>
      <c r="K911" s="92" t="s">
        <v>101</v>
      </c>
      <c r="L911" s="92" t="s">
        <v>101</v>
      </c>
      <c r="M911" s="119">
        <v>6197</v>
      </c>
      <c r="N911" s="119">
        <v>6550</v>
      </c>
      <c r="O911" s="156">
        <v>550</v>
      </c>
      <c r="P911" s="157" t="s">
        <v>398</v>
      </c>
      <c r="Q911" s="158">
        <v>400</v>
      </c>
      <c r="R911" s="157" t="s">
        <v>398</v>
      </c>
      <c r="S911" s="158">
        <v>410</v>
      </c>
      <c r="T911" s="157" t="s">
        <v>398</v>
      </c>
      <c r="U911" s="158">
        <v>370</v>
      </c>
      <c r="V911" s="157" t="s">
        <v>398</v>
      </c>
      <c r="W911" s="158">
        <v>350</v>
      </c>
      <c r="X911" s="157" t="s">
        <v>398</v>
      </c>
      <c r="Y911" s="158">
        <v>390</v>
      </c>
      <c r="Z911" s="157" t="s">
        <v>398</v>
      </c>
      <c r="AA911" s="158">
        <v>370</v>
      </c>
      <c r="AB911" s="157" t="s">
        <v>398</v>
      </c>
      <c r="AC911" s="158">
        <v>350</v>
      </c>
      <c r="AD911" s="157" t="s">
        <v>398</v>
      </c>
      <c r="AE911" s="158">
        <v>430</v>
      </c>
      <c r="AF911" s="157" t="s">
        <v>398</v>
      </c>
      <c r="AG911" s="158">
        <v>470</v>
      </c>
      <c r="AH911" s="157" t="s">
        <v>398</v>
      </c>
      <c r="AI911" s="158">
        <v>400</v>
      </c>
      <c r="AJ911" s="157" t="s">
        <v>398</v>
      </c>
      <c r="AK911" s="158">
        <v>400</v>
      </c>
      <c r="AL911" s="95" t="s">
        <v>398</v>
      </c>
      <c r="AM911" s="125">
        <v>4890</v>
      </c>
      <c r="AN911" s="130"/>
      <c r="AO911" s="130"/>
    </row>
    <row r="912" spans="1:41" ht="30" customHeight="1" x14ac:dyDescent="0.25">
      <c r="A912" s="215"/>
      <c r="B912" s="154">
        <v>3439</v>
      </c>
      <c r="C912" s="89" t="s">
        <v>461</v>
      </c>
      <c r="D912" s="89" t="s">
        <v>416</v>
      </c>
      <c r="E912" s="149" t="s">
        <v>466</v>
      </c>
      <c r="F912" s="155" t="s">
        <v>464</v>
      </c>
      <c r="G912" s="93" t="s">
        <v>471</v>
      </c>
      <c r="H912" s="93">
        <v>61</v>
      </c>
      <c r="I912" s="93" t="s">
        <v>472</v>
      </c>
      <c r="J912" s="93">
        <v>1</v>
      </c>
      <c r="K912" s="92" t="s">
        <v>101</v>
      </c>
      <c r="L912" s="92" t="s">
        <v>101</v>
      </c>
      <c r="M912" s="119">
        <v>8802</v>
      </c>
      <c r="N912" s="119">
        <v>9303</v>
      </c>
      <c r="O912" s="156">
        <v>649</v>
      </c>
      <c r="P912" s="157" t="s">
        <v>398</v>
      </c>
      <c r="Q912" s="158">
        <v>473</v>
      </c>
      <c r="R912" s="157" t="s">
        <v>398</v>
      </c>
      <c r="S912" s="158">
        <v>543</v>
      </c>
      <c r="T912" s="157" t="s">
        <v>398</v>
      </c>
      <c r="U912" s="158">
        <v>475</v>
      </c>
      <c r="V912" s="157" t="s">
        <v>398</v>
      </c>
      <c r="W912" s="158">
        <v>691</v>
      </c>
      <c r="X912" s="157" t="s">
        <v>398</v>
      </c>
      <c r="Y912" s="158">
        <v>415</v>
      </c>
      <c r="Z912" s="157" t="s">
        <v>398</v>
      </c>
      <c r="AA912" s="158">
        <v>412</v>
      </c>
      <c r="AB912" s="157" t="s">
        <v>398</v>
      </c>
      <c r="AC912" s="158">
        <v>451</v>
      </c>
      <c r="AD912" s="157" t="s">
        <v>398</v>
      </c>
      <c r="AE912" s="158">
        <v>384</v>
      </c>
      <c r="AF912" s="157" t="s">
        <v>398</v>
      </c>
      <c r="AG912" s="158">
        <v>602</v>
      </c>
      <c r="AH912" s="157" t="s">
        <v>398</v>
      </c>
      <c r="AI912" s="158">
        <v>513</v>
      </c>
      <c r="AJ912" s="157" t="s">
        <v>398</v>
      </c>
      <c r="AK912" s="158">
        <v>612</v>
      </c>
      <c r="AL912" s="95" t="s">
        <v>398</v>
      </c>
      <c r="AM912" s="125">
        <v>6220</v>
      </c>
      <c r="AN912" s="130"/>
      <c r="AO912" s="130"/>
    </row>
    <row r="913" spans="1:41" ht="30" customHeight="1" x14ac:dyDescent="0.25">
      <c r="A913" s="214">
        <v>452</v>
      </c>
      <c r="B913" s="154">
        <v>34310</v>
      </c>
      <c r="C913" s="89" t="s">
        <v>461</v>
      </c>
      <c r="D913" s="89" t="s">
        <v>416</v>
      </c>
      <c r="E913" s="149" t="s">
        <v>463</v>
      </c>
      <c r="F913" s="155" t="s">
        <v>464</v>
      </c>
      <c r="G913" s="93"/>
      <c r="H913" s="93"/>
      <c r="I913" s="93"/>
      <c r="J913" s="93"/>
      <c r="K913" s="92" t="s">
        <v>101</v>
      </c>
      <c r="L913" s="92" t="s">
        <v>101</v>
      </c>
      <c r="M913" s="119">
        <v>10924</v>
      </c>
      <c r="N913" s="119">
        <v>11546</v>
      </c>
      <c r="O913" s="156">
        <v>1294</v>
      </c>
      <c r="P913" s="157" t="s">
        <v>398</v>
      </c>
      <c r="Q913" s="158">
        <v>997</v>
      </c>
      <c r="R913" s="157" t="s">
        <v>398</v>
      </c>
      <c r="S913" s="158">
        <v>1163</v>
      </c>
      <c r="T913" s="157" t="s">
        <v>398</v>
      </c>
      <c r="U913" s="158">
        <v>936</v>
      </c>
      <c r="V913" s="157" t="s">
        <v>398</v>
      </c>
      <c r="W913" s="158">
        <v>850</v>
      </c>
      <c r="X913" s="157" t="s">
        <v>398</v>
      </c>
      <c r="Y913" s="158">
        <v>949</v>
      </c>
      <c r="Z913" s="157" t="s">
        <v>398</v>
      </c>
      <c r="AA913" s="158">
        <v>1001</v>
      </c>
      <c r="AB913" s="157" t="s">
        <v>398</v>
      </c>
      <c r="AC913" s="158">
        <v>1141</v>
      </c>
      <c r="AD913" s="157" t="s">
        <v>398</v>
      </c>
      <c r="AE913" s="158">
        <v>966</v>
      </c>
      <c r="AF913" s="157" t="s">
        <v>398</v>
      </c>
      <c r="AG913" s="158">
        <v>1131</v>
      </c>
      <c r="AH913" s="157" t="s">
        <v>398</v>
      </c>
      <c r="AI913" s="158">
        <v>1182</v>
      </c>
      <c r="AJ913" s="157" t="s">
        <v>398</v>
      </c>
      <c r="AK913" s="158">
        <v>1310</v>
      </c>
      <c r="AL913" s="95" t="s">
        <v>398</v>
      </c>
      <c r="AM913" s="125">
        <v>12920</v>
      </c>
      <c r="AN913" s="130"/>
      <c r="AO913" s="130"/>
    </row>
    <row r="914" spans="1:41" ht="30" customHeight="1" x14ac:dyDescent="0.25">
      <c r="A914" s="215"/>
      <c r="B914" s="154">
        <v>34310</v>
      </c>
      <c r="C914" s="89" t="s">
        <v>461</v>
      </c>
      <c r="D914" s="89" t="s">
        <v>416</v>
      </c>
      <c r="E914" s="149" t="s">
        <v>466</v>
      </c>
      <c r="F914" s="155" t="s">
        <v>464</v>
      </c>
      <c r="G914" s="93" t="s">
        <v>471</v>
      </c>
      <c r="H914" s="93">
        <v>61</v>
      </c>
      <c r="I914" s="93" t="s">
        <v>472</v>
      </c>
      <c r="J914" s="93">
        <v>1</v>
      </c>
      <c r="K914" s="92" t="s">
        <v>101</v>
      </c>
      <c r="L914" s="92" t="s">
        <v>101</v>
      </c>
      <c r="M914" s="119">
        <v>5913</v>
      </c>
      <c r="N914" s="119">
        <v>6250</v>
      </c>
      <c r="O914" s="156">
        <v>470</v>
      </c>
      <c r="P914" s="157" t="s">
        <v>398</v>
      </c>
      <c r="Q914" s="158">
        <v>400</v>
      </c>
      <c r="R914" s="157" t="s">
        <v>398</v>
      </c>
      <c r="S914" s="158">
        <v>450</v>
      </c>
      <c r="T914" s="157" t="s">
        <v>398</v>
      </c>
      <c r="U914" s="158">
        <v>410</v>
      </c>
      <c r="V914" s="157" t="s">
        <v>398</v>
      </c>
      <c r="W914" s="158">
        <v>410</v>
      </c>
      <c r="X914" s="157" t="s">
        <v>398</v>
      </c>
      <c r="Y914" s="158">
        <v>480</v>
      </c>
      <c r="Z914" s="157" t="s">
        <v>398</v>
      </c>
      <c r="AA914" s="158">
        <v>430</v>
      </c>
      <c r="AB914" s="157" t="s">
        <v>398</v>
      </c>
      <c r="AC914" s="158">
        <v>430</v>
      </c>
      <c r="AD914" s="157" t="s">
        <v>398</v>
      </c>
      <c r="AE914" s="158">
        <v>410</v>
      </c>
      <c r="AF914" s="157" t="s">
        <v>398</v>
      </c>
      <c r="AG914" s="158">
        <v>460</v>
      </c>
      <c r="AH914" s="157" t="s">
        <v>398</v>
      </c>
      <c r="AI914" s="158">
        <v>430</v>
      </c>
      <c r="AJ914" s="157" t="s">
        <v>398</v>
      </c>
      <c r="AK914" s="158">
        <v>450</v>
      </c>
      <c r="AL914" s="95" t="s">
        <v>398</v>
      </c>
      <c r="AM914" s="125">
        <v>5230</v>
      </c>
      <c r="AN914" s="130"/>
      <c r="AO914" s="130"/>
    </row>
    <row r="915" spans="1:41" ht="30" customHeight="1" x14ac:dyDescent="0.25">
      <c r="A915" s="214">
        <v>453</v>
      </c>
      <c r="B915" s="154">
        <v>34311</v>
      </c>
      <c r="C915" s="89" t="s">
        <v>461</v>
      </c>
      <c r="D915" s="89" t="s">
        <v>416</v>
      </c>
      <c r="E915" s="149" t="s">
        <v>463</v>
      </c>
      <c r="F915" s="155" t="s">
        <v>464</v>
      </c>
      <c r="G915" s="93"/>
      <c r="H915" s="93"/>
      <c r="I915" s="93"/>
      <c r="J915" s="93"/>
      <c r="K915" s="92" t="s">
        <v>101</v>
      </c>
      <c r="L915" s="92" t="s">
        <v>101</v>
      </c>
      <c r="M915" s="119">
        <v>4967</v>
      </c>
      <c r="N915" s="119">
        <v>5250</v>
      </c>
      <c r="O915" s="156">
        <v>550</v>
      </c>
      <c r="P915" s="157" t="s">
        <v>398</v>
      </c>
      <c r="Q915" s="158">
        <v>400</v>
      </c>
      <c r="R915" s="157" t="s">
        <v>398</v>
      </c>
      <c r="S915" s="158">
        <v>410</v>
      </c>
      <c r="T915" s="157" t="s">
        <v>398</v>
      </c>
      <c r="U915" s="158">
        <v>370</v>
      </c>
      <c r="V915" s="157" t="s">
        <v>398</v>
      </c>
      <c r="W915" s="158">
        <v>350</v>
      </c>
      <c r="X915" s="157" t="s">
        <v>398</v>
      </c>
      <c r="Y915" s="158">
        <v>390</v>
      </c>
      <c r="Z915" s="157" t="s">
        <v>398</v>
      </c>
      <c r="AA915" s="158">
        <v>370</v>
      </c>
      <c r="AB915" s="157" t="s">
        <v>398</v>
      </c>
      <c r="AC915" s="158">
        <v>350</v>
      </c>
      <c r="AD915" s="157" t="s">
        <v>398</v>
      </c>
      <c r="AE915" s="158">
        <v>430</v>
      </c>
      <c r="AF915" s="157" t="s">
        <v>398</v>
      </c>
      <c r="AG915" s="158">
        <v>470</v>
      </c>
      <c r="AH915" s="157" t="s">
        <v>398</v>
      </c>
      <c r="AI915" s="158">
        <v>400</v>
      </c>
      <c r="AJ915" s="157" t="s">
        <v>398</v>
      </c>
      <c r="AK915" s="158">
        <v>400</v>
      </c>
      <c r="AL915" s="95" t="s">
        <v>398</v>
      </c>
      <c r="AM915" s="125">
        <v>4890</v>
      </c>
      <c r="AN915" s="130"/>
      <c r="AO915" s="130"/>
    </row>
    <row r="916" spans="1:41" ht="30" customHeight="1" x14ac:dyDescent="0.25">
      <c r="A916" s="215"/>
      <c r="B916" s="154">
        <v>34311</v>
      </c>
      <c r="C916" s="89" t="s">
        <v>461</v>
      </c>
      <c r="D916" s="89" t="s">
        <v>416</v>
      </c>
      <c r="E916" s="149" t="s">
        <v>466</v>
      </c>
      <c r="F916" s="155" t="s">
        <v>464</v>
      </c>
      <c r="G916" s="93" t="s">
        <v>471</v>
      </c>
      <c r="H916" s="93">
        <v>61</v>
      </c>
      <c r="I916" s="93" t="s">
        <v>472</v>
      </c>
      <c r="J916" s="93">
        <v>3</v>
      </c>
      <c r="K916" s="92" t="s">
        <v>101</v>
      </c>
      <c r="L916" s="92" t="s">
        <v>101</v>
      </c>
      <c r="M916" s="119">
        <v>13137</v>
      </c>
      <c r="N916" s="119">
        <v>13885</v>
      </c>
      <c r="O916" s="156">
        <v>1303</v>
      </c>
      <c r="P916" s="157" t="s">
        <v>398</v>
      </c>
      <c r="Q916" s="158">
        <v>997</v>
      </c>
      <c r="R916" s="157" t="s">
        <v>398</v>
      </c>
      <c r="S916" s="158">
        <v>1004</v>
      </c>
      <c r="T916" s="157" t="s">
        <v>398</v>
      </c>
      <c r="U916" s="158">
        <v>918</v>
      </c>
      <c r="V916" s="157" t="s">
        <v>398</v>
      </c>
      <c r="W916" s="158">
        <v>970</v>
      </c>
      <c r="X916" s="157" t="s">
        <v>398</v>
      </c>
      <c r="Y916" s="158">
        <v>1087</v>
      </c>
      <c r="Z916" s="157" t="s">
        <v>398</v>
      </c>
      <c r="AA916" s="158">
        <v>1004</v>
      </c>
      <c r="AB916" s="157" t="s">
        <v>398</v>
      </c>
      <c r="AC916" s="158">
        <v>1370</v>
      </c>
      <c r="AD916" s="157" t="s">
        <v>398</v>
      </c>
      <c r="AE916" s="158">
        <v>498</v>
      </c>
      <c r="AF916" s="157" t="s">
        <v>398</v>
      </c>
      <c r="AG916" s="158">
        <v>828</v>
      </c>
      <c r="AH916" s="157" t="s">
        <v>398</v>
      </c>
      <c r="AI916" s="158">
        <v>968</v>
      </c>
      <c r="AJ916" s="157" t="s">
        <v>398</v>
      </c>
      <c r="AK916" s="158">
        <v>960</v>
      </c>
      <c r="AL916" s="95" t="s">
        <v>398</v>
      </c>
      <c r="AM916" s="125">
        <v>11907</v>
      </c>
      <c r="AN916" s="130"/>
      <c r="AO916" s="130"/>
    </row>
    <row r="917" spans="1:41" ht="30" customHeight="1" x14ac:dyDescent="0.25">
      <c r="A917" s="214">
        <v>454</v>
      </c>
      <c r="B917" s="154">
        <v>34312</v>
      </c>
      <c r="C917" s="89" t="s">
        <v>461</v>
      </c>
      <c r="D917" s="89" t="s">
        <v>416</v>
      </c>
      <c r="E917" s="149" t="s">
        <v>463</v>
      </c>
      <c r="F917" s="155" t="s">
        <v>464</v>
      </c>
      <c r="G917" s="93"/>
      <c r="H917" s="93"/>
      <c r="I917" s="93"/>
      <c r="J917" s="93"/>
      <c r="K917" s="92" t="s">
        <v>101</v>
      </c>
      <c r="L917" s="92" t="s">
        <v>101</v>
      </c>
      <c r="M917" s="119">
        <v>61976</v>
      </c>
      <c r="N917" s="119">
        <v>65505</v>
      </c>
      <c r="O917" s="156">
        <v>5528</v>
      </c>
      <c r="P917" s="157" t="s">
        <v>398</v>
      </c>
      <c r="Q917" s="158">
        <v>4076</v>
      </c>
      <c r="R917" s="157" t="s">
        <v>398</v>
      </c>
      <c r="S917" s="158">
        <v>3638</v>
      </c>
      <c r="T917" s="157" t="s">
        <v>398</v>
      </c>
      <c r="U917" s="158">
        <v>2747</v>
      </c>
      <c r="V917" s="157" t="s">
        <v>398</v>
      </c>
      <c r="W917" s="158">
        <v>2723</v>
      </c>
      <c r="X917" s="157" t="s">
        <v>398</v>
      </c>
      <c r="Y917" s="158">
        <v>2525</v>
      </c>
      <c r="Z917" s="157" t="s">
        <v>398</v>
      </c>
      <c r="AA917" s="158">
        <v>2244</v>
      </c>
      <c r="AB917" s="157" t="s">
        <v>398</v>
      </c>
      <c r="AC917" s="158">
        <v>2409</v>
      </c>
      <c r="AD917" s="157" t="s">
        <v>398</v>
      </c>
      <c r="AE917" s="158">
        <v>2525</v>
      </c>
      <c r="AF917" s="157" t="s">
        <v>398</v>
      </c>
      <c r="AG917" s="158">
        <v>3762</v>
      </c>
      <c r="AH917" s="157" t="s">
        <v>398</v>
      </c>
      <c r="AI917" s="158">
        <v>4472</v>
      </c>
      <c r="AJ917" s="157" t="s">
        <v>398</v>
      </c>
      <c r="AK917" s="158">
        <v>3506</v>
      </c>
      <c r="AL917" s="95" t="s">
        <v>398</v>
      </c>
      <c r="AM917" s="125">
        <v>40155</v>
      </c>
      <c r="AN917" s="130"/>
      <c r="AO917" s="130"/>
    </row>
    <row r="918" spans="1:41" ht="30" customHeight="1" x14ac:dyDescent="0.25">
      <c r="A918" s="215"/>
      <c r="B918" s="154">
        <v>34312</v>
      </c>
      <c r="C918" s="89" t="s">
        <v>461</v>
      </c>
      <c r="D918" s="89" t="s">
        <v>416</v>
      </c>
      <c r="E918" s="149" t="s">
        <v>466</v>
      </c>
      <c r="F918" s="155" t="s">
        <v>464</v>
      </c>
      <c r="G918" s="93" t="s">
        <v>471</v>
      </c>
      <c r="H918" s="93">
        <v>458</v>
      </c>
      <c r="I918" s="93" t="s">
        <v>472</v>
      </c>
      <c r="J918" s="93">
        <v>26</v>
      </c>
      <c r="K918" s="92" t="s">
        <v>101</v>
      </c>
      <c r="L918" s="92" t="s">
        <v>101</v>
      </c>
      <c r="M918" s="119">
        <v>50708</v>
      </c>
      <c r="N918" s="119">
        <v>53595</v>
      </c>
      <c r="O918" s="156">
        <v>4522</v>
      </c>
      <c r="P918" s="157" t="s">
        <v>398</v>
      </c>
      <c r="Q918" s="158">
        <v>3334</v>
      </c>
      <c r="R918" s="157" t="s">
        <v>398</v>
      </c>
      <c r="S918" s="158">
        <v>2977</v>
      </c>
      <c r="T918" s="157" t="s">
        <v>398</v>
      </c>
      <c r="U918" s="158">
        <v>2248</v>
      </c>
      <c r="V918" s="157" t="s">
        <v>398</v>
      </c>
      <c r="W918" s="158">
        <v>2227</v>
      </c>
      <c r="X918" s="157" t="s">
        <v>398</v>
      </c>
      <c r="Y918" s="158">
        <v>2065</v>
      </c>
      <c r="Z918" s="157" t="s">
        <v>398</v>
      </c>
      <c r="AA918" s="158">
        <v>1836</v>
      </c>
      <c r="AB918" s="157" t="s">
        <v>398</v>
      </c>
      <c r="AC918" s="158">
        <v>1971</v>
      </c>
      <c r="AD918" s="157" t="s">
        <v>398</v>
      </c>
      <c r="AE918" s="158">
        <v>2065</v>
      </c>
      <c r="AF918" s="157" t="s">
        <v>398</v>
      </c>
      <c r="AG918" s="158">
        <v>3078</v>
      </c>
      <c r="AH918" s="157" t="s">
        <v>398</v>
      </c>
      <c r="AI918" s="158">
        <v>3658</v>
      </c>
      <c r="AJ918" s="157" t="s">
        <v>398</v>
      </c>
      <c r="AK918" s="158">
        <v>2869</v>
      </c>
      <c r="AL918" s="95" t="s">
        <v>398</v>
      </c>
      <c r="AM918" s="125">
        <v>32850</v>
      </c>
      <c r="AN918" s="130"/>
      <c r="AO918" s="130"/>
    </row>
    <row r="919" spans="1:41" ht="30" customHeight="1" x14ac:dyDescent="0.25">
      <c r="A919" s="214">
        <v>455</v>
      </c>
      <c r="B919" s="154">
        <v>34313</v>
      </c>
      <c r="C919" s="89" t="s">
        <v>461</v>
      </c>
      <c r="D919" s="89" t="s">
        <v>416</v>
      </c>
      <c r="E919" s="149" t="s">
        <v>463</v>
      </c>
      <c r="F919" s="155" t="s">
        <v>464</v>
      </c>
      <c r="G919" s="93"/>
      <c r="H919" s="93"/>
      <c r="I919" s="93"/>
      <c r="J919" s="93"/>
      <c r="K919" s="92" t="s">
        <v>101</v>
      </c>
      <c r="L919" s="92" t="s">
        <v>101</v>
      </c>
      <c r="M919" s="119">
        <v>24211</v>
      </c>
      <c r="N919" s="119">
        <v>25590</v>
      </c>
      <c r="O919" s="156">
        <v>4634</v>
      </c>
      <c r="P919" s="157" t="s">
        <v>398</v>
      </c>
      <c r="Q919" s="158">
        <v>1740</v>
      </c>
      <c r="R919" s="157" t="s">
        <v>398</v>
      </c>
      <c r="S919" s="158">
        <v>1740</v>
      </c>
      <c r="T919" s="157" t="s">
        <v>398</v>
      </c>
      <c r="U919" s="158">
        <v>1740</v>
      </c>
      <c r="V919" s="157" t="s">
        <v>398</v>
      </c>
      <c r="W919" s="158">
        <v>1740</v>
      </c>
      <c r="X919" s="157" t="s">
        <v>398</v>
      </c>
      <c r="Y919" s="158">
        <v>1740</v>
      </c>
      <c r="Z919" s="157" t="s">
        <v>398</v>
      </c>
      <c r="AA919" s="158">
        <v>1740</v>
      </c>
      <c r="AB919" s="157" t="s">
        <v>398</v>
      </c>
      <c r="AC919" s="158">
        <v>1740</v>
      </c>
      <c r="AD919" s="157" t="s">
        <v>398</v>
      </c>
      <c r="AE919" s="158">
        <v>1740</v>
      </c>
      <c r="AF919" s="157" t="s">
        <v>398</v>
      </c>
      <c r="AG919" s="158">
        <v>1740</v>
      </c>
      <c r="AH919" s="157" t="s">
        <v>398</v>
      </c>
      <c r="AI919" s="158">
        <v>1740</v>
      </c>
      <c r="AJ919" s="157" t="s">
        <v>398</v>
      </c>
      <c r="AK919" s="158">
        <v>1740</v>
      </c>
      <c r="AL919" s="95" t="s">
        <v>398</v>
      </c>
      <c r="AM919" s="125">
        <v>23774</v>
      </c>
      <c r="AN919" s="130"/>
      <c r="AO919" s="130"/>
    </row>
    <row r="920" spans="1:41" ht="30" customHeight="1" x14ac:dyDescent="0.25">
      <c r="A920" s="215"/>
      <c r="B920" s="154">
        <v>34313</v>
      </c>
      <c r="C920" s="89" t="s">
        <v>461</v>
      </c>
      <c r="D920" s="89" t="s">
        <v>416</v>
      </c>
      <c r="E920" s="149" t="s">
        <v>466</v>
      </c>
      <c r="F920" s="155" t="s">
        <v>464</v>
      </c>
      <c r="G920" s="93" t="s">
        <v>471</v>
      </c>
      <c r="H920" s="93">
        <v>135</v>
      </c>
      <c r="I920" s="93" t="s">
        <v>472</v>
      </c>
      <c r="J920" s="93">
        <v>10</v>
      </c>
      <c r="K920" s="92" t="s">
        <v>101</v>
      </c>
      <c r="L920" s="92" t="s">
        <v>101</v>
      </c>
      <c r="M920" s="119">
        <v>33924</v>
      </c>
      <c r="N920" s="119">
        <v>35856</v>
      </c>
      <c r="O920" s="156">
        <v>2230</v>
      </c>
      <c r="P920" s="157" t="s">
        <v>398</v>
      </c>
      <c r="Q920" s="158">
        <v>2677</v>
      </c>
      <c r="R920" s="157" t="s">
        <v>398</v>
      </c>
      <c r="S920" s="158">
        <v>2677</v>
      </c>
      <c r="T920" s="157" t="s">
        <v>398</v>
      </c>
      <c r="U920" s="158">
        <v>2677</v>
      </c>
      <c r="V920" s="157" t="s">
        <v>398</v>
      </c>
      <c r="W920" s="158">
        <v>2677</v>
      </c>
      <c r="X920" s="157" t="s">
        <v>398</v>
      </c>
      <c r="Y920" s="158">
        <v>2677</v>
      </c>
      <c r="Z920" s="157" t="s">
        <v>398</v>
      </c>
      <c r="AA920" s="158">
        <v>2677</v>
      </c>
      <c r="AB920" s="157" t="s">
        <v>398</v>
      </c>
      <c r="AC920" s="158">
        <v>2677</v>
      </c>
      <c r="AD920" s="157" t="s">
        <v>398</v>
      </c>
      <c r="AE920" s="158">
        <v>2677</v>
      </c>
      <c r="AF920" s="157" t="s">
        <v>398</v>
      </c>
      <c r="AG920" s="158">
        <v>2677</v>
      </c>
      <c r="AH920" s="157" t="s">
        <v>398</v>
      </c>
      <c r="AI920" s="158">
        <v>2677</v>
      </c>
      <c r="AJ920" s="157" t="s">
        <v>398</v>
      </c>
      <c r="AK920" s="158">
        <v>2677</v>
      </c>
      <c r="AL920" s="95" t="s">
        <v>398</v>
      </c>
      <c r="AM920" s="125">
        <v>31677</v>
      </c>
      <c r="AN920" s="130"/>
      <c r="AO920" s="130"/>
    </row>
    <row r="921" spans="1:41" ht="30" customHeight="1" x14ac:dyDescent="0.25">
      <c r="A921" s="214">
        <v>456</v>
      </c>
      <c r="B921" s="154">
        <v>34314</v>
      </c>
      <c r="C921" s="89" t="s">
        <v>461</v>
      </c>
      <c r="D921" s="89" t="s">
        <v>416</v>
      </c>
      <c r="E921" s="149" t="s">
        <v>463</v>
      </c>
      <c r="F921" s="155" t="s">
        <v>464</v>
      </c>
      <c r="G921" s="93"/>
      <c r="H921" s="93"/>
      <c r="I921" s="93"/>
      <c r="J921" s="93"/>
      <c r="K921" s="92" t="s">
        <v>101</v>
      </c>
      <c r="L921" s="92" t="s">
        <v>101</v>
      </c>
      <c r="M921" s="119">
        <v>61976</v>
      </c>
      <c r="N921" s="119">
        <v>65505</v>
      </c>
      <c r="O921" s="156">
        <v>7508</v>
      </c>
      <c r="P921" s="157" t="s">
        <v>398</v>
      </c>
      <c r="Q921" s="158">
        <v>6287</v>
      </c>
      <c r="R921" s="157" t="s">
        <v>398</v>
      </c>
      <c r="S921" s="158">
        <v>5605</v>
      </c>
      <c r="T921" s="157" t="s">
        <v>398</v>
      </c>
      <c r="U921" s="158">
        <v>5638</v>
      </c>
      <c r="V921" s="157" t="s">
        <v>398</v>
      </c>
      <c r="W921" s="158">
        <v>4697</v>
      </c>
      <c r="X921" s="157" t="s">
        <v>398</v>
      </c>
      <c r="Y921" s="158">
        <v>5555</v>
      </c>
      <c r="Z921" s="157" t="s">
        <v>398</v>
      </c>
      <c r="AA921" s="158">
        <v>4406</v>
      </c>
      <c r="AB921" s="157" t="s">
        <v>398</v>
      </c>
      <c r="AC921" s="158">
        <v>4664</v>
      </c>
      <c r="AD921" s="157" t="s">
        <v>398</v>
      </c>
      <c r="AE921" s="158">
        <v>6193</v>
      </c>
      <c r="AF921" s="157" t="s">
        <v>398</v>
      </c>
      <c r="AG921" s="158">
        <v>5995</v>
      </c>
      <c r="AH921" s="157" t="s">
        <v>398</v>
      </c>
      <c r="AI921" s="158">
        <v>6661</v>
      </c>
      <c r="AJ921" s="157" t="s">
        <v>398</v>
      </c>
      <c r="AK921" s="158">
        <v>7293</v>
      </c>
      <c r="AL921" s="95" t="s">
        <v>398</v>
      </c>
      <c r="AM921" s="125">
        <v>70502</v>
      </c>
      <c r="AN921" s="130"/>
      <c r="AO921" s="130"/>
    </row>
    <row r="922" spans="1:41" ht="30" customHeight="1" x14ac:dyDescent="0.25">
      <c r="A922" s="215"/>
      <c r="B922" s="154">
        <v>34314</v>
      </c>
      <c r="C922" s="89" t="s">
        <v>461</v>
      </c>
      <c r="D922" s="89" t="s">
        <v>416</v>
      </c>
      <c r="E922" s="149" t="s">
        <v>466</v>
      </c>
      <c r="F922" s="155" t="s">
        <v>464</v>
      </c>
      <c r="G922" s="93" t="s">
        <v>471</v>
      </c>
      <c r="H922" s="93">
        <v>149</v>
      </c>
      <c r="I922" s="93" t="s">
        <v>472</v>
      </c>
      <c r="J922" s="93">
        <v>18</v>
      </c>
      <c r="K922" s="92" t="s">
        <v>101</v>
      </c>
      <c r="L922" s="92" t="s">
        <v>101</v>
      </c>
      <c r="M922" s="119">
        <v>50708</v>
      </c>
      <c r="N922" s="119">
        <v>53595</v>
      </c>
      <c r="O922" s="156">
        <v>6142</v>
      </c>
      <c r="P922" s="157" t="s">
        <v>398</v>
      </c>
      <c r="Q922" s="158">
        <v>5143</v>
      </c>
      <c r="R922" s="157" t="s">
        <v>398</v>
      </c>
      <c r="S922" s="158">
        <v>4585</v>
      </c>
      <c r="T922" s="157" t="s">
        <v>398</v>
      </c>
      <c r="U922" s="158">
        <v>4612</v>
      </c>
      <c r="V922" s="157" t="s">
        <v>398</v>
      </c>
      <c r="W922" s="158">
        <v>3843</v>
      </c>
      <c r="X922" s="157" t="s">
        <v>398</v>
      </c>
      <c r="Y922" s="158">
        <v>4545</v>
      </c>
      <c r="Z922" s="157" t="s">
        <v>398</v>
      </c>
      <c r="AA922" s="158">
        <v>3604</v>
      </c>
      <c r="AB922" s="157" t="s">
        <v>398</v>
      </c>
      <c r="AC922" s="158">
        <v>3816</v>
      </c>
      <c r="AD922" s="157" t="s">
        <v>398</v>
      </c>
      <c r="AE922" s="158">
        <v>5067</v>
      </c>
      <c r="AF922" s="157" t="s">
        <v>398</v>
      </c>
      <c r="AG922" s="158">
        <v>4905</v>
      </c>
      <c r="AH922" s="157" t="s">
        <v>398</v>
      </c>
      <c r="AI922" s="158">
        <v>5449</v>
      </c>
      <c r="AJ922" s="157" t="s">
        <v>398</v>
      </c>
      <c r="AK922" s="158">
        <v>5967</v>
      </c>
      <c r="AL922" s="95" t="s">
        <v>398</v>
      </c>
      <c r="AM922" s="125">
        <v>57678</v>
      </c>
      <c r="AN922" s="130"/>
      <c r="AO922" s="130"/>
    </row>
    <row r="923" spans="1:41" ht="30" customHeight="1" x14ac:dyDescent="0.25">
      <c r="A923" s="214">
        <v>457</v>
      </c>
      <c r="B923" s="154">
        <v>34315</v>
      </c>
      <c r="C923" s="89" t="s">
        <v>461</v>
      </c>
      <c r="D923" s="89" t="s">
        <v>416</v>
      </c>
      <c r="E923" s="149" t="s">
        <v>463</v>
      </c>
      <c r="F923" s="155" t="s">
        <v>464</v>
      </c>
      <c r="G923" s="93"/>
      <c r="H923" s="93"/>
      <c r="I923" s="93"/>
      <c r="J923" s="93"/>
      <c r="K923" s="92" t="s">
        <v>101</v>
      </c>
      <c r="L923" s="92" t="s">
        <v>101</v>
      </c>
      <c r="M923" s="92">
        <v>22717</v>
      </c>
      <c r="N923" s="92">
        <v>24010</v>
      </c>
      <c r="O923" s="156">
        <v>3797</v>
      </c>
      <c r="P923" s="157" t="s">
        <v>398</v>
      </c>
      <c r="Q923" s="158">
        <v>1740</v>
      </c>
      <c r="R923" s="157" t="s">
        <v>398</v>
      </c>
      <c r="S923" s="158">
        <v>1740</v>
      </c>
      <c r="T923" s="157" t="s">
        <v>398</v>
      </c>
      <c r="U923" s="158">
        <v>1740</v>
      </c>
      <c r="V923" s="157" t="s">
        <v>398</v>
      </c>
      <c r="W923" s="158">
        <v>1740</v>
      </c>
      <c r="X923" s="157" t="s">
        <v>398</v>
      </c>
      <c r="Y923" s="158">
        <v>1740</v>
      </c>
      <c r="Z923" s="157" t="s">
        <v>398</v>
      </c>
      <c r="AA923" s="158">
        <v>1740</v>
      </c>
      <c r="AB923" s="157" t="s">
        <v>398</v>
      </c>
      <c r="AC923" s="158">
        <v>1740</v>
      </c>
      <c r="AD923" s="157" t="s">
        <v>398</v>
      </c>
      <c r="AE923" s="158">
        <v>1740</v>
      </c>
      <c r="AF923" s="157" t="s">
        <v>398</v>
      </c>
      <c r="AG923" s="158">
        <v>1740</v>
      </c>
      <c r="AH923" s="157" t="s">
        <v>398</v>
      </c>
      <c r="AI923" s="158">
        <v>1740</v>
      </c>
      <c r="AJ923" s="157" t="s">
        <v>398</v>
      </c>
      <c r="AK923" s="158">
        <v>1740</v>
      </c>
      <c r="AL923" s="95" t="s">
        <v>398</v>
      </c>
      <c r="AM923" s="125">
        <v>22937</v>
      </c>
      <c r="AN923" s="130"/>
      <c r="AO923" s="130"/>
    </row>
    <row r="924" spans="1:41" ht="30" customHeight="1" x14ac:dyDescent="0.25">
      <c r="A924" s="215"/>
      <c r="B924" s="154">
        <v>34315</v>
      </c>
      <c r="C924" s="89" t="s">
        <v>461</v>
      </c>
      <c r="D924" s="89" t="s">
        <v>416</v>
      </c>
      <c r="E924" s="149" t="s">
        <v>466</v>
      </c>
      <c r="F924" s="155" t="s">
        <v>464</v>
      </c>
      <c r="G924" s="93" t="s">
        <v>471</v>
      </c>
      <c r="H924" s="93">
        <v>224</v>
      </c>
      <c r="I924" s="93" t="s">
        <v>472</v>
      </c>
      <c r="J924" s="93">
        <v>8</v>
      </c>
      <c r="K924" s="92" t="s">
        <v>101</v>
      </c>
      <c r="L924" s="92" t="s">
        <v>101</v>
      </c>
      <c r="M924" s="119">
        <v>28453</v>
      </c>
      <c r="N924" s="119">
        <v>30073</v>
      </c>
      <c r="O924" s="156">
        <v>2090</v>
      </c>
      <c r="P924" s="157" t="s">
        <v>398</v>
      </c>
      <c r="Q924" s="158">
        <v>2677</v>
      </c>
      <c r="R924" s="157" t="s">
        <v>398</v>
      </c>
      <c r="S924" s="158">
        <v>2677</v>
      </c>
      <c r="T924" s="157" t="s">
        <v>398</v>
      </c>
      <c r="U924" s="158">
        <v>2677</v>
      </c>
      <c r="V924" s="157" t="s">
        <v>398</v>
      </c>
      <c r="W924" s="158">
        <v>2677</v>
      </c>
      <c r="X924" s="157" t="s">
        <v>398</v>
      </c>
      <c r="Y924" s="158">
        <v>2677</v>
      </c>
      <c r="Z924" s="157" t="s">
        <v>398</v>
      </c>
      <c r="AA924" s="158">
        <v>2677</v>
      </c>
      <c r="AB924" s="157" t="s">
        <v>398</v>
      </c>
      <c r="AC924" s="158">
        <v>2677</v>
      </c>
      <c r="AD924" s="157" t="s">
        <v>398</v>
      </c>
      <c r="AE924" s="158">
        <v>2677</v>
      </c>
      <c r="AF924" s="157" t="s">
        <v>398</v>
      </c>
      <c r="AG924" s="158">
        <v>2677</v>
      </c>
      <c r="AH924" s="157" t="s">
        <v>398</v>
      </c>
      <c r="AI924" s="158">
        <v>2677</v>
      </c>
      <c r="AJ924" s="157" t="s">
        <v>398</v>
      </c>
      <c r="AK924" s="158">
        <v>2677</v>
      </c>
      <c r="AL924" s="95" t="s">
        <v>398</v>
      </c>
      <c r="AM924" s="125">
        <v>31537</v>
      </c>
      <c r="AN924" s="130"/>
      <c r="AO924" s="130"/>
    </row>
    <row r="925" spans="1:41" ht="30" customHeight="1" x14ac:dyDescent="0.25">
      <c r="A925" s="214">
        <v>458</v>
      </c>
      <c r="B925" s="154">
        <v>34316</v>
      </c>
      <c r="C925" s="89" t="s">
        <v>461</v>
      </c>
      <c r="D925" s="89" t="s">
        <v>416</v>
      </c>
      <c r="E925" s="149" t="s">
        <v>463</v>
      </c>
      <c r="F925" s="155" t="s">
        <v>464</v>
      </c>
      <c r="G925" s="93"/>
      <c r="H925" s="93"/>
      <c r="I925" s="93"/>
      <c r="J925" s="93"/>
      <c r="K925" s="92" t="s">
        <v>101</v>
      </c>
      <c r="L925" s="92" t="s">
        <v>101</v>
      </c>
      <c r="M925" s="119">
        <v>7884</v>
      </c>
      <c r="N925" s="119">
        <v>8333</v>
      </c>
      <c r="O925" s="156">
        <v>757</v>
      </c>
      <c r="P925" s="157" t="s">
        <v>398</v>
      </c>
      <c r="Q925" s="158">
        <v>673</v>
      </c>
      <c r="R925" s="157" t="s">
        <v>398</v>
      </c>
      <c r="S925" s="158">
        <v>633</v>
      </c>
      <c r="T925" s="157" t="s">
        <v>398</v>
      </c>
      <c r="U925" s="158">
        <v>663</v>
      </c>
      <c r="V925" s="157" t="s">
        <v>398</v>
      </c>
      <c r="W925" s="158">
        <v>773</v>
      </c>
      <c r="X925" s="157" t="s">
        <v>398</v>
      </c>
      <c r="Y925" s="158">
        <v>689</v>
      </c>
      <c r="Z925" s="157" t="s">
        <v>398</v>
      </c>
      <c r="AA925" s="158">
        <v>664</v>
      </c>
      <c r="AB925" s="157" t="s">
        <v>398</v>
      </c>
      <c r="AC925" s="158">
        <v>658</v>
      </c>
      <c r="AD925" s="157" t="s">
        <v>398</v>
      </c>
      <c r="AE925" s="158">
        <v>756</v>
      </c>
      <c r="AF925" s="157" t="s">
        <v>398</v>
      </c>
      <c r="AG925" s="158">
        <v>631</v>
      </c>
      <c r="AH925" s="157" t="s">
        <v>398</v>
      </c>
      <c r="AI925" s="158">
        <v>713</v>
      </c>
      <c r="AJ925" s="157" t="s">
        <v>398</v>
      </c>
      <c r="AK925" s="158">
        <v>700</v>
      </c>
      <c r="AL925" s="95" t="s">
        <v>398</v>
      </c>
      <c r="AM925" s="125">
        <v>8310</v>
      </c>
      <c r="AN925" s="130"/>
      <c r="AO925" s="130"/>
    </row>
    <row r="926" spans="1:41" ht="30" customHeight="1" x14ac:dyDescent="0.25">
      <c r="A926" s="215"/>
      <c r="B926" s="154">
        <v>34316</v>
      </c>
      <c r="C926" s="89" t="s">
        <v>461</v>
      </c>
      <c r="D926" s="89" t="s">
        <v>416</v>
      </c>
      <c r="E926" s="149" t="s">
        <v>466</v>
      </c>
      <c r="F926" s="155" t="s">
        <v>464</v>
      </c>
      <c r="G926" s="93" t="s">
        <v>471</v>
      </c>
      <c r="H926" s="93">
        <v>84</v>
      </c>
      <c r="I926" s="93" t="s">
        <v>472</v>
      </c>
      <c r="J926" s="93">
        <v>4</v>
      </c>
      <c r="K926" s="92" t="s">
        <v>101</v>
      </c>
      <c r="L926" s="92" t="s">
        <v>101</v>
      </c>
      <c r="M926" s="119">
        <v>7627</v>
      </c>
      <c r="N926" s="119">
        <v>8061</v>
      </c>
      <c r="O926" s="156">
        <v>620</v>
      </c>
      <c r="P926" s="157" t="s">
        <v>398</v>
      </c>
      <c r="Q926" s="158">
        <v>551</v>
      </c>
      <c r="R926" s="157" t="s">
        <v>398</v>
      </c>
      <c r="S926" s="158">
        <v>517</v>
      </c>
      <c r="T926" s="157" t="s">
        <v>398</v>
      </c>
      <c r="U926" s="158">
        <v>543</v>
      </c>
      <c r="V926" s="157" t="s">
        <v>398</v>
      </c>
      <c r="W926" s="158">
        <v>633</v>
      </c>
      <c r="X926" s="157" t="s">
        <v>398</v>
      </c>
      <c r="Y926" s="158">
        <v>564</v>
      </c>
      <c r="Z926" s="157" t="s">
        <v>398</v>
      </c>
      <c r="AA926" s="158">
        <v>543</v>
      </c>
      <c r="AB926" s="157" t="s">
        <v>398</v>
      </c>
      <c r="AC926" s="158">
        <v>538</v>
      </c>
      <c r="AD926" s="157" t="s">
        <v>398</v>
      </c>
      <c r="AE926" s="158">
        <v>619</v>
      </c>
      <c r="AF926" s="157" t="s">
        <v>398</v>
      </c>
      <c r="AG926" s="158">
        <v>516</v>
      </c>
      <c r="AH926" s="157" t="s">
        <v>398</v>
      </c>
      <c r="AI926" s="158">
        <v>583</v>
      </c>
      <c r="AJ926" s="157" t="s">
        <v>398</v>
      </c>
      <c r="AK926" s="158">
        <v>573</v>
      </c>
      <c r="AL926" s="95" t="s">
        <v>398</v>
      </c>
      <c r="AM926" s="125">
        <v>6800</v>
      </c>
      <c r="AN926" s="130"/>
      <c r="AO926" s="130"/>
    </row>
    <row r="927" spans="1:41" ht="30" customHeight="1" x14ac:dyDescent="0.25">
      <c r="A927" s="214">
        <v>459</v>
      </c>
      <c r="B927" s="154">
        <v>34317</v>
      </c>
      <c r="C927" s="89" t="s">
        <v>461</v>
      </c>
      <c r="D927" s="89" t="s">
        <v>416</v>
      </c>
      <c r="E927" s="149" t="s">
        <v>463</v>
      </c>
      <c r="F927" s="155" t="s">
        <v>464</v>
      </c>
      <c r="G927" s="93"/>
      <c r="H927" s="93"/>
      <c r="I927" s="93"/>
      <c r="J927" s="93"/>
      <c r="K927" s="92" t="s">
        <v>101</v>
      </c>
      <c r="L927" s="92" t="s">
        <v>101</v>
      </c>
      <c r="M927" s="119">
        <v>53715</v>
      </c>
      <c r="N927" s="119">
        <v>56774</v>
      </c>
      <c r="O927" s="156">
        <v>3586</v>
      </c>
      <c r="P927" s="157" t="s">
        <v>398</v>
      </c>
      <c r="Q927" s="158">
        <v>4253</v>
      </c>
      <c r="R927" s="157" t="s">
        <v>398</v>
      </c>
      <c r="S927" s="158">
        <v>2948</v>
      </c>
      <c r="T927" s="157" t="s">
        <v>398</v>
      </c>
      <c r="U927" s="158">
        <v>2728</v>
      </c>
      <c r="V927" s="157" t="s">
        <v>398</v>
      </c>
      <c r="W927" s="158">
        <v>2860</v>
      </c>
      <c r="X927" s="157" t="s">
        <v>398</v>
      </c>
      <c r="Y927" s="158">
        <v>3799</v>
      </c>
      <c r="Z927" s="157" t="s">
        <v>398</v>
      </c>
      <c r="AA927" s="158">
        <v>4393</v>
      </c>
      <c r="AB927" s="157" t="s">
        <v>398</v>
      </c>
      <c r="AC927" s="158">
        <v>4789</v>
      </c>
      <c r="AD927" s="157" t="s">
        <v>398</v>
      </c>
      <c r="AE927" s="158">
        <v>4723</v>
      </c>
      <c r="AF927" s="157" t="s">
        <v>398</v>
      </c>
      <c r="AG927" s="158">
        <v>5507</v>
      </c>
      <c r="AH927" s="157" t="s">
        <v>398</v>
      </c>
      <c r="AI927" s="158">
        <v>5064</v>
      </c>
      <c r="AJ927" s="157" t="s">
        <v>398</v>
      </c>
      <c r="AK927" s="158">
        <v>5911</v>
      </c>
      <c r="AL927" s="95" t="s">
        <v>398</v>
      </c>
      <c r="AM927" s="125">
        <v>50561</v>
      </c>
      <c r="AN927" s="130"/>
      <c r="AO927" s="130"/>
    </row>
    <row r="928" spans="1:41" ht="30" customHeight="1" x14ac:dyDescent="0.25">
      <c r="A928" s="215"/>
      <c r="B928" s="154">
        <v>34317</v>
      </c>
      <c r="C928" s="89" t="s">
        <v>461</v>
      </c>
      <c r="D928" s="89" t="s">
        <v>416</v>
      </c>
      <c r="E928" s="149" t="s">
        <v>466</v>
      </c>
      <c r="F928" s="155" t="s">
        <v>464</v>
      </c>
      <c r="G928" s="93" t="s">
        <v>471</v>
      </c>
      <c r="H928" s="93">
        <v>209</v>
      </c>
      <c r="I928" s="93" t="s">
        <v>472</v>
      </c>
      <c r="J928" s="93">
        <v>10</v>
      </c>
      <c r="K928" s="92" t="s">
        <v>101</v>
      </c>
      <c r="L928" s="92" t="s">
        <v>101</v>
      </c>
      <c r="M928" s="119">
        <v>43950</v>
      </c>
      <c r="N928" s="119">
        <v>46452</v>
      </c>
      <c r="O928" s="156">
        <v>2934</v>
      </c>
      <c r="P928" s="157" t="s">
        <v>398</v>
      </c>
      <c r="Q928" s="158">
        <v>3479</v>
      </c>
      <c r="R928" s="157" t="s">
        <v>398</v>
      </c>
      <c r="S928" s="158">
        <v>2412</v>
      </c>
      <c r="T928" s="157" t="s">
        <v>398</v>
      </c>
      <c r="U928" s="158">
        <v>2232</v>
      </c>
      <c r="V928" s="157" t="s">
        <v>398</v>
      </c>
      <c r="W928" s="158">
        <v>2340</v>
      </c>
      <c r="X928" s="157" t="s">
        <v>398</v>
      </c>
      <c r="Y928" s="158">
        <v>3108</v>
      </c>
      <c r="Z928" s="157" t="s">
        <v>398</v>
      </c>
      <c r="AA928" s="158">
        <v>3595</v>
      </c>
      <c r="AB928" s="157" t="s">
        <v>398</v>
      </c>
      <c r="AC928" s="158">
        <v>3919</v>
      </c>
      <c r="AD928" s="157" t="s">
        <v>398</v>
      </c>
      <c r="AE928" s="158">
        <v>3865</v>
      </c>
      <c r="AF928" s="157" t="s">
        <v>398</v>
      </c>
      <c r="AG928" s="158">
        <v>4505</v>
      </c>
      <c r="AH928" s="157" t="s">
        <v>398</v>
      </c>
      <c r="AI928" s="158">
        <v>4144</v>
      </c>
      <c r="AJ928" s="157" t="s">
        <v>398</v>
      </c>
      <c r="AK928" s="158">
        <v>4837</v>
      </c>
      <c r="AL928" s="95" t="s">
        <v>398</v>
      </c>
      <c r="AM928" s="125">
        <v>41370</v>
      </c>
      <c r="AN928" s="130"/>
      <c r="AO928" s="130"/>
    </row>
    <row r="929" spans="1:41" ht="30" customHeight="1" x14ac:dyDescent="0.25">
      <c r="A929" s="214">
        <v>460</v>
      </c>
      <c r="B929" s="154">
        <v>34318</v>
      </c>
      <c r="C929" s="89" t="s">
        <v>461</v>
      </c>
      <c r="D929" s="89" t="s">
        <v>416</v>
      </c>
      <c r="E929" s="149" t="s">
        <v>463</v>
      </c>
      <c r="F929" s="155" t="s">
        <v>464</v>
      </c>
      <c r="G929" s="93"/>
      <c r="H929" s="93"/>
      <c r="I929" s="93"/>
      <c r="J929" s="93"/>
      <c r="K929" s="92" t="s">
        <v>101</v>
      </c>
      <c r="L929" s="92" t="s">
        <v>101</v>
      </c>
      <c r="M929" s="119">
        <v>75238</v>
      </c>
      <c r="N929" s="119">
        <v>79522</v>
      </c>
      <c r="O929" s="156">
        <v>7006</v>
      </c>
      <c r="P929" s="157" t="s">
        <v>398</v>
      </c>
      <c r="Q929" s="158">
        <v>7494</v>
      </c>
      <c r="R929" s="157" t="s">
        <v>398</v>
      </c>
      <c r="S929" s="158">
        <v>7990</v>
      </c>
      <c r="T929" s="157" t="s">
        <v>398</v>
      </c>
      <c r="U929" s="158">
        <v>8165</v>
      </c>
      <c r="V929" s="157" t="s">
        <v>398</v>
      </c>
      <c r="W929" s="158">
        <v>8213</v>
      </c>
      <c r="X929" s="157" t="s">
        <v>398</v>
      </c>
      <c r="Y929" s="158">
        <v>7184</v>
      </c>
      <c r="Z929" s="157" t="s">
        <v>398</v>
      </c>
      <c r="AA929" s="158">
        <v>6770</v>
      </c>
      <c r="AB929" s="157" t="s">
        <v>398</v>
      </c>
      <c r="AC929" s="158">
        <v>6607</v>
      </c>
      <c r="AD929" s="157" t="s">
        <v>398</v>
      </c>
      <c r="AE929" s="158">
        <v>6890</v>
      </c>
      <c r="AF929" s="157" t="s">
        <v>398</v>
      </c>
      <c r="AG929" s="158">
        <v>7204</v>
      </c>
      <c r="AH929" s="157" t="s">
        <v>398</v>
      </c>
      <c r="AI929" s="158">
        <v>7895</v>
      </c>
      <c r="AJ929" s="157" t="s">
        <v>398</v>
      </c>
      <c r="AK929" s="158">
        <v>8458</v>
      </c>
      <c r="AL929" s="95" t="s">
        <v>398</v>
      </c>
      <c r="AM929" s="125">
        <v>89876</v>
      </c>
      <c r="AN929" s="130"/>
      <c r="AO929" s="130"/>
    </row>
    <row r="930" spans="1:41" ht="30" customHeight="1" x14ac:dyDescent="0.25">
      <c r="A930" s="215"/>
      <c r="B930" s="154">
        <v>34318</v>
      </c>
      <c r="C930" s="89" t="s">
        <v>461</v>
      </c>
      <c r="D930" s="89" t="s">
        <v>416</v>
      </c>
      <c r="E930" s="149" t="s">
        <v>466</v>
      </c>
      <c r="F930" s="155" t="s">
        <v>464</v>
      </c>
      <c r="G930" s="93" t="s">
        <v>471</v>
      </c>
      <c r="H930" s="93">
        <v>478</v>
      </c>
      <c r="I930" s="93" t="s">
        <v>472</v>
      </c>
      <c r="J930" s="93">
        <v>6</v>
      </c>
      <c r="K930" s="92" t="s">
        <v>101</v>
      </c>
      <c r="L930" s="92" t="s">
        <v>101</v>
      </c>
      <c r="M930" s="119">
        <v>71830</v>
      </c>
      <c r="N930" s="119">
        <v>75920</v>
      </c>
      <c r="O930" s="156">
        <v>5732</v>
      </c>
      <c r="P930" s="157" t="s">
        <v>398</v>
      </c>
      <c r="Q930" s="158">
        <v>6131</v>
      </c>
      <c r="R930" s="157" t="s">
        <v>398</v>
      </c>
      <c r="S930" s="158">
        <v>6537</v>
      </c>
      <c r="T930" s="157" t="s">
        <v>398</v>
      </c>
      <c r="U930" s="158">
        <v>6681</v>
      </c>
      <c r="V930" s="157" t="s">
        <v>398</v>
      </c>
      <c r="W930" s="158">
        <v>6720</v>
      </c>
      <c r="X930" s="157" t="s">
        <v>398</v>
      </c>
      <c r="Y930" s="158">
        <v>5878</v>
      </c>
      <c r="Z930" s="157" t="s">
        <v>398</v>
      </c>
      <c r="AA930" s="158">
        <v>5539</v>
      </c>
      <c r="AB930" s="157" t="s">
        <v>398</v>
      </c>
      <c r="AC930" s="158">
        <v>5406</v>
      </c>
      <c r="AD930" s="157" t="s">
        <v>398</v>
      </c>
      <c r="AE930" s="158">
        <v>5638</v>
      </c>
      <c r="AF930" s="157" t="s">
        <v>398</v>
      </c>
      <c r="AG930" s="158">
        <v>5895</v>
      </c>
      <c r="AH930" s="157" t="s">
        <v>398</v>
      </c>
      <c r="AI930" s="158">
        <v>6460</v>
      </c>
      <c r="AJ930" s="157" t="s">
        <v>398</v>
      </c>
      <c r="AK930" s="158">
        <v>6920</v>
      </c>
      <c r="AL930" s="95" t="s">
        <v>398</v>
      </c>
      <c r="AM930" s="125">
        <v>73537</v>
      </c>
      <c r="AN930" s="130"/>
      <c r="AO930" s="130"/>
    </row>
    <row r="931" spans="1:41" ht="30" customHeight="1" x14ac:dyDescent="0.25">
      <c r="A931" s="214">
        <v>461</v>
      </c>
      <c r="B931" s="154">
        <v>34319</v>
      </c>
      <c r="C931" s="89" t="s">
        <v>461</v>
      </c>
      <c r="D931" s="89" t="s">
        <v>416</v>
      </c>
      <c r="E931" s="149" t="s">
        <v>463</v>
      </c>
      <c r="F931" s="155" t="s">
        <v>464</v>
      </c>
      <c r="G931" s="93"/>
      <c r="H931" s="93"/>
      <c r="I931" s="93"/>
      <c r="J931" s="93"/>
      <c r="K931" s="92" t="s">
        <v>101</v>
      </c>
      <c r="L931" s="92" t="s">
        <v>101</v>
      </c>
      <c r="M931" s="119">
        <v>15298</v>
      </c>
      <c r="N931" s="119">
        <v>16169</v>
      </c>
      <c r="O931" s="156">
        <v>1277</v>
      </c>
      <c r="P931" s="157" t="s">
        <v>398</v>
      </c>
      <c r="Q931" s="158">
        <v>1149</v>
      </c>
      <c r="R931" s="157" t="s">
        <v>398</v>
      </c>
      <c r="S931" s="158">
        <v>1170</v>
      </c>
      <c r="T931" s="157" t="s">
        <v>398</v>
      </c>
      <c r="U931" s="158">
        <v>1312</v>
      </c>
      <c r="V931" s="157" t="s">
        <v>398</v>
      </c>
      <c r="W931" s="158">
        <v>1457</v>
      </c>
      <c r="X931" s="157" t="s">
        <v>398</v>
      </c>
      <c r="Y931" s="158">
        <v>1308</v>
      </c>
      <c r="Z931" s="157" t="s">
        <v>398</v>
      </c>
      <c r="AA931" s="158">
        <v>1341</v>
      </c>
      <c r="AB931" s="157" t="s">
        <v>398</v>
      </c>
      <c r="AC931" s="158">
        <v>1353</v>
      </c>
      <c r="AD931" s="157" t="s">
        <v>398</v>
      </c>
      <c r="AE931" s="158">
        <v>1433</v>
      </c>
      <c r="AF931" s="157" t="s">
        <v>398</v>
      </c>
      <c r="AG931" s="158">
        <v>1303</v>
      </c>
      <c r="AH931" s="157" t="s">
        <v>398</v>
      </c>
      <c r="AI931" s="158">
        <v>1463</v>
      </c>
      <c r="AJ931" s="157" t="s">
        <v>398</v>
      </c>
      <c r="AK931" s="158">
        <v>1375</v>
      </c>
      <c r="AL931" s="95" t="s">
        <v>398</v>
      </c>
      <c r="AM931" s="125">
        <v>15941</v>
      </c>
      <c r="AN931" s="130"/>
      <c r="AO931" s="130"/>
    </row>
    <row r="932" spans="1:41" ht="30" customHeight="1" x14ac:dyDescent="0.25">
      <c r="A932" s="215"/>
      <c r="B932" s="154">
        <v>34319</v>
      </c>
      <c r="C932" s="89" t="s">
        <v>461</v>
      </c>
      <c r="D932" s="89" t="s">
        <v>416</v>
      </c>
      <c r="E932" s="149" t="s">
        <v>466</v>
      </c>
      <c r="F932" s="155" t="s">
        <v>464</v>
      </c>
      <c r="G932" s="93" t="s">
        <v>471</v>
      </c>
      <c r="H932" s="93">
        <v>216</v>
      </c>
      <c r="I932" s="93" t="s">
        <v>472</v>
      </c>
      <c r="J932" s="93">
        <v>9</v>
      </c>
      <c r="K932" s="92" t="s">
        <v>101</v>
      </c>
      <c r="L932" s="92" t="s">
        <v>101</v>
      </c>
      <c r="M932" s="119">
        <v>36164</v>
      </c>
      <c r="N932" s="119">
        <v>38223</v>
      </c>
      <c r="O932" s="156">
        <v>5253</v>
      </c>
      <c r="P932" s="157" t="s">
        <v>398</v>
      </c>
      <c r="Q932" s="158">
        <v>4084</v>
      </c>
      <c r="R932" s="157" t="s">
        <v>398</v>
      </c>
      <c r="S932" s="158">
        <v>3821</v>
      </c>
      <c r="T932" s="157" t="s">
        <v>398</v>
      </c>
      <c r="U932" s="158">
        <v>4174</v>
      </c>
      <c r="V932" s="157" t="s">
        <v>398</v>
      </c>
      <c r="W932" s="158">
        <v>3749</v>
      </c>
      <c r="X932" s="157" t="s">
        <v>398</v>
      </c>
      <c r="Y932" s="158">
        <v>3385</v>
      </c>
      <c r="Z932" s="157" t="s">
        <v>398</v>
      </c>
      <c r="AA932" s="158">
        <v>3485</v>
      </c>
      <c r="AB932" s="157" t="s">
        <v>398</v>
      </c>
      <c r="AC932" s="158">
        <v>3333</v>
      </c>
      <c r="AD932" s="157" t="s">
        <v>398</v>
      </c>
      <c r="AE932" s="158">
        <v>4160</v>
      </c>
      <c r="AF932" s="157" t="s">
        <v>398</v>
      </c>
      <c r="AG932" s="158">
        <v>3763</v>
      </c>
      <c r="AH932" s="157" t="s">
        <v>398</v>
      </c>
      <c r="AI932" s="158">
        <v>4496</v>
      </c>
      <c r="AJ932" s="157" t="s">
        <v>398</v>
      </c>
      <c r="AK932" s="158">
        <v>5107</v>
      </c>
      <c r="AL932" s="95" t="s">
        <v>398</v>
      </c>
      <c r="AM932" s="125">
        <v>48810</v>
      </c>
      <c r="AN932" s="130"/>
      <c r="AO932" s="130"/>
    </row>
    <row r="933" spans="1:41" ht="30" customHeight="1" x14ac:dyDescent="0.25">
      <c r="A933" s="214">
        <v>462</v>
      </c>
      <c r="B933" s="154">
        <v>34320</v>
      </c>
      <c r="C933" s="89" t="s">
        <v>461</v>
      </c>
      <c r="D933" s="89" t="s">
        <v>416</v>
      </c>
      <c r="E933" s="149" t="s">
        <v>463</v>
      </c>
      <c r="F933" s="155" t="s">
        <v>464</v>
      </c>
      <c r="G933" s="93"/>
      <c r="H933" s="93"/>
      <c r="I933" s="93"/>
      <c r="J933" s="93"/>
      <c r="K933" s="92" t="s">
        <v>101</v>
      </c>
      <c r="L933" s="92" t="s">
        <v>101</v>
      </c>
      <c r="M933" s="119">
        <v>35156</v>
      </c>
      <c r="N933" s="119">
        <v>37158</v>
      </c>
      <c r="O933" s="156">
        <v>4037</v>
      </c>
      <c r="P933" s="157" t="s">
        <v>398</v>
      </c>
      <c r="Q933" s="158">
        <v>4070</v>
      </c>
      <c r="R933" s="157" t="s">
        <v>398</v>
      </c>
      <c r="S933" s="158">
        <v>3289</v>
      </c>
      <c r="T933" s="157" t="s">
        <v>398</v>
      </c>
      <c r="U933" s="158">
        <v>3146</v>
      </c>
      <c r="V933" s="157" t="s">
        <v>398</v>
      </c>
      <c r="W933" s="158">
        <v>2849</v>
      </c>
      <c r="X933" s="157" t="s">
        <v>398</v>
      </c>
      <c r="Y933" s="158">
        <v>2387</v>
      </c>
      <c r="Z933" s="157" t="s">
        <v>398</v>
      </c>
      <c r="AA933" s="158">
        <v>2310</v>
      </c>
      <c r="AB933" s="157" t="s">
        <v>398</v>
      </c>
      <c r="AC933" s="158">
        <v>2409</v>
      </c>
      <c r="AD933" s="157" t="s">
        <v>398</v>
      </c>
      <c r="AE933" s="158">
        <v>3058</v>
      </c>
      <c r="AF933" s="157" t="s">
        <v>398</v>
      </c>
      <c r="AG933" s="158">
        <v>3322</v>
      </c>
      <c r="AH933" s="157" t="s">
        <v>398</v>
      </c>
      <c r="AI933" s="158">
        <v>4125</v>
      </c>
      <c r="AJ933" s="157" t="s">
        <v>398</v>
      </c>
      <c r="AK933" s="158">
        <v>4103</v>
      </c>
      <c r="AL933" s="95" t="s">
        <v>398</v>
      </c>
      <c r="AM933" s="125">
        <v>39105</v>
      </c>
      <c r="AN933" s="130"/>
      <c r="AO933" s="130"/>
    </row>
    <row r="934" spans="1:41" ht="30" customHeight="1" x14ac:dyDescent="0.25">
      <c r="A934" s="215"/>
      <c r="B934" s="154">
        <v>34320</v>
      </c>
      <c r="C934" s="89" t="s">
        <v>461</v>
      </c>
      <c r="D934" s="89" t="s">
        <v>416</v>
      </c>
      <c r="E934" s="149" t="s">
        <v>466</v>
      </c>
      <c r="F934" s="155" t="s">
        <v>464</v>
      </c>
      <c r="G934" s="93" t="s">
        <v>471</v>
      </c>
      <c r="H934" s="93">
        <v>258</v>
      </c>
      <c r="I934" s="93" t="s">
        <v>472</v>
      </c>
      <c r="J934" s="93">
        <v>18</v>
      </c>
      <c r="K934" s="92" t="s">
        <v>101</v>
      </c>
      <c r="L934" s="92" t="s">
        <v>101</v>
      </c>
      <c r="M934" s="119">
        <v>28764</v>
      </c>
      <c r="N934" s="119">
        <v>30402</v>
      </c>
      <c r="O934" s="156">
        <v>3303</v>
      </c>
      <c r="P934" s="157" t="s">
        <v>398</v>
      </c>
      <c r="Q934" s="158">
        <v>3330</v>
      </c>
      <c r="R934" s="157" t="s">
        <v>398</v>
      </c>
      <c r="S934" s="158">
        <v>2691</v>
      </c>
      <c r="T934" s="157" t="s">
        <v>398</v>
      </c>
      <c r="U934" s="158">
        <v>2574</v>
      </c>
      <c r="V934" s="157" t="s">
        <v>398</v>
      </c>
      <c r="W934" s="158">
        <v>2331</v>
      </c>
      <c r="X934" s="157" t="s">
        <v>398</v>
      </c>
      <c r="Y934" s="158">
        <v>1953</v>
      </c>
      <c r="Z934" s="157" t="s">
        <v>398</v>
      </c>
      <c r="AA934" s="158">
        <v>1890</v>
      </c>
      <c r="AB934" s="157" t="s">
        <v>398</v>
      </c>
      <c r="AC934" s="158">
        <v>1971</v>
      </c>
      <c r="AD934" s="157" t="s">
        <v>398</v>
      </c>
      <c r="AE934" s="158">
        <v>2502</v>
      </c>
      <c r="AF934" s="157" t="s">
        <v>398</v>
      </c>
      <c r="AG934" s="158">
        <v>2718</v>
      </c>
      <c r="AH934" s="157" t="s">
        <v>398</v>
      </c>
      <c r="AI934" s="158">
        <v>3375</v>
      </c>
      <c r="AJ934" s="157" t="s">
        <v>398</v>
      </c>
      <c r="AK934" s="158">
        <v>3357</v>
      </c>
      <c r="AL934" s="95" t="s">
        <v>398</v>
      </c>
      <c r="AM934" s="125">
        <v>31995</v>
      </c>
      <c r="AN934" s="130"/>
      <c r="AO934" s="130"/>
    </row>
    <row r="935" spans="1:41" ht="30" customHeight="1" x14ac:dyDescent="0.25">
      <c r="A935" s="214">
        <v>463</v>
      </c>
      <c r="B935" s="154">
        <v>34321</v>
      </c>
      <c r="C935" s="89" t="s">
        <v>461</v>
      </c>
      <c r="D935" s="89" t="s">
        <v>416</v>
      </c>
      <c r="E935" s="149" t="s">
        <v>463</v>
      </c>
      <c r="F935" s="155" t="s">
        <v>464</v>
      </c>
      <c r="G935" s="93"/>
      <c r="H935" s="93"/>
      <c r="I935" s="93"/>
      <c r="J935" s="93"/>
      <c r="K935" s="92" t="s">
        <v>101</v>
      </c>
      <c r="L935" s="92" t="s">
        <v>101</v>
      </c>
      <c r="M935" s="119">
        <v>20498</v>
      </c>
      <c r="N935" s="119">
        <v>21665</v>
      </c>
      <c r="O935" s="156">
        <v>3359</v>
      </c>
      <c r="P935" s="157" t="s">
        <v>398</v>
      </c>
      <c r="Q935" s="158">
        <v>2673</v>
      </c>
      <c r="R935" s="157" t="s">
        <v>398</v>
      </c>
      <c r="S935" s="158">
        <v>2635</v>
      </c>
      <c r="T935" s="157" t="s">
        <v>398</v>
      </c>
      <c r="U935" s="158">
        <v>3065</v>
      </c>
      <c r="V935" s="157" t="s">
        <v>398</v>
      </c>
      <c r="W935" s="158">
        <v>2406</v>
      </c>
      <c r="X935" s="157" t="s">
        <v>398</v>
      </c>
      <c r="Y935" s="158">
        <v>2450</v>
      </c>
      <c r="Z935" s="157" t="s">
        <v>398</v>
      </c>
      <c r="AA935" s="158">
        <v>2243</v>
      </c>
      <c r="AB935" s="157" t="s">
        <v>398</v>
      </c>
      <c r="AC935" s="158">
        <v>2373</v>
      </c>
      <c r="AD935" s="157" t="s">
        <v>398</v>
      </c>
      <c r="AE935" s="158">
        <v>2338</v>
      </c>
      <c r="AF935" s="157" t="s">
        <v>398</v>
      </c>
      <c r="AG935" s="158">
        <v>2612</v>
      </c>
      <c r="AH935" s="157" t="s">
        <v>398</v>
      </c>
      <c r="AI935" s="158">
        <v>3280</v>
      </c>
      <c r="AJ935" s="157" t="s">
        <v>398</v>
      </c>
      <c r="AK935" s="158">
        <v>3401</v>
      </c>
      <c r="AL935" s="95" t="s">
        <v>398</v>
      </c>
      <c r="AM935" s="125">
        <v>32835</v>
      </c>
      <c r="AN935" s="130"/>
      <c r="AO935" s="130"/>
    </row>
    <row r="936" spans="1:41" ht="30" customHeight="1" x14ac:dyDescent="0.25">
      <c r="A936" s="215"/>
      <c r="B936" s="154">
        <v>34321</v>
      </c>
      <c r="C936" s="89" t="s">
        <v>461</v>
      </c>
      <c r="D936" s="89" t="s">
        <v>416</v>
      </c>
      <c r="E936" s="149" t="s">
        <v>466</v>
      </c>
      <c r="F936" s="155" t="s">
        <v>464</v>
      </c>
      <c r="G936" s="93" t="s">
        <v>471</v>
      </c>
      <c r="H936" s="93">
        <v>332</v>
      </c>
      <c r="I936" s="93" t="s">
        <v>472</v>
      </c>
      <c r="J936" s="93">
        <v>8</v>
      </c>
      <c r="K936" s="92" t="s">
        <v>101</v>
      </c>
      <c r="L936" s="92" t="s">
        <v>101</v>
      </c>
      <c r="M936" s="119">
        <v>16775</v>
      </c>
      <c r="N936" s="119">
        <v>17730</v>
      </c>
      <c r="O936" s="156">
        <v>2748</v>
      </c>
      <c r="P936" s="157" t="s">
        <v>398</v>
      </c>
      <c r="Q936" s="158">
        <v>2187</v>
      </c>
      <c r="R936" s="157" t="s">
        <v>398</v>
      </c>
      <c r="S936" s="158">
        <v>2156</v>
      </c>
      <c r="T936" s="157" t="s">
        <v>398</v>
      </c>
      <c r="U936" s="158">
        <v>2508</v>
      </c>
      <c r="V936" s="157" t="s">
        <v>398</v>
      </c>
      <c r="W936" s="158">
        <v>1968</v>
      </c>
      <c r="X936" s="157" t="s">
        <v>398</v>
      </c>
      <c r="Y936" s="158">
        <v>2004</v>
      </c>
      <c r="Z936" s="157" t="s">
        <v>398</v>
      </c>
      <c r="AA936" s="158">
        <v>1835</v>
      </c>
      <c r="AB936" s="157" t="s">
        <v>398</v>
      </c>
      <c r="AC936" s="158">
        <v>1941</v>
      </c>
      <c r="AD936" s="157" t="s">
        <v>398</v>
      </c>
      <c r="AE936" s="158">
        <v>1913</v>
      </c>
      <c r="AF936" s="157" t="s">
        <v>398</v>
      </c>
      <c r="AG936" s="158">
        <v>2137</v>
      </c>
      <c r="AH936" s="157" t="s">
        <v>398</v>
      </c>
      <c r="AI936" s="158">
        <v>2683</v>
      </c>
      <c r="AJ936" s="157" t="s">
        <v>398</v>
      </c>
      <c r="AK936" s="158">
        <v>2783</v>
      </c>
      <c r="AL936" s="95" t="s">
        <v>398</v>
      </c>
      <c r="AM936" s="125">
        <v>26863</v>
      </c>
      <c r="AN936" s="130"/>
      <c r="AO936" s="130"/>
    </row>
    <row r="937" spans="1:41" ht="30" customHeight="1" x14ac:dyDescent="0.25">
      <c r="A937" s="214">
        <v>464</v>
      </c>
      <c r="B937" s="154">
        <v>34322</v>
      </c>
      <c r="C937" s="89" t="s">
        <v>461</v>
      </c>
      <c r="D937" s="89" t="s">
        <v>416</v>
      </c>
      <c r="E937" s="149" t="s">
        <v>463</v>
      </c>
      <c r="F937" s="155" t="s">
        <v>464</v>
      </c>
      <c r="G937" s="93"/>
      <c r="H937" s="93"/>
      <c r="I937" s="93"/>
      <c r="J937" s="93"/>
      <c r="K937" s="92" t="s">
        <v>101</v>
      </c>
      <c r="L937" s="92" t="s">
        <v>101</v>
      </c>
      <c r="M937" s="119">
        <v>14742</v>
      </c>
      <c r="N937" s="119">
        <v>15581</v>
      </c>
      <c r="O937" s="156">
        <v>1099</v>
      </c>
      <c r="P937" s="157" t="s">
        <v>398</v>
      </c>
      <c r="Q937" s="158">
        <v>739</v>
      </c>
      <c r="R937" s="157" t="s">
        <v>398</v>
      </c>
      <c r="S937" s="158">
        <v>658</v>
      </c>
      <c r="T937" s="157" t="s">
        <v>398</v>
      </c>
      <c r="U937" s="158">
        <v>739</v>
      </c>
      <c r="V937" s="157" t="s">
        <v>398</v>
      </c>
      <c r="W937" s="158">
        <v>871</v>
      </c>
      <c r="X937" s="157" t="s">
        <v>398</v>
      </c>
      <c r="Y937" s="158">
        <v>849</v>
      </c>
      <c r="Z937" s="157" t="s">
        <v>398</v>
      </c>
      <c r="AA937" s="158">
        <v>799</v>
      </c>
      <c r="AB937" s="157" t="s">
        <v>398</v>
      </c>
      <c r="AC937" s="158">
        <v>853</v>
      </c>
      <c r="AD937" s="157" t="s">
        <v>398</v>
      </c>
      <c r="AE937" s="158">
        <v>926</v>
      </c>
      <c r="AF937" s="157" t="s">
        <v>398</v>
      </c>
      <c r="AG937" s="158">
        <v>723</v>
      </c>
      <c r="AH937" s="157" t="s">
        <v>398</v>
      </c>
      <c r="AI937" s="158">
        <v>873</v>
      </c>
      <c r="AJ937" s="157" t="s">
        <v>398</v>
      </c>
      <c r="AK937" s="158">
        <v>882</v>
      </c>
      <c r="AL937" s="95" t="s">
        <v>398</v>
      </c>
      <c r="AM937" s="125">
        <v>10011</v>
      </c>
      <c r="AN937" s="130"/>
      <c r="AO937" s="130"/>
    </row>
    <row r="938" spans="1:41" ht="30" customHeight="1" x14ac:dyDescent="0.25">
      <c r="A938" s="215"/>
      <c r="B938" s="154">
        <v>34322</v>
      </c>
      <c r="C938" s="89" t="s">
        <v>461</v>
      </c>
      <c r="D938" s="89" t="s">
        <v>416</v>
      </c>
      <c r="E938" s="149" t="s">
        <v>466</v>
      </c>
      <c r="F938" s="155" t="s">
        <v>464</v>
      </c>
      <c r="G938" s="93" t="s">
        <v>471</v>
      </c>
      <c r="H938" s="93">
        <v>335</v>
      </c>
      <c r="I938" s="93" t="s">
        <v>472</v>
      </c>
      <c r="J938" s="93">
        <v>16</v>
      </c>
      <c r="K938" s="92" t="s">
        <v>101</v>
      </c>
      <c r="L938" s="92" t="s">
        <v>101</v>
      </c>
      <c r="M938" s="119">
        <v>58344</v>
      </c>
      <c r="N938" s="119">
        <v>61666</v>
      </c>
      <c r="O938" s="156">
        <v>5859</v>
      </c>
      <c r="P938" s="157" t="s">
        <v>398</v>
      </c>
      <c r="Q938" s="158">
        <v>5428</v>
      </c>
      <c r="R938" s="157" t="s">
        <v>398</v>
      </c>
      <c r="S938" s="158">
        <v>4429</v>
      </c>
      <c r="T938" s="157" t="s">
        <v>398</v>
      </c>
      <c r="U938" s="158">
        <v>4519</v>
      </c>
      <c r="V938" s="157" t="s">
        <v>398</v>
      </c>
      <c r="W938" s="158">
        <v>4381</v>
      </c>
      <c r="X938" s="157" t="s">
        <v>398</v>
      </c>
      <c r="Y938" s="158">
        <v>3877</v>
      </c>
      <c r="Z938" s="157" t="s">
        <v>398</v>
      </c>
      <c r="AA938" s="158">
        <v>3952</v>
      </c>
      <c r="AB938" s="157" t="s">
        <v>398</v>
      </c>
      <c r="AC938" s="158">
        <v>3985</v>
      </c>
      <c r="AD938" s="157" t="s">
        <v>398</v>
      </c>
      <c r="AE938" s="158">
        <v>4967</v>
      </c>
      <c r="AF938" s="157" t="s">
        <v>398</v>
      </c>
      <c r="AG938" s="158">
        <v>3857</v>
      </c>
      <c r="AH938" s="157" t="s">
        <v>398</v>
      </c>
      <c r="AI938" s="158">
        <v>6091</v>
      </c>
      <c r="AJ938" s="157" t="s">
        <v>398</v>
      </c>
      <c r="AK938" s="158">
        <v>7157</v>
      </c>
      <c r="AL938" s="95" t="s">
        <v>398</v>
      </c>
      <c r="AM938" s="125">
        <v>58502</v>
      </c>
      <c r="AN938" s="130"/>
      <c r="AO938" s="130"/>
    </row>
    <row r="939" spans="1:41" ht="30" customHeight="1" x14ac:dyDescent="0.25">
      <c r="A939" s="214">
        <v>465</v>
      </c>
      <c r="B939" s="154">
        <v>34323</v>
      </c>
      <c r="C939" s="89" t="s">
        <v>461</v>
      </c>
      <c r="D939" s="89" t="s">
        <v>416</v>
      </c>
      <c r="E939" s="149" t="s">
        <v>463</v>
      </c>
      <c r="F939" s="155" t="s">
        <v>464</v>
      </c>
      <c r="G939" s="93"/>
      <c r="H939" s="93"/>
      <c r="I939" s="93"/>
      <c r="J939" s="93"/>
      <c r="K939" s="92" t="s">
        <v>101</v>
      </c>
      <c r="L939" s="92" t="s">
        <v>101</v>
      </c>
      <c r="M939" s="119">
        <v>44105</v>
      </c>
      <c r="N939" s="119">
        <v>46616</v>
      </c>
      <c r="O939" s="156">
        <v>4480</v>
      </c>
      <c r="P939" s="157" t="s">
        <v>398</v>
      </c>
      <c r="Q939" s="158">
        <v>3633</v>
      </c>
      <c r="R939" s="157" t="s">
        <v>398</v>
      </c>
      <c r="S939" s="158">
        <v>3675</v>
      </c>
      <c r="T939" s="157" t="s">
        <v>398</v>
      </c>
      <c r="U939" s="158">
        <v>3970</v>
      </c>
      <c r="V939" s="157" t="s">
        <v>398</v>
      </c>
      <c r="W939" s="158">
        <v>3636</v>
      </c>
      <c r="X939" s="157" t="s">
        <v>398</v>
      </c>
      <c r="Y939" s="158">
        <v>3775</v>
      </c>
      <c r="Z939" s="157" t="s">
        <v>398</v>
      </c>
      <c r="AA939" s="158">
        <v>3930</v>
      </c>
      <c r="AB939" s="157" t="s">
        <v>398</v>
      </c>
      <c r="AC939" s="158">
        <v>4157</v>
      </c>
      <c r="AD939" s="157" t="s">
        <v>398</v>
      </c>
      <c r="AE939" s="158">
        <v>4435</v>
      </c>
      <c r="AF939" s="157" t="s">
        <v>398</v>
      </c>
      <c r="AG939" s="158">
        <v>4096</v>
      </c>
      <c r="AH939" s="157" t="s">
        <v>398</v>
      </c>
      <c r="AI939" s="158">
        <v>4622</v>
      </c>
      <c r="AJ939" s="157" t="s">
        <v>398</v>
      </c>
      <c r="AK939" s="158">
        <v>5359</v>
      </c>
      <c r="AL939" s="95" t="s">
        <v>398</v>
      </c>
      <c r="AM939" s="125">
        <v>49768</v>
      </c>
      <c r="AN939" s="130"/>
      <c r="AO939" s="130"/>
    </row>
    <row r="940" spans="1:41" ht="30" customHeight="1" x14ac:dyDescent="0.25">
      <c r="A940" s="215"/>
      <c r="B940" s="154">
        <v>34323</v>
      </c>
      <c r="C940" s="89" t="s">
        <v>461</v>
      </c>
      <c r="D940" s="89" t="s">
        <v>416</v>
      </c>
      <c r="E940" s="149" t="s">
        <v>466</v>
      </c>
      <c r="F940" s="155" t="s">
        <v>464</v>
      </c>
      <c r="G940" s="93" t="s">
        <v>471</v>
      </c>
      <c r="H940" s="93">
        <v>424</v>
      </c>
      <c r="I940" s="93" t="s">
        <v>472</v>
      </c>
      <c r="J940" s="93">
        <v>8</v>
      </c>
      <c r="K940" s="92" t="s">
        <v>101</v>
      </c>
      <c r="L940" s="92" t="s">
        <v>101</v>
      </c>
      <c r="M940" s="119">
        <v>36085</v>
      </c>
      <c r="N940" s="119">
        <v>38140</v>
      </c>
      <c r="O940" s="156">
        <v>3665</v>
      </c>
      <c r="P940" s="157" t="s">
        <v>398</v>
      </c>
      <c r="Q940" s="158">
        <v>2973</v>
      </c>
      <c r="R940" s="157" t="s">
        <v>398</v>
      </c>
      <c r="S940" s="158">
        <v>3007</v>
      </c>
      <c r="T940" s="157" t="s">
        <v>398</v>
      </c>
      <c r="U940" s="158">
        <v>3249</v>
      </c>
      <c r="V940" s="157" t="s">
        <v>398</v>
      </c>
      <c r="W940" s="158">
        <v>2975</v>
      </c>
      <c r="X940" s="157" t="s">
        <v>398</v>
      </c>
      <c r="Y940" s="158">
        <v>3088</v>
      </c>
      <c r="Z940" s="157" t="s">
        <v>398</v>
      </c>
      <c r="AA940" s="158">
        <v>3216</v>
      </c>
      <c r="AB940" s="157" t="s">
        <v>398</v>
      </c>
      <c r="AC940" s="158">
        <v>3402</v>
      </c>
      <c r="AD940" s="157" t="s">
        <v>398</v>
      </c>
      <c r="AE940" s="158">
        <v>3628</v>
      </c>
      <c r="AF940" s="157" t="s">
        <v>398</v>
      </c>
      <c r="AG940" s="158">
        <v>3351</v>
      </c>
      <c r="AH940" s="157" t="s">
        <v>398</v>
      </c>
      <c r="AI940" s="158">
        <v>3782</v>
      </c>
      <c r="AJ940" s="157" t="s">
        <v>398</v>
      </c>
      <c r="AK940" s="158">
        <v>4384</v>
      </c>
      <c r="AL940" s="95" t="s">
        <v>398</v>
      </c>
      <c r="AM940" s="125">
        <v>40720</v>
      </c>
      <c r="AN940" s="130"/>
      <c r="AO940" s="130"/>
    </row>
    <row r="941" spans="1:41" ht="30" customHeight="1" x14ac:dyDescent="0.25">
      <c r="A941" s="214">
        <v>466</v>
      </c>
      <c r="B941" s="154">
        <v>34324</v>
      </c>
      <c r="C941" s="89" t="s">
        <v>461</v>
      </c>
      <c r="D941" s="89" t="s">
        <v>416</v>
      </c>
      <c r="E941" s="149" t="s">
        <v>463</v>
      </c>
      <c r="F941" s="155" t="s">
        <v>464</v>
      </c>
      <c r="G941" s="93"/>
      <c r="H941" s="93"/>
      <c r="I941" s="93"/>
      <c r="J941" s="93"/>
      <c r="K941" s="92" t="s">
        <v>101</v>
      </c>
      <c r="L941" s="92" t="s">
        <v>101</v>
      </c>
      <c r="M941" s="92">
        <v>21424</v>
      </c>
      <c r="N941" s="92">
        <v>22644</v>
      </c>
      <c r="O941" s="156">
        <v>1631</v>
      </c>
      <c r="P941" s="157" t="s">
        <v>398</v>
      </c>
      <c r="Q941" s="158">
        <v>1473</v>
      </c>
      <c r="R941" s="157" t="s">
        <v>398</v>
      </c>
      <c r="S941" s="158">
        <v>1658</v>
      </c>
      <c r="T941" s="157" t="s">
        <v>398</v>
      </c>
      <c r="U941" s="158">
        <v>1314</v>
      </c>
      <c r="V941" s="157" t="s">
        <v>398</v>
      </c>
      <c r="W941" s="158">
        <v>1792</v>
      </c>
      <c r="X941" s="157" t="s">
        <v>398</v>
      </c>
      <c r="Y941" s="158">
        <v>1298</v>
      </c>
      <c r="Z941" s="157" t="s">
        <v>398</v>
      </c>
      <c r="AA941" s="158">
        <v>1074</v>
      </c>
      <c r="AB941" s="157" t="s">
        <v>398</v>
      </c>
      <c r="AC941" s="158">
        <v>883</v>
      </c>
      <c r="AD941" s="157" t="s">
        <v>398</v>
      </c>
      <c r="AE941" s="158">
        <v>1757</v>
      </c>
      <c r="AF941" s="157" t="s">
        <v>398</v>
      </c>
      <c r="AG941" s="158">
        <v>1492</v>
      </c>
      <c r="AH941" s="157" t="s">
        <v>398</v>
      </c>
      <c r="AI941" s="158">
        <v>1156</v>
      </c>
      <c r="AJ941" s="157" t="s">
        <v>398</v>
      </c>
      <c r="AK941" s="158">
        <v>1088</v>
      </c>
      <c r="AL941" s="95" t="s">
        <v>398</v>
      </c>
      <c r="AM941" s="125">
        <v>16616</v>
      </c>
      <c r="AN941" s="130"/>
      <c r="AO941" s="130"/>
    </row>
    <row r="942" spans="1:41" ht="30" customHeight="1" x14ac:dyDescent="0.25">
      <c r="A942" s="215"/>
      <c r="B942" s="154">
        <v>34324</v>
      </c>
      <c r="C942" s="89" t="s">
        <v>461</v>
      </c>
      <c r="D942" s="89" t="s">
        <v>416</v>
      </c>
      <c r="E942" s="149" t="s">
        <v>466</v>
      </c>
      <c r="F942" s="155" t="s">
        <v>464</v>
      </c>
      <c r="G942" s="93" t="s">
        <v>471</v>
      </c>
      <c r="H942" s="93">
        <v>332</v>
      </c>
      <c r="I942" s="93" t="s">
        <v>472</v>
      </c>
      <c r="J942" s="93">
        <v>8</v>
      </c>
      <c r="K942" s="92" t="s">
        <v>101</v>
      </c>
      <c r="L942" s="92" t="s">
        <v>101</v>
      </c>
      <c r="M942" s="119">
        <v>17529</v>
      </c>
      <c r="N942" s="119">
        <v>18527</v>
      </c>
      <c r="O942" s="156">
        <v>1335</v>
      </c>
      <c r="P942" s="157" t="s">
        <v>398</v>
      </c>
      <c r="Q942" s="158">
        <v>1206</v>
      </c>
      <c r="R942" s="157" t="s">
        <v>398</v>
      </c>
      <c r="S942" s="158">
        <v>1357</v>
      </c>
      <c r="T942" s="157" t="s">
        <v>398</v>
      </c>
      <c r="U942" s="158">
        <v>1075</v>
      </c>
      <c r="V942" s="157" t="s">
        <v>398</v>
      </c>
      <c r="W942" s="158">
        <v>1467</v>
      </c>
      <c r="X942" s="157" t="s">
        <v>398</v>
      </c>
      <c r="Y942" s="158">
        <v>1062</v>
      </c>
      <c r="Z942" s="157" t="s">
        <v>398</v>
      </c>
      <c r="AA942" s="158">
        <v>879</v>
      </c>
      <c r="AB942" s="157" t="s">
        <v>398</v>
      </c>
      <c r="AC942" s="158">
        <v>723</v>
      </c>
      <c r="AD942" s="157" t="s">
        <v>398</v>
      </c>
      <c r="AE942" s="158">
        <v>1438</v>
      </c>
      <c r="AF942" s="157" t="s">
        <v>398</v>
      </c>
      <c r="AG942" s="158">
        <v>1221</v>
      </c>
      <c r="AH942" s="157" t="s">
        <v>398</v>
      </c>
      <c r="AI942" s="158">
        <v>946</v>
      </c>
      <c r="AJ942" s="157" t="s">
        <v>398</v>
      </c>
      <c r="AK942" s="158">
        <v>891</v>
      </c>
      <c r="AL942" s="95" t="s">
        <v>398</v>
      </c>
      <c r="AM942" s="125">
        <v>13600</v>
      </c>
      <c r="AN942" s="130"/>
      <c r="AO942" s="130"/>
    </row>
    <row r="943" spans="1:41" ht="30" customHeight="1" x14ac:dyDescent="0.25">
      <c r="A943" s="214">
        <v>467</v>
      </c>
      <c r="B943" s="154">
        <v>34325</v>
      </c>
      <c r="C943" s="89" t="s">
        <v>461</v>
      </c>
      <c r="D943" s="89" t="s">
        <v>416</v>
      </c>
      <c r="E943" s="149" t="s">
        <v>463</v>
      </c>
      <c r="F943" s="155" t="s">
        <v>464</v>
      </c>
      <c r="G943" s="93"/>
      <c r="H943" s="93"/>
      <c r="I943" s="93"/>
      <c r="J943" s="93"/>
      <c r="K943" s="92" t="s">
        <v>101</v>
      </c>
      <c r="L943" s="92" t="s">
        <v>101</v>
      </c>
      <c r="M943" s="119">
        <v>88627</v>
      </c>
      <c r="N943" s="119">
        <v>93673</v>
      </c>
      <c r="O943" s="156">
        <v>8933</v>
      </c>
      <c r="P943" s="157" t="s">
        <v>398</v>
      </c>
      <c r="Q943" s="158">
        <v>7632</v>
      </c>
      <c r="R943" s="157" t="s">
        <v>398</v>
      </c>
      <c r="S943" s="158">
        <v>7376</v>
      </c>
      <c r="T943" s="157" t="s">
        <v>398</v>
      </c>
      <c r="U943" s="158">
        <v>7424</v>
      </c>
      <c r="V943" s="157" t="s">
        <v>398</v>
      </c>
      <c r="W943" s="158">
        <v>6694</v>
      </c>
      <c r="X943" s="157" t="s">
        <v>398</v>
      </c>
      <c r="Y943" s="158">
        <v>8006</v>
      </c>
      <c r="Z943" s="157" t="s">
        <v>398</v>
      </c>
      <c r="AA943" s="158">
        <v>6574</v>
      </c>
      <c r="AB943" s="157" t="s">
        <v>398</v>
      </c>
      <c r="AC943" s="158">
        <v>6336</v>
      </c>
      <c r="AD943" s="157" t="s">
        <v>398</v>
      </c>
      <c r="AE943" s="158">
        <v>7765</v>
      </c>
      <c r="AF943" s="157" t="s">
        <v>398</v>
      </c>
      <c r="AG943" s="158">
        <v>7360</v>
      </c>
      <c r="AH943" s="157" t="s">
        <v>398</v>
      </c>
      <c r="AI943" s="158">
        <v>7425</v>
      </c>
      <c r="AJ943" s="157" t="s">
        <v>398</v>
      </c>
      <c r="AK943" s="158">
        <v>8055</v>
      </c>
      <c r="AL943" s="95" t="s">
        <v>398</v>
      </c>
      <c r="AM943" s="125">
        <v>89580</v>
      </c>
      <c r="AN943" s="130"/>
      <c r="AO943" s="130"/>
    </row>
    <row r="944" spans="1:41" ht="30" customHeight="1" x14ac:dyDescent="0.25">
      <c r="A944" s="215"/>
      <c r="B944" s="154">
        <v>34325</v>
      </c>
      <c r="C944" s="89" t="s">
        <v>461</v>
      </c>
      <c r="D944" s="89" t="s">
        <v>416</v>
      </c>
      <c r="E944" s="149" t="s">
        <v>466</v>
      </c>
      <c r="F944" s="155" t="s">
        <v>464</v>
      </c>
      <c r="G944" s="93" t="s">
        <v>471</v>
      </c>
      <c r="H944" s="93">
        <v>422</v>
      </c>
      <c r="I944" s="93" t="s">
        <v>472</v>
      </c>
      <c r="J944" s="93">
        <v>7</v>
      </c>
      <c r="K944" s="92" t="s">
        <v>101</v>
      </c>
      <c r="L944" s="92" t="s">
        <v>101</v>
      </c>
      <c r="M944" s="119">
        <v>72513</v>
      </c>
      <c r="N944" s="119">
        <v>76642</v>
      </c>
      <c r="O944" s="156">
        <v>7308</v>
      </c>
      <c r="P944" s="157" t="s">
        <v>398</v>
      </c>
      <c r="Q944" s="158">
        <v>6245</v>
      </c>
      <c r="R944" s="157" t="s">
        <v>398</v>
      </c>
      <c r="S944" s="158">
        <v>6035</v>
      </c>
      <c r="T944" s="157" t="s">
        <v>398</v>
      </c>
      <c r="U944" s="158">
        <v>6075</v>
      </c>
      <c r="V944" s="157" t="s">
        <v>398</v>
      </c>
      <c r="W944" s="158">
        <v>5476</v>
      </c>
      <c r="X944" s="157" t="s">
        <v>398</v>
      </c>
      <c r="Y944" s="158">
        <v>6551</v>
      </c>
      <c r="Z944" s="157" t="s">
        <v>398</v>
      </c>
      <c r="AA944" s="158">
        <v>5378</v>
      </c>
      <c r="AB944" s="157" t="s">
        <v>398</v>
      </c>
      <c r="AC944" s="158">
        <v>5184</v>
      </c>
      <c r="AD944" s="157" t="s">
        <v>398</v>
      </c>
      <c r="AE944" s="158">
        <v>6354</v>
      </c>
      <c r="AF944" s="157" t="s">
        <v>398</v>
      </c>
      <c r="AG944" s="158">
        <v>6021</v>
      </c>
      <c r="AH944" s="157" t="s">
        <v>398</v>
      </c>
      <c r="AI944" s="158">
        <v>6075</v>
      </c>
      <c r="AJ944" s="157" t="s">
        <v>398</v>
      </c>
      <c r="AK944" s="158">
        <v>6590</v>
      </c>
      <c r="AL944" s="95" t="s">
        <v>398</v>
      </c>
      <c r="AM944" s="125">
        <v>73292</v>
      </c>
      <c r="AN944" s="130"/>
      <c r="AO944" s="130"/>
    </row>
    <row r="945" spans="1:41" ht="30" customHeight="1" x14ac:dyDescent="0.25">
      <c r="A945" s="214">
        <v>468</v>
      </c>
      <c r="B945" s="154">
        <v>34326</v>
      </c>
      <c r="C945" s="89" t="s">
        <v>461</v>
      </c>
      <c r="D945" s="89" t="s">
        <v>416</v>
      </c>
      <c r="E945" s="149" t="s">
        <v>463</v>
      </c>
      <c r="F945" s="155" t="s">
        <v>464</v>
      </c>
      <c r="G945" s="93"/>
      <c r="H945" s="93"/>
      <c r="I945" s="93"/>
      <c r="J945" s="93"/>
      <c r="K945" s="92" t="s">
        <v>101</v>
      </c>
      <c r="L945" s="92" t="s">
        <v>101</v>
      </c>
      <c r="M945" s="119">
        <v>103147</v>
      </c>
      <c r="N945" s="119">
        <v>109020</v>
      </c>
      <c r="O945" s="156">
        <v>11567</v>
      </c>
      <c r="P945" s="157" t="s">
        <v>398</v>
      </c>
      <c r="Q945" s="158">
        <v>8654</v>
      </c>
      <c r="R945" s="157" t="s">
        <v>398</v>
      </c>
      <c r="S945" s="158">
        <v>9010</v>
      </c>
      <c r="T945" s="157" t="s">
        <v>398</v>
      </c>
      <c r="U945" s="158">
        <v>6944</v>
      </c>
      <c r="V945" s="157" t="s">
        <v>398</v>
      </c>
      <c r="W945" s="158">
        <v>9300</v>
      </c>
      <c r="X945" s="157" t="s">
        <v>398</v>
      </c>
      <c r="Y945" s="158">
        <v>8231</v>
      </c>
      <c r="Z945" s="157" t="s">
        <v>398</v>
      </c>
      <c r="AA945" s="158">
        <v>6526</v>
      </c>
      <c r="AB945" s="157" t="s">
        <v>398</v>
      </c>
      <c r="AC945" s="158">
        <v>8338</v>
      </c>
      <c r="AD945" s="157" t="s">
        <v>398</v>
      </c>
      <c r="AE945" s="158">
        <v>4395</v>
      </c>
      <c r="AF945" s="157" t="s">
        <v>398</v>
      </c>
      <c r="AG945" s="158">
        <v>6659</v>
      </c>
      <c r="AH945" s="157" t="s">
        <v>398</v>
      </c>
      <c r="AI945" s="158">
        <v>6907</v>
      </c>
      <c r="AJ945" s="157" t="s">
        <v>398</v>
      </c>
      <c r="AK945" s="158">
        <v>8203</v>
      </c>
      <c r="AL945" s="95" t="s">
        <v>398</v>
      </c>
      <c r="AM945" s="125">
        <v>94734</v>
      </c>
      <c r="AN945" s="130"/>
      <c r="AO945" s="130"/>
    </row>
    <row r="946" spans="1:41" ht="30" customHeight="1" x14ac:dyDescent="0.25">
      <c r="A946" s="215"/>
      <c r="B946" s="154">
        <v>34326</v>
      </c>
      <c r="C946" s="89" t="s">
        <v>461</v>
      </c>
      <c r="D946" s="89" t="s">
        <v>416</v>
      </c>
      <c r="E946" s="149" t="s">
        <v>466</v>
      </c>
      <c r="F946" s="155" t="s">
        <v>464</v>
      </c>
      <c r="G946" s="93" t="s">
        <v>471</v>
      </c>
      <c r="H946" s="93">
        <v>534</v>
      </c>
      <c r="I946" s="93" t="s">
        <v>472</v>
      </c>
      <c r="J946" s="93">
        <v>10</v>
      </c>
      <c r="K946" s="92" t="s">
        <v>101</v>
      </c>
      <c r="L946" s="92" t="s">
        <v>101</v>
      </c>
      <c r="M946" s="119">
        <v>84394</v>
      </c>
      <c r="N946" s="119">
        <v>89199</v>
      </c>
      <c r="O946" s="156">
        <v>9464</v>
      </c>
      <c r="P946" s="157" t="s">
        <v>398</v>
      </c>
      <c r="Q946" s="158">
        <v>7081</v>
      </c>
      <c r="R946" s="157" t="s">
        <v>398</v>
      </c>
      <c r="S946" s="158">
        <v>7372</v>
      </c>
      <c r="T946" s="157" t="s">
        <v>398</v>
      </c>
      <c r="U946" s="158">
        <v>5682</v>
      </c>
      <c r="V946" s="157" t="s">
        <v>398</v>
      </c>
      <c r="W946" s="158">
        <v>7609</v>
      </c>
      <c r="X946" s="157" t="s">
        <v>398</v>
      </c>
      <c r="Y946" s="158">
        <v>6734</v>
      </c>
      <c r="Z946" s="157" t="s">
        <v>398</v>
      </c>
      <c r="AA946" s="158">
        <v>5340</v>
      </c>
      <c r="AB946" s="157" t="s">
        <v>398</v>
      </c>
      <c r="AC946" s="158">
        <v>6822</v>
      </c>
      <c r="AD946" s="157" t="s">
        <v>398</v>
      </c>
      <c r="AE946" s="158">
        <v>3595</v>
      </c>
      <c r="AF946" s="157" t="s">
        <v>398</v>
      </c>
      <c r="AG946" s="158">
        <v>5449</v>
      </c>
      <c r="AH946" s="157" t="s">
        <v>398</v>
      </c>
      <c r="AI946" s="158">
        <v>5652</v>
      </c>
      <c r="AJ946" s="157" t="s">
        <v>398</v>
      </c>
      <c r="AK946" s="158">
        <v>6712</v>
      </c>
      <c r="AL946" s="95" t="s">
        <v>398</v>
      </c>
      <c r="AM946" s="125">
        <v>77512</v>
      </c>
      <c r="AN946" s="130"/>
      <c r="AO946" s="130"/>
    </row>
    <row r="947" spans="1:41" ht="30" customHeight="1" x14ac:dyDescent="0.25">
      <c r="A947" s="214">
        <v>469</v>
      </c>
      <c r="B947" s="154">
        <v>34327</v>
      </c>
      <c r="C947" s="89" t="s">
        <v>461</v>
      </c>
      <c r="D947" s="89" t="s">
        <v>416</v>
      </c>
      <c r="E947" s="149" t="s">
        <v>463</v>
      </c>
      <c r="F947" s="155" t="s">
        <v>464</v>
      </c>
      <c r="G947" s="93"/>
      <c r="H947" s="93"/>
      <c r="I947" s="93"/>
      <c r="J947" s="93"/>
      <c r="K947" s="92" t="s">
        <v>102</v>
      </c>
      <c r="L947" s="92" t="s">
        <v>102</v>
      </c>
      <c r="M947" s="119"/>
      <c r="N947" s="119">
        <v>79752</v>
      </c>
      <c r="O947" s="156">
        <v>6646</v>
      </c>
      <c r="P947" s="157" t="s">
        <v>393</v>
      </c>
      <c r="Q947" s="158">
        <v>6646</v>
      </c>
      <c r="R947" s="157" t="s">
        <v>393</v>
      </c>
      <c r="S947" s="158">
        <v>6646</v>
      </c>
      <c r="T947" s="157" t="s">
        <v>393</v>
      </c>
      <c r="U947" s="158">
        <v>6646</v>
      </c>
      <c r="V947" s="157" t="s">
        <v>393</v>
      </c>
      <c r="W947" s="158">
        <v>6646</v>
      </c>
      <c r="X947" s="157" t="s">
        <v>393</v>
      </c>
      <c r="Y947" s="158">
        <v>6646</v>
      </c>
      <c r="Z947" s="157" t="s">
        <v>393</v>
      </c>
      <c r="AA947" s="158">
        <v>6646</v>
      </c>
      <c r="AB947" s="157" t="s">
        <v>393</v>
      </c>
      <c r="AC947" s="158">
        <v>6646</v>
      </c>
      <c r="AD947" s="157" t="s">
        <v>393</v>
      </c>
      <c r="AE947" s="158">
        <v>6646</v>
      </c>
      <c r="AF947" s="157" t="s">
        <v>393</v>
      </c>
      <c r="AG947" s="158">
        <v>6646</v>
      </c>
      <c r="AH947" s="157" t="s">
        <v>393</v>
      </c>
      <c r="AI947" s="158">
        <v>6646</v>
      </c>
      <c r="AJ947" s="157" t="s">
        <v>393</v>
      </c>
      <c r="AK947" s="158">
        <v>6646</v>
      </c>
      <c r="AL947" s="95" t="s">
        <v>393</v>
      </c>
      <c r="AM947" s="125">
        <v>79752</v>
      </c>
      <c r="AN947" s="130"/>
      <c r="AO947" s="130"/>
    </row>
    <row r="948" spans="1:41" ht="30" customHeight="1" x14ac:dyDescent="0.25">
      <c r="A948" s="215"/>
      <c r="B948" s="154">
        <v>34327</v>
      </c>
      <c r="C948" s="89" t="s">
        <v>461</v>
      </c>
      <c r="D948" s="89" t="s">
        <v>416</v>
      </c>
      <c r="E948" s="149" t="s">
        <v>466</v>
      </c>
      <c r="F948" s="155" t="s">
        <v>464</v>
      </c>
      <c r="G948" s="93" t="s">
        <v>471</v>
      </c>
      <c r="H948" s="93">
        <v>45</v>
      </c>
      <c r="I948" s="93" t="s">
        <v>472</v>
      </c>
      <c r="J948" s="93">
        <v>3</v>
      </c>
      <c r="K948" s="92" t="s">
        <v>102</v>
      </c>
      <c r="L948" s="92" t="s">
        <v>102</v>
      </c>
      <c r="M948" s="119"/>
      <c r="N948" s="119">
        <v>46812</v>
      </c>
      <c r="O948" s="156">
        <v>3901</v>
      </c>
      <c r="P948" s="157" t="s">
        <v>393</v>
      </c>
      <c r="Q948" s="158">
        <v>3901</v>
      </c>
      <c r="R948" s="157" t="s">
        <v>393</v>
      </c>
      <c r="S948" s="158">
        <v>3901</v>
      </c>
      <c r="T948" s="157" t="s">
        <v>393</v>
      </c>
      <c r="U948" s="158">
        <v>3901</v>
      </c>
      <c r="V948" s="157" t="s">
        <v>393</v>
      </c>
      <c r="W948" s="158">
        <v>3901</v>
      </c>
      <c r="X948" s="157" t="s">
        <v>393</v>
      </c>
      <c r="Y948" s="158">
        <v>3901</v>
      </c>
      <c r="Z948" s="157" t="s">
        <v>393</v>
      </c>
      <c r="AA948" s="158">
        <v>3901</v>
      </c>
      <c r="AB948" s="157" t="s">
        <v>393</v>
      </c>
      <c r="AC948" s="158">
        <v>3901</v>
      </c>
      <c r="AD948" s="157" t="s">
        <v>393</v>
      </c>
      <c r="AE948" s="158">
        <v>3901</v>
      </c>
      <c r="AF948" s="157" t="s">
        <v>393</v>
      </c>
      <c r="AG948" s="158">
        <v>3901</v>
      </c>
      <c r="AH948" s="157" t="s">
        <v>393</v>
      </c>
      <c r="AI948" s="158">
        <v>3901</v>
      </c>
      <c r="AJ948" s="157" t="s">
        <v>393</v>
      </c>
      <c r="AK948" s="158">
        <v>3901</v>
      </c>
      <c r="AL948" s="95" t="s">
        <v>393</v>
      </c>
      <c r="AM948" s="125">
        <v>46812</v>
      </c>
      <c r="AN948" s="130"/>
      <c r="AO948" s="130"/>
    </row>
    <row r="949" spans="1:41" ht="30" customHeight="1" x14ac:dyDescent="0.25">
      <c r="A949" s="214">
        <v>470</v>
      </c>
      <c r="B949" s="154">
        <v>34328</v>
      </c>
      <c r="C949" s="89" t="s">
        <v>461</v>
      </c>
      <c r="D949" s="89" t="s">
        <v>416</v>
      </c>
      <c r="E949" s="149" t="s">
        <v>463</v>
      </c>
      <c r="F949" s="155" t="s">
        <v>464</v>
      </c>
      <c r="G949" s="93"/>
      <c r="H949" s="93"/>
      <c r="I949" s="93"/>
      <c r="J949" s="93"/>
      <c r="K949" s="92" t="s">
        <v>101</v>
      </c>
      <c r="L949" s="92" t="s">
        <v>101</v>
      </c>
      <c r="M949" s="119">
        <v>44609</v>
      </c>
      <c r="N949" s="119">
        <v>47149</v>
      </c>
      <c r="O949" s="156">
        <v>4583</v>
      </c>
      <c r="P949" s="157" t="s">
        <v>398</v>
      </c>
      <c r="Q949" s="158">
        <v>4369</v>
      </c>
      <c r="R949" s="157" t="s">
        <v>398</v>
      </c>
      <c r="S949" s="158">
        <v>3683</v>
      </c>
      <c r="T949" s="157" t="s">
        <v>398</v>
      </c>
      <c r="U949" s="158">
        <v>3796</v>
      </c>
      <c r="V949" s="157" t="s">
        <v>398</v>
      </c>
      <c r="W949" s="158">
        <v>3747</v>
      </c>
      <c r="X949" s="157" t="s">
        <v>398</v>
      </c>
      <c r="Y949" s="158">
        <v>2888</v>
      </c>
      <c r="Z949" s="157" t="s">
        <v>398</v>
      </c>
      <c r="AA949" s="158">
        <v>3450</v>
      </c>
      <c r="AB949" s="157" t="s">
        <v>398</v>
      </c>
      <c r="AC949" s="158">
        <v>3875</v>
      </c>
      <c r="AD949" s="157" t="s">
        <v>398</v>
      </c>
      <c r="AE949" s="158">
        <v>2964</v>
      </c>
      <c r="AF949" s="157" t="s">
        <v>398</v>
      </c>
      <c r="AG949" s="158">
        <v>4401</v>
      </c>
      <c r="AH949" s="157" t="s">
        <v>398</v>
      </c>
      <c r="AI949" s="158">
        <v>4527</v>
      </c>
      <c r="AJ949" s="157" t="s">
        <v>398</v>
      </c>
      <c r="AK949" s="158">
        <v>4111</v>
      </c>
      <c r="AL949" s="95" t="s">
        <v>398</v>
      </c>
      <c r="AM949" s="125">
        <v>46394</v>
      </c>
      <c r="AN949" s="130"/>
      <c r="AO949" s="130"/>
    </row>
    <row r="950" spans="1:41" ht="30" customHeight="1" x14ac:dyDescent="0.25">
      <c r="A950" s="215"/>
      <c r="B950" s="154">
        <v>34328</v>
      </c>
      <c r="C950" s="89" t="s">
        <v>461</v>
      </c>
      <c r="D950" s="89" t="s">
        <v>416</v>
      </c>
      <c r="E950" s="149" t="s">
        <v>466</v>
      </c>
      <c r="F950" s="155" t="s">
        <v>464</v>
      </c>
      <c r="G950" s="93" t="s">
        <v>471</v>
      </c>
      <c r="H950" s="93">
        <v>292</v>
      </c>
      <c r="I950" s="93" t="s">
        <v>472</v>
      </c>
      <c r="J950" s="93">
        <v>18</v>
      </c>
      <c r="K950" s="92" t="s">
        <v>101</v>
      </c>
      <c r="L950" s="92" t="s">
        <v>101</v>
      </c>
      <c r="M950" s="119">
        <v>36498</v>
      </c>
      <c r="N950" s="119">
        <v>38576</v>
      </c>
      <c r="O950" s="156">
        <v>3750</v>
      </c>
      <c r="P950" s="157" t="s">
        <v>398</v>
      </c>
      <c r="Q950" s="158">
        <v>3575</v>
      </c>
      <c r="R950" s="157" t="s">
        <v>398</v>
      </c>
      <c r="S950" s="158">
        <v>3013</v>
      </c>
      <c r="T950" s="157" t="s">
        <v>398</v>
      </c>
      <c r="U950" s="158">
        <v>3105</v>
      </c>
      <c r="V950" s="157" t="s">
        <v>398</v>
      </c>
      <c r="W950" s="158">
        <v>3065</v>
      </c>
      <c r="X950" s="157" t="s">
        <v>398</v>
      </c>
      <c r="Y950" s="158">
        <v>2362</v>
      </c>
      <c r="Z950" s="157" t="s">
        <v>398</v>
      </c>
      <c r="AA950" s="158">
        <v>2822</v>
      </c>
      <c r="AB950" s="157" t="s">
        <v>398</v>
      </c>
      <c r="AC950" s="158">
        <v>3171</v>
      </c>
      <c r="AD950" s="157" t="s">
        <v>398</v>
      </c>
      <c r="AE950" s="158">
        <v>2425</v>
      </c>
      <c r="AF950" s="157" t="s">
        <v>398</v>
      </c>
      <c r="AG950" s="158">
        <v>3600</v>
      </c>
      <c r="AH950" s="157" t="s">
        <v>398</v>
      </c>
      <c r="AI950" s="158">
        <v>3703</v>
      </c>
      <c r="AJ950" s="157" t="s">
        <v>398</v>
      </c>
      <c r="AK950" s="158">
        <v>3363</v>
      </c>
      <c r="AL950" s="95" t="s">
        <v>398</v>
      </c>
      <c r="AM950" s="125">
        <v>37954</v>
      </c>
      <c r="AN950" s="130"/>
      <c r="AO950" s="130"/>
    </row>
    <row r="951" spans="1:41" ht="30" customHeight="1" x14ac:dyDescent="0.25">
      <c r="A951" s="214">
        <v>471</v>
      </c>
      <c r="B951" s="154">
        <v>34329</v>
      </c>
      <c r="C951" s="89" t="s">
        <v>461</v>
      </c>
      <c r="D951" s="89" t="s">
        <v>416</v>
      </c>
      <c r="E951" s="149" t="s">
        <v>463</v>
      </c>
      <c r="F951" s="155" t="s">
        <v>464</v>
      </c>
      <c r="G951" s="93"/>
      <c r="H951" s="93"/>
      <c r="I951" s="93"/>
      <c r="J951" s="93"/>
      <c r="K951" s="92" t="s">
        <v>101</v>
      </c>
      <c r="L951" s="92" t="s">
        <v>101</v>
      </c>
      <c r="M951" s="119">
        <v>66361</v>
      </c>
      <c r="N951" s="119">
        <v>70140</v>
      </c>
      <c r="O951" s="156">
        <v>6655</v>
      </c>
      <c r="P951" s="157" t="s">
        <v>398</v>
      </c>
      <c r="Q951" s="158">
        <v>6495</v>
      </c>
      <c r="R951" s="157" t="s">
        <v>398</v>
      </c>
      <c r="S951" s="158">
        <v>5653</v>
      </c>
      <c r="T951" s="157" t="s">
        <v>398</v>
      </c>
      <c r="U951" s="158">
        <v>5785</v>
      </c>
      <c r="V951" s="157" t="s">
        <v>398</v>
      </c>
      <c r="W951" s="158">
        <v>5865</v>
      </c>
      <c r="X951" s="157" t="s">
        <v>398</v>
      </c>
      <c r="Y951" s="158">
        <v>4964</v>
      </c>
      <c r="Z951" s="157" t="s">
        <v>398</v>
      </c>
      <c r="AA951" s="158">
        <v>6024</v>
      </c>
      <c r="AB951" s="157" t="s">
        <v>398</v>
      </c>
      <c r="AC951" s="158">
        <v>5764</v>
      </c>
      <c r="AD951" s="157" t="s">
        <v>398</v>
      </c>
      <c r="AE951" s="158">
        <v>5929</v>
      </c>
      <c r="AF951" s="157" t="s">
        <v>398</v>
      </c>
      <c r="AG951" s="158">
        <v>6381</v>
      </c>
      <c r="AH951" s="157" t="s">
        <v>398</v>
      </c>
      <c r="AI951" s="158">
        <v>6640</v>
      </c>
      <c r="AJ951" s="157" t="s">
        <v>398</v>
      </c>
      <c r="AK951" s="158">
        <v>5758</v>
      </c>
      <c r="AL951" s="95" t="s">
        <v>398</v>
      </c>
      <c r="AM951" s="125">
        <v>71913</v>
      </c>
      <c r="AN951" s="130"/>
      <c r="AO951" s="130"/>
    </row>
    <row r="952" spans="1:41" ht="30" customHeight="1" x14ac:dyDescent="0.25">
      <c r="A952" s="215"/>
      <c r="B952" s="154">
        <v>34329</v>
      </c>
      <c r="C952" s="89" t="s">
        <v>461</v>
      </c>
      <c r="D952" s="89" t="s">
        <v>416</v>
      </c>
      <c r="E952" s="149" t="s">
        <v>466</v>
      </c>
      <c r="F952" s="155" t="s">
        <v>464</v>
      </c>
      <c r="G952" s="93" t="s">
        <v>471</v>
      </c>
      <c r="H952" s="93">
        <v>506</v>
      </c>
      <c r="I952" s="93" t="s">
        <v>472</v>
      </c>
      <c r="J952" s="93">
        <v>10</v>
      </c>
      <c r="K952" s="92" t="s">
        <v>101</v>
      </c>
      <c r="L952" s="92" t="s">
        <v>101</v>
      </c>
      <c r="M952" s="119">
        <v>54296</v>
      </c>
      <c r="N952" s="119">
        <v>57388</v>
      </c>
      <c r="O952" s="156">
        <v>5445</v>
      </c>
      <c r="P952" s="157" t="s">
        <v>398</v>
      </c>
      <c r="Q952" s="158">
        <v>5314</v>
      </c>
      <c r="R952" s="157" t="s">
        <v>398</v>
      </c>
      <c r="S952" s="158">
        <v>4626</v>
      </c>
      <c r="T952" s="157" t="s">
        <v>398</v>
      </c>
      <c r="U952" s="158">
        <v>4733</v>
      </c>
      <c r="V952" s="157" t="s">
        <v>398</v>
      </c>
      <c r="W952" s="158">
        <v>4799</v>
      </c>
      <c r="X952" s="157" t="s">
        <v>398</v>
      </c>
      <c r="Y952" s="158">
        <v>4062</v>
      </c>
      <c r="Z952" s="157" t="s">
        <v>398</v>
      </c>
      <c r="AA952" s="158">
        <v>4928</v>
      </c>
      <c r="AB952" s="157" t="s">
        <v>398</v>
      </c>
      <c r="AC952" s="158">
        <v>4716</v>
      </c>
      <c r="AD952" s="157" t="s">
        <v>398</v>
      </c>
      <c r="AE952" s="158">
        <v>4852</v>
      </c>
      <c r="AF952" s="157" t="s">
        <v>398</v>
      </c>
      <c r="AG952" s="158">
        <v>5221</v>
      </c>
      <c r="AH952" s="157" t="s">
        <v>398</v>
      </c>
      <c r="AI952" s="158">
        <v>5433</v>
      </c>
      <c r="AJ952" s="157" t="s">
        <v>398</v>
      </c>
      <c r="AK952" s="158">
        <v>4711</v>
      </c>
      <c r="AL952" s="95" t="s">
        <v>398</v>
      </c>
      <c r="AM952" s="125">
        <v>58840</v>
      </c>
      <c r="AN952" s="130"/>
      <c r="AO952" s="130"/>
    </row>
    <row r="953" spans="1:41" ht="30" customHeight="1" x14ac:dyDescent="0.25">
      <c r="A953" s="214">
        <v>472</v>
      </c>
      <c r="B953" s="154">
        <v>34330</v>
      </c>
      <c r="C953" s="89" t="s">
        <v>461</v>
      </c>
      <c r="D953" s="89" t="s">
        <v>416</v>
      </c>
      <c r="E953" s="149" t="s">
        <v>463</v>
      </c>
      <c r="F953" s="155" t="s">
        <v>464</v>
      </c>
      <c r="G953" s="93"/>
      <c r="H953" s="93"/>
      <c r="I953" s="93"/>
      <c r="J953" s="93"/>
      <c r="K953" s="92" t="s">
        <v>101</v>
      </c>
      <c r="L953" s="92" t="s">
        <v>101</v>
      </c>
      <c r="M953" s="119">
        <v>163425</v>
      </c>
      <c r="N953" s="119">
        <v>172730</v>
      </c>
      <c r="O953" s="156">
        <v>17359</v>
      </c>
      <c r="P953" s="157" t="s">
        <v>398</v>
      </c>
      <c r="Q953" s="158">
        <v>16102</v>
      </c>
      <c r="R953" s="157" t="s">
        <v>398</v>
      </c>
      <c r="S953" s="158">
        <v>14030</v>
      </c>
      <c r="T953" s="157" t="s">
        <v>398</v>
      </c>
      <c r="U953" s="158">
        <v>14990</v>
      </c>
      <c r="V953" s="157" t="s">
        <v>398</v>
      </c>
      <c r="W953" s="158">
        <v>15052</v>
      </c>
      <c r="X953" s="157" t="s">
        <v>398</v>
      </c>
      <c r="Y953" s="158">
        <v>13213</v>
      </c>
      <c r="Z953" s="157" t="s">
        <v>398</v>
      </c>
      <c r="AA953" s="158">
        <v>15106</v>
      </c>
      <c r="AB953" s="157" t="s">
        <v>398</v>
      </c>
      <c r="AC953" s="158">
        <v>14878</v>
      </c>
      <c r="AD953" s="157" t="s">
        <v>398</v>
      </c>
      <c r="AE953" s="158">
        <v>13725</v>
      </c>
      <c r="AF953" s="157" t="s">
        <v>398</v>
      </c>
      <c r="AG953" s="158">
        <v>14585</v>
      </c>
      <c r="AH953" s="157" t="s">
        <v>398</v>
      </c>
      <c r="AI953" s="158">
        <v>17223</v>
      </c>
      <c r="AJ953" s="157" t="s">
        <v>398</v>
      </c>
      <c r="AK953" s="158">
        <v>15116</v>
      </c>
      <c r="AL953" s="95" t="s">
        <v>398</v>
      </c>
      <c r="AM953" s="125">
        <v>181379</v>
      </c>
      <c r="AN953" s="130"/>
      <c r="AO953" s="130"/>
    </row>
    <row r="954" spans="1:41" ht="30" customHeight="1" x14ac:dyDescent="0.25">
      <c r="A954" s="215"/>
      <c r="B954" s="154">
        <v>34330</v>
      </c>
      <c r="C954" s="89" t="s">
        <v>461</v>
      </c>
      <c r="D954" s="89" t="s">
        <v>416</v>
      </c>
      <c r="E954" s="149" t="s">
        <v>466</v>
      </c>
      <c r="F954" s="155" t="s">
        <v>464</v>
      </c>
      <c r="G954" s="93" t="s">
        <v>471</v>
      </c>
      <c r="H954" s="93">
        <v>894</v>
      </c>
      <c r="I954" s="93" t="s">
        <v>472</v>
      </c>
      <c r="J954" s="93">
        <v>21</v>
      </c>
      <c r="K954" s="92" t="s">
        <v>101</v>
      </c>
      <c r="L954" s="92" t="s">
        <v>101</v>
      </c>
      <c r="M954" s="119">
        <v>133712</v>
      </c>
      <c r="N954" s="119">
        <v>141325</v>
      </c>
      <c r="O954" s="156">
        <v>14202</v>
      </c>
      <c r="P954" s="157" t="s">
        <v>398</v>
      </c>
      <c r="Q954" s="158">
        <v>13175</v>
      </c>
      <c r="R954" s="157" t="s">
        <v>398</v>
      </c>
      <c r="S954" s="158">
        <v>11479</v>
      </c>
      <c r="T954" s="157" t="s">
        <v>398</v>
      </c>
      <c r="U954" s="158">
        <v>12264</v>
      </c>
      <c r="V954" s="157" t="s">
        <v>398</v>
      </c>
      <c r="W954" s="158">
        <v>12316</v>
      </c>
      <c r="X954" s="157" t="s">
        <v>398</v>
      </c>
      <c r="Y954" s="158">
        <v>10810</v>
      </c>
      <c r="Z954" s="157" t="s">
        <v>398</v>
      </c>
      <c r="AA954" s="158">
        <v>12359</v>
      </c>
      <c r="AB954" s="157" t="s">
        <v>398</v>
      </c>
      <c r="AC954" s="158">
        <v>12173</v>
      </c>
      <c r="AD954" s="157" t="s">
        <v>398</v>
      </c>
      <c r="AE954" s="158">
        <v>11230</v>
      </c>
      <c r="AF954" s="157" t="s">
        <v>398</v>
      </c>
      <c r="AG954" s="158">
        <v>11933</v>
      </c>
      <c r="AH954" s="157" t="s">
        <v>398</v>
      </c>
      <c r="AI954" s="158">
        <v>14091</v>
      </c>
      <c r="AJ954" s="157" t="s">
        <v>398</v>
      </c>
      <c r="AK954" s="158">
        <v>12368</v>
      </c>
      <c r="AL954" s="95" t="s">
        <v>398</v>
      </c>
      <c r="AM954" s="125">
        <v>148400</v>
      </c>
      <c r="AN954" s="130"/>
      <c r="AO954" s="130"/>
    </row>
    <row r="955" spans="1:41" ht="30" customHeight="1" x14ac:dyDescent="0.25">
      <c r="A955" s="214">
        <v>473</v>
      </c>
      <c r="B955" s="154">
        <v>34331</v>
      </c>
      <c r="C955" s="89" t="s">
        <v>461</v>
      </c>
      <c r="D955" s="89" t="s">
        <v>416</v>
      </c>
      <c r="E955" s="149" t="s">
        <v>463</v>
      </c>
      <c r="F955" s="155" t="s">
        <v>464</v>
      </c>
      <c r="G955" s="93"/>
      <c r="H955" s="93"/>
      <c r="I955" s="93"/>
      <c r="J955" s="93"/>
      <c r="K955" s="92" t="s">
        <v>101</v>
      </c>
      <c r="L955" s="92" t="s">
        <v>101</v>
      </c>
      <c r="M955" s="119">
        <v>105677</v>
      </c>
      <c r="N955" s="119">
        <v>111694</v>
      </c>
      <c r="O955" s="156">
        <v>11030</v>
      </c>
      <c r="P955" s="157" t="s">
        <v>398</v>
      </c>
      <c r="Q955" s="158">
        <v>11030</v>
      </c>
      <c r="R955" s="157" t="s">
        <v>398</v>
      </c>
      <c r="S955" s="158">
        <v>11030</v>
      </c>
      <c r="T955" s="157" t="s">
        <v>398</v>
      </c>
      <c r="U955" s="158">
        <v>11030</v>
      </c>
      <c r="V955" s="157" t="s">
        <v>398</v>
      </c>
      <c r="W955" s="158">
        <v>11030</v>
      </c>
      <c r="X955" s="157" t="s">
        <v>398</v>
      </c>
      <c r="Y955" s="158">
        <v>11030</v>
      </c>
      <c r="Z955" s="157" t="s">
        <v>398</v>
      </c>
      <c r="AA955" s="158">
        <v>11030</v>
      </c>
      <c r="AB955" s="157" t="s">
        <v>398</v>
      </c>
      <c r="AC955" s="158">
        <v>11030</v>
      </c>
      <c r="AD955" s="157" t="s">
        <v>398</v>
      </c>
      <c r="AE955" s="158">
        <v>11030</v>
      </c>
      <c r="AF955" s="157" t="s">
        <v>398</v>
      </c>
      <c r="AG955" s="158">
        <v>11030</v>
      </c>
      <c r="AH955" s="157" t="s">
        <v>398</v>
      </c>
      <c r="AI955" s="158">
        <v>11030</v>
      </c>
      <c r="AJ955" s="157" t="s">
        <v>398</v>
      </c>
      <c r="AK955" s="158">
        <v>11030</v>
      </c>
      <c r="AL955" s="95" t="s">
        <v>398</v>
      </c>
      <c r="AM955" s="125">
        <v>132360</v>
      </c>
      <c r="AN955" s="130"/>
      <c r="AO955" s="130"/>
    </row>
    <row r="956" spans="1:41" ht="30" customHeight="1" x14ac:dyDescent="0.25">
      <c r="A956" s="215"/>
      <c r="B956" s="154">
        <v>34331</v>
      </c>
      <c r="C956" s="89" t="s">
        <v>461</v>
      </c>
      <c r="D956" s="89" t="s">
        <v>416</v>
      </c>
      <c r="E956" s="149" t="s">
        <v>466</v>
      </c>
      <c r="F956" s="155" t="s">
        <v>464</v>
      </c>
      <c r="G956" s="93" t="s">
        <v>471</v>
      </c>
      <c r="H956" s="93">
        <v>256</v>
      </c>
      <c r="I956" s="93" t="s">
        <v>472</v>
      </c>
      <c r="J956" s="93">
        <v>10</v>
      </c>
      <c r="K956" s="92" t="s">
        <v>101</v>
      </c>
      <c r="L956" s="92" t="s">
        <v>101</v>
      </c>
      <c r="M956" s="119">
        <v>101216</v>
      </c>
      <c r="N956" s="119">
        <v>106979</v>
      </c>
      <c r="O956" s="156">
        <v>9025</v>
      </c>
      <c r="P956" s="157" t="s">
        <v>398</v>
      </c>
      <c r="Q956" s="158">
        <v>9025</v>
      </c>
      <c r="R956" s="157" t="s">
        <v>398</v>
      </c>
      <c r="S956" s="158">
        <v>9025</v>
      </c>
      <c r="T956" s="157" t="s">
        <v>398</v>
      </c>
      <c r="U956" s="158">
        <v>9025</v>
      </c>
      <c r="V956" s="157" t="s">
        <v>398</v>
      </c>
      <c r="W956" s="158">
        <v>9025</v>
      </c>
      <c r="X956" s="157" t="s">
        <v>398</v>
      </c>
      <c r="Y956" s="158">
        <v>9025</v>
      </c>
      <c r="Z956" s="157" t="s">
        <v>398</v>
      </c>
      <c r="AA956" s="158">
        <v>9025</v>
      </c>
      <c r="AB956" s="157" t="s">
        <v>398</v>
      </c>
      <c r="AC956" s="158">
        <v>9025</v>
      </c>
      <c r="AD956" s="157" t="s">
        <v>398</v>
      </c>
      <c r="AE956" s="158">
        <v>9025</v>
      </c>
      <c r="AF956" s="157" t="s">
        <v>398</v>
      </c>
      <c r="AG956" s="158">
        <v>9025</v>
      </c>
      <c r="AH956" s="157" t="s">
        <v>398</v>
      </c>
      <c r="AI956" s="158">
        <v>9025</v>
      </c>
      <c r="AJ956" s="157" t="s">
        <v>398</v>
      </c>
      <c r="AK956" s="158">
        <v>9025</v>
      </c>
      <c r="AL956" s="95" t="s">
        <v>398</v>
      </c>
      <c r="AM956" s="125">
        <v>108300</v>
      </c>
      <c r="AN956" s="130"/>
      <c r="AO956" s="130"/>
    </row>
    <row r="957" spans="1:41" ht="30" customHeight="1" x14ac:dyDescent="0.25">
      <c r="A957" s="214">
        <v>474</v>
      </c>
      <c r="B957" s="154">
        <v>34332</v>
      </c>
      <c r="C957" s="89" t="s">
        <v>461</v>
      </c>
      <c r="D957" s="89" t="s">
        <v>416</v>
      </c>
      <c r="E957" s="149" t="s">
        <v>463</v>
      </c>
      <c r="F957" s="155" t="s">
        <v>464</v>
      </c>
      <c r="G957" s="93"/>
      <c r="H957" s="93"/>
      <c r="I957" s="93"/>
      <c r="J957" s="93"/>
      <c r="K957" s="92"/>
      <c r="L957" s="92"/>
      <c r="M957" s="119"/>
      <c r="N957" s="119"/>
      <c r="O957" s="156"/>
      <c r="P957" s="157"/>
      <c r="Q957" s="158"/>
      <c r="R957" s="157"/>
      <c r="S957" s="158"/>
      <c r="T957" s="157"/>
      <c r="U957" s="158"/>
      <c r="V957" s="157"/>
      <c r="W957" s="158"/>
      <c r="X957" s="157"/>
      <c r="Y957" s="158"/>
      <c r="Z957" s="157"/>
      <c r="AA957" s="158"/>
      <c r="AB957" s="157"/>
      <c r="AC957" s="158"/>
      <c r="AD957" s="157"/>
      <c r="AE957" s="158"/>
      <c r="AF957" s="157"/>
      <c r="AG957" s="158"/>
      <c r="AH957" s="157"/>
      <c r="AI957" s="158"/>
      <c r="AJ957" s="157"/>
      <c r="AK957" s="158"/>
      <c r="AL957" s="95"/>
      <c r="AM957" s="125"/>
      <c r="AN957" s="130"/>
      <c r="AO957" s="130"/>
    </row>
    <row r="958" spans="1:41" ht="30" customHeight="1" x14ac:dyDescent="0.25">
      <c r="A958" s="215"/>
      <c r="B958" s="154">
        <v>34332</v>
      </c>
      <c r="C958" s="89" t="s">
        <v>461</v>
      </c>
      <c r="D958" s="89" t="s">
        <v>416</v>
      </c>
      <c r="E958" s="149" t="s">
        <v>466</v>
      </c>
      <c r="F958" s="155" t="s">
        <v>464</v>
      </c>
      <c r="G958" s="93" t="s">
        <v>471</v>
      </c>
      <c r="H958" s="93">
        <v>18</v>
      </c>
      <c r="I958" s="93" t="s">
        <v>472</v>
      </c>
      <c r="J958" s="93">
        <v>3</v>
      </c>
      <c r="K958" s="92" t="s">
        <v>101</v>
      </c>
      <c r="L958" s="92" t="s">
        <v>101</v>
      </c>
      <c r="M958" s="119">
        <v>58628</v>
      </c>
      <c r="N958" s="119">
        <v>61966</v>
      </c>
      <c r="O958" s="156">
        <v>3507</v>
      </c>
      <c r="P958" s="157" t="s">
        <v>398</v>
      </c>
      <c r="Q958" s="158">
        <v>2701</v>
      </c>
      <c r="R958" s="157" t="s">
        <v>398</v>
      </c>
      <c r="S958" s="158">
        <v>2742</v>
      </c>
      <c r="T958" s="157" t="s">
        <v>398</v>
      </c>
      <c r="U958" s="158">
        <v>2559</v>
      </c>
      <c r="V958" s="157" t="s">
        <v>398</v>
      </c>
      <c r="W958" s="158">
        <v>2598</v>
      </c>
      <c r="X958" s="157" t="s">
        <v>398</v>
      </c>
      <c r="Y958" s="158">
        <v>2248</v>
      </c>
      <c r="Z958" s="157" t="s">
        <v>398</v>
      </c>
      <c r="AA958" s="158">
        <v>2217</v>
      </c>
      <c r="AB958" s="157" t="s">
        <v>398</v>
      </c>
      <c r="AC958" s="158">
        <v>2113</v>
      </c>
      <c r="AD958" s="157" t="s">
        <v>398</v>
      </c>
      <c r="AE958" s="158">
        <v>2554</v>
      </c>
      <c r="AF958" s="157" t="s">
        <v>398</v>
      </c>
      <c r="AG958" s="158">
        <v>2877</v>
      </c>
      <c r="AH958" s="157" t="s">
        <v>398</v>
      </c>
      <c r="AI958" s="158">
        <v>2825</v>
      </c>
      <c r="AJ958" s="157" t="s">
        <v>398</v>
      </c>
      <c r="AK958" s="158">
        <v>3380</v>
      </c>
      <c r="AL958" s="95" t="s">
        <v>398</v>
      </c>
      <c r="AM958" s="125">
        <v>32321</v>
      </c>
      <c r="AN958" s="130"/>
      <c r="AO958" s="130"/>
    </row>
    <row r="959" spans="1:41" ht="30" customHeight="1" x14ac:dyDescent="0.25">
      <c r="A959" s="214">
        <v>475</v>
      </c>
      <c r="B959" s="154">
        <v>34333</v>
      </c>
      <c r="C959" s="89" t="s">
        <v>461</v>
      </c>
      <c r="D959" s="89" t="s">
        <v>416</v>
      </c>
      <c r="E959" s="149" t="s">
        <v>463</v>
      </c>
      <c r="F959" s="155" t="s">
        <v>464</v>
      </c>
      <c r="G959" s="93"/>
      <c r="H959" s="93"/>
      <c r="I959" s="93"/>
      <c r="J959" s="93"/>
      <c r="K959" s="92"/>
      <c r="L959" s="92"/>
      <c r="M959" s="119"/>
      <c r="N959" s="119"/>
      <c r="O959" s="156"/>
      <c r="P959" s="157"/>
      <c r="Q959" s="158"/>
      <c r="R959" s="157"/>
      <c r="S959" s="158"/>
      <c r="T959" s="157"/>
      <c r="U959" s="158"/>
      <c r="V959" s="157"/>
      <c r="W959" s="158"/>
      <c r="X959" s="157"/>
      <c r="Y959" s="158"/>
      <c r="Z959" s="157"/>
      <c r="AA959" s="158"/>
      <c r="AB959" s="157"/>
      <c r="AC959" s="158"/>
      <c r="AD959" s="157"/>
      <c r="AE959" s="158"/>
      <c r="AF959" s="157"/>
      <c r="AG959" s="158"/>
      <c r="AH959" s="157"/>
      <c r="AI959" s="158"/>
      <c r="AJ959" s="157"/>
      <c r="AK959" s="158"/>
      <c r="AL959" s="95"/>
      <c r="AM959" s="125"/>
      <c r="AN959" s="130"/>
      <c r="AO959" s="130"/>
    </row>
    <row r="960" spans="1:41" ht="30" customHeight="1" x14ac:dyDescent="0.25">
      <c r="A960" s="215"/>
      <c r="B960" s="154">
        <v>34333</v>
      </c>
      <c r="C960" s="89" t="s">
        <v>461</v>
      </c>
      <c r="D960" s="89" t="s">
        <v>416</v>
      </c>
      <c r="E960" s="149" t="s">
        <v>466</v>
      </c>
      <c r="F960" s="155" t="s">
        <v>464</v>
      </c>
      <c r="G960" s="93" t="s">
        <v>471</v>
      </c>
      <c r="H960" s="93">
        <v>2</v>
      </c>
      <c r="I960" s="93" t="s">
        <v>472</v>
      </c>
      <c r="J960" s="93">
        <v>1</v>
      </c>
      <c r="K960" s="92" t="s">
        <v>102</v>
      </c>
      <c r="L960" s="92" t="s">
        <v>102</v>
      </c>
      <c r="M960" s="119">
        <v>1080</v>
      </c>
      <c r="N960" s="119">
        <v>1080</v>
      </c>
      <c r="O960" s="156">
        <v>90</v>
      </c>
      <c r="P960" s="157" t="s">
        <v>393</v>
      </c>
      <c r="Q960" s="158">
        <v>90</v>
      </c>
      <c r="R960" s="157" t="s">
        <v>393</v>
      </c>
      <c r="S960" s="158">
        <v>90</v>
      </c>
      <c r="T960" s="157" t="s">
        <v>393</v>
      </c>
      <c r="U960" s="158">
        <v>90</v>
      </c>
      <c r="V960" s="157" t="s">
        <v>393</v>
      </c>
      <c r="W960" s="158">
        <v>90</v>
      </c>
      <c r="X960" s="157" t="s">
        <v>393</v>
      </c>
      <c r="Y960" s="158">
        <v>90</v>
      </c>
      <c r="Z960" s="157" t="s">
        <v>393</v>
      </c>
      <c r="AA960" s="158">
        <v>90</v>
      </c>
      <c r="AB960" s="157" t="s">
        <v>393</v>
      </c>
      <c r="AC960" s="158">
        <v>90</v>
      </c>
      <c r="AD960" s="157" t="s">
        <v>393</v>
      </c>
      <c r="AE960" s="158">
        <v>90</v>
      </c>
      <c r="AF960" s="157" t="s">
        <v>393</v>
      </c>
      <c r="AG960" s="158">
        <v>90</v>
      </c>
      <c r="AH960" s="157" t="s">
        <v>393</v>
      </c>
      <c r="AI960" s="158">
        <v>90</v>
      </c>
      <c r="AJ960" s="157" t="s">
        <v>393</v>
      </c>
      <c r="AK960" s="158">
        <v>90</v>
      </c>
      <c r="AL960" s="95" t="s">
        <v>393</v>
      </c>
      <c r="AM960" s="125">
        <v>26443</v>
      </c>
      <c r="AN960" s="130"/>
      <c r="AO960" s="130"/>
    </row>
    <row r="961" spans="1:41" ht="30" customHeight="1" x14ac:dyDescent="0.25">
      <c r="A961" s="214">
        <v>476</v>
      </c>
      <c r="B961" s="154">
        <v>34334</v>
      </c>
      <c r="C961" s="89" t="s">
        <v>461</v>
      </c>
      <c r="D961" s="89" t="s">
        <v>416</v>
      </c>
      <c r="E961" s="149" t="s">
        <v>463</v>
      </c>
      <c r="F961" s="155" t="s">
        <v>464</v>
      </c>
      <c r="G961" s="93"/>
      <c r="H961" s="93"/>
      <c r="I961" s="93"/>
      <c r="J961" s="93"/>
      <c r="K961" s="92"/>
      <c r="L961" s="92"/>
      <c r="M961" s="119"/>
      <c r="N961" s="119"/>
      <c r="O961" s="156"/>
      <c r="P961" s="157"/>
      <c r="Q961" s="158"/>
      <c r="R961" s="157"/>
      <c r="S961" s="158"/>
      <c r="T961" s="157"/>
      <c r="U961" s="158"/>
      <c r="V961" s="157"/>
      <c r="W961" s="158"/>
      <c r="X961" s="157"/>
      <c r="Y961" s="158"/>
      <c r="Z961" s="157"/>
      <c r="AA961" s="158"/>
      <c r="AB961" s="157"/>
      <c r="AC961" s="158"/>
      <c r="AD961" s="157"/>
      <c r="AE961" s="158"/>
      <c r="AF961" s="157"/>
      <c r="AG961" s="158"/>
      <c r="AH961" s="157"/>
      <c r="AI961" s="158"/>
      <c r="AJ961" s="157"/>
      <c r="AK961" s="158"/>
      <c r="AL961" s="95"/>
      <c r="AM961" s="125"/>
      <c r="AN961" s="130"/>
      <c r="AO961" s="130"/>
    </row>
    <row r="962" spans="1:41" ht="30" customHeight="1" x14ac:dyDescent="0.25">
      <c r="A962" s="215"/>
      <c r="B962" s="154">
        <v>34334</v>
      </c>
      <c r="C962" s="89" t="s">
        <v>461</v>
      </c>
      <c r="D962" s="89" t="s">
        <v>416</v>
      </c>
      <c r="E962" s="149" t="s">
        <v>466</v>
      </c>
      <c r="F962" s="155" t="s">
        <v>464</v>
      </c>
      <c r="G962" s="93" t="s">
        <v>471</v>
      </c>
      <c r="H962" s="93">
        <v>5</v>
      </c>
      <c r="I962" s="93" t="s">
        <v>472</v>
      </c>
      <c r="J962" s="93">
        <v>1</v>
      </c>
      <c r="K962" s="92"/>
      <c r="L962" s="92"/>
      <c r="M962" s="119"/>
      <c r="N962" s="119"/>
      <c r="O962" s="156"/>
      <c r="P962" s="157"/>
      <c r="Q962" s="158"/>
      <c r="R962" s="157"/>
      <c r="S962" s="158"/>
      <c r="T962" s="157"/>
      <c r="U962" s="158"/>
      <c r="V962" s="157"/>
      <c r="W962" s="158"/>
      <c r="X962" s="157"/>
      <c r="Y962" s="158"/>
      <c r="Z962" s="157"/>
      <c r="AA962" s="158"/>
      <c r="AB962" s="157"/>
      <c r="AC962" s="158"/>
      <c r="AD962" s="157"/>
      <c r="AE962" s="158"/>
      <c r="AF962" s="157"/>
      <c r="AG962" s="158"/>
      <c r="AH962" s="157"/>
      <c r="AI962" s="158"/>
      <c r="AJ962" s="157"/>
      <c r="AK962" s="158"/>
      <c r="AL962" s="95"/>
      <c r="AM962" s="125">
        <v>0</v>
      </c>
      <c r="AN962" s="130"/>
      <c r="AO962" s="130"/>
    </row>
    <row r="963" spans="1:41" ht="30" customHeight="1" x14ac:dyDescent="0.25">
      <c r="A963" s="214">
        <v>477</v>
      </c>
      <c r="B963" s="154">
        <v>34335</v>
      </c>
      <c r="C963" s="89" t="s">
        <v>461</v>
      </c>
      <c r="D963" s="89" t="s">
        <v>416</v>
      </c>
      <c r="E963" s="149" t="s">
        <v>463</v>
      </c>
      <c r="F963" s="155" t="s">
        <v>464</v>
      </c>
      <c r="G963" s="93"/>
      <c r="H963" s="93"/>
      <c r="I963" s="93"/>
      <c r="J963" s="93"/>
      <c r="K963" s="92"/>
      <c r="L963" s="92"/>
      <c r="M963" s="119"/>
      <c r="N963" s="119"/>
      <c r="O963" s="156"/>
      <c r="P963" s="157"/>
      <c r="Q963" s="158"/>
      <c r="R963" s="157"/>
      <c r="S963" s="158"/>
      <c r="T963" s="157"/>
      <c r="U963" s="158"/>
      <c r="V963" s="157"/>
      <c r="W963" s="158"/>
      <c r="X963" s="157"/>
      <c r="Y963" s="158"/>
      <c r="Z963" s="157"/>
      <c r="AA963" s="158"/>
      <c r="AB963" s="157"/>
      <c r="AC963" s="158"/>
      <c r="AD963" s="157"/>
      <c r="AE963" s="158"/>
      <c r="AF963" s="157"/>
      <c r="AG963" s="158"/>
      <c r="AH963" s="157"/>
      <c r="AI963" s="158"/>
      <c r="AJ963" s="157"/>
      <c r="AK963" s="158"/>
      <c r="AL963" s="95"/>
      <c r="AM963" s="125"/>
      <c r="AN963" s="130"/>
      <c r="AO963" s="130"/>
    </row>
    <row r="964" spans="1:41" ht="30" customHeight="1" x14ac:dyDescent="0.25">
      <c r="A964" s="215"/>
      <c r="B964" s="154">
        <v>34335</v>
      </c>
      <c r="C964" s="89" t="s">
        <v>461</v>
      </c>
      <c r="D964" s="89" t="s">
        <v>416</v>
      </c>
      <c r="E964" s="149" t="s">
        <v>466</v>
      </c>
      <c r="F964" s="155" t="s">
        <v>464</v>
      </c>
      <c r="G964" s="93" t="s">
        <v>471</v>
      </c>
      <c r="H964" s="93">
        <v>5</v>
      </c>
      <c r="I964" s="93" t="s">
        <v>472</v>
      </c>
      <c r="J964" s="93">
        <v>2</v>
      </c>
      <c r="K964" s="92"/>
      <c r="L964" s="92"/>
      <c r="M964" s="119"/>
      <c r="N964" s="119"/>
      <c r="O964" s="156"/>
      <c r="P964" s="157"/>
      <c r="Q964" s="158"/>
      <c r="R964" s="157"/>
      <c r="S964" s="158"/>
      <c r="T964" s="157"/>
      <c r="U964" s="158"/>
      <c r="V964" s="157"/>
      <c r="W964" s="158"/>
      <c r="X964" s="157"/>
      <c r="Y964" s="158"/>
      <c r="Z964" s="157"/>
      <c r="AA964" s="158"/>
      <c r="AB964" s="157"/>
      <c r="AC964" s="158"/>
      <c r="AD964" s="157"/>
      <c r="AE964" s="158"/>
      <c r="AF964" s="157"/>
      <c r="AG964" s="158"/>
      <c r="AH964" s="157"/>
      <c r="AI964" s="158"/>
      <c r="AJ964" s="157"/>
      <c r="AK964" s="158"/>
      <c r="AL964" s="95"/>
      <c r="AM964" s="125">
        <v>0</v>
      </c>
      <c r="AN964" s="130"/>
      <c r="AO964" s="130"/>
    </row>
    <row r="965" spans="1:41" ht="30" customHeight="1" x14ac:dyDescent="0.25">
      <c r="A965" s="214">
        <v>478</v>
      </c>
      <c r="B965" s="154">
        <v>34336</v>
      </c>
      <c r="C965" s="89" t="s">
        <v>461</v>
      </c>
      <c r="D965" s="89" t="s">
        <v>416</v>
      </c>
      <c r="E965" s="149" t="s">
        <v>463</v>
      </c>
      <c r="F965" s="155" t="s">
        <v>464</v>
      </c>
      <c r="G965" s="93"/>
      <c r="H965" s="93"/>
      <c r="I965" s="93"/>
      <c r="J965" s="93"/>
      <c r="K965" s="92"/>
      <c r="L965" s="92"/>
      <c r="M965" s="119"/>
      <c r="N965" s="119"/>
      <c r="O965" s="156"/>
      <c r="P965" s="157"/>
      <c r="Q965" s="158"/>
      <c r="R965" s="157"/>
      <c r="S965" s="158"/>
      <c r="T965" s="157"/>
      <c r="U965" s="158"/>
      <c r="V965" s="157"/>
      <c r="W965" s="158"/>
      <c r="X965" s="157"/>
      <c r="Y965" s="158"/>
      <c r="Z965" s="157"/>
      <c r="AA965" s="158"/>
      <c r="AB965" s="157"/>
      <c r="AC965" s="158"/>
      <c r="AD965" s="157"/>
      <c r="AE965" s="158"/>
      <c r="AF965" s="157"/>
      <c r="AG965" s="158"/>
      <c r="AH965" s="157"/>
      <c r="AI965" s="158"/>
      <c r="AJ965" s="157"/>
      <c r="AK965" s="158"/>
      <c r="AL965" s="95"/>
      <c r="AM965" s="125"/>
      <c r="AN965" s="130"/>
      <c r="AO965" s="130"/>
    </row>
    <row r="966" spans="1:41" ht="30" customHeight="1" x14ac:dyDescent="0.25">
      <c r="A966" s="215"/>
      <c r="B966" s="154">
        <v>34336</v>
      </c>
      <c r="C966" s="89" t="s">
        <v>461</v>
      </c>
      <c r="D966" s="89" t="s">
        <v>416</v>
      </c>
      <c r="E966" s="149" t="s">
        <v>466</v>
      </c>
      <c r="F966" s="155" t="s">
        <v>464</v>
      </c>
      <c r="G966" s="93" t="s">
        <v>471</v>
      </c>
      <c r="H966" s="93">
        <v>5</v>
      </c>
      <c r="I966" s="93" t="s">
        <v>472</v>
      </c>
      <c r="J966" s="93">
        <v>2</v>
      </c>
      <c r="K966" s="92"/>
      <c r="L966" s="92"/>
      <c r="M966" s="119"/>
      <c r="N966" s="119"/>
      <c r="O966" s="156"/>
      <c r="P966" s="157"/>
      <c r="Q966" s="158"/>
      <c r="R966" s="157"/>
      <c r="S966" s="158"/>
      <c r="T966" s="157"/>
      <c r="U966" s="158"/>
      <c r="V966" s="157"/>
      <c r="W966" s="158"/>
      <c r="X966" s="157"/>
      <c r="Y966" s="158"/>
      <c r="Z966" s="157"/>
      <c r="AA966" s="158"/>
      <c r="AB966" s="157"/>
      <c r="AC966" s="158"/>
      <c r="AD966" s="157"/>
      <c r="AE966" s="158"/>
      <c r="AF966" s="157"/>
      <c r="AG966" s="158"/>
      <c r="AH966" s="157"/>
      <c r="AI966" s="158"/>
      <c r="AJ966" s="157"/>
      <c r="AK966" s="158"/>
      <c r="AL966" s="95"/>
      <c r="AM966" s="125">
        <v>0</v>
      </c>
      <c r="AN966" s="130"/>
      <c r="AO966" s="130"/>
    </row>
    <row r="967" spans="1:41" ht="30" customHeight="1" x14ac:dyDescent="0.25">
      <c r="A967" s="214">
        <v>479</v>
      </c>
      <c r="B967" s="154">
        <v>34337</v>
      </c>
      <c r="C967" s="89" t="s">
        <v>461</v>
      </c>
      <c r="D967" s="89" t="s">
        <v>416</v>
      </c>
      <c r="E967" s="149" t="s">
        <v>463</v>
      </c>
      <c r="F967" s="155" t="s">
        <v>464</v>
      </c>
      <c r="G967" s="93"/>
      <c r="H967" s="93"/>
      <c r="I967" s="93"/>
      <c r="J967" s="93"/>
      <c r="K967" s="92"/>
      <c r="L967" s="92"/>
      <c r="M967" s="119"/>
      <c r="N967" s="119"/>
      <c r="O967" s="156"/>
      <c r="P967" s="157"/>
      <c r="Q967" s="158"/>
      <c r="R967" s="157"/>
      <c r="S967" s="158"/>
      <c r="T967" s="157"/>
      <c r="U967" s="158"/>
      <c r="V967" s="157"/>
      <c r="W967" s="158"/>
      <c r="X967" s="157"/>
      <c r="Y967" s="158"/>
      <c r="Z967" s="157"/>
      <c r="AA967" s="158"/>
      <c r="AB967" s="157"/>
      <c r="AC967" s="158"/>
      <c r="AD967" s="157"/>
      <c r="AE967" s="158"/>
      <c r="AF967" s="157"/>
      <c r="AG967" s="158"/>
      <c r="AH967" s="157"/>
      <c r="AI967" s="158"/>
      <c r="AJ967" s="157"/>
      <c r="AK967" s="158"/>
      <c r="AL967" s="95"/>
      <c r="AM967" s="125"/>
      <c r="AN967" s="130"/>
      <c r="AO967" s="130"/>
    </row>
    <row r="968" spans="1:41" ht="30" customHeight="1" x14ac:dyDescent="0.25">
      <c r="A968" s="215"/>
      <c r="B968" s="154">
        <v>34337</v>
      </c>
      <c r="C968" s="89" t="s">
        <v>461</v>
      </c>
      <c r="D968" s="89" t="s">
        <v>416</v>
      </c>
      <c r="E968" s="149" t="s">
        <v>466</v>
      </c>
      <c r="F968" s="155" t="s">
        <v>464</v>
      </c>
      <c r="G968" s="93" t="s">
        <v>471</v>
      </c>
      <c r="H968" s="93">
        <v>5</v>
      </c>
      <c r="I968" s="93" t="s">
        <v>472</v>
      </c>
      <c r="J968" s="93">
        <v>2</v>
      </c>
      <c r="K968" s="92"/>
      <c r="L968" s="92"/>
      <c r="M968" s="119"/>
      <c r="N968" s="119"/>
      <c r="O968" s="156"/>
      <c r="P968" s="157"/>
      <c r="Q968" s="158"/>
      <c r="R968" s="157"/>
      <c r="S968" s="158"/>
      <c r="T968" s="157"/>
      <c r="U968" s="158"/>
      <c r="V968" s="157"/>
      <c r="W968" s="158"/>
      <c r="X968" s="157"/>
      <c r="Y968" s="158"/>
      <c r="Z968" s="157"/>
      <c r="AA968" s="158"/>
      <c r="AB968" s="157"/>
      <c r="AC968" s="158"/>
      <c r="AD968" s="157"/>
      <c r="AE968" s="158"/>
      <c r="AF968" s="157"/>
      <c r="AG968" s="158"/>
      <c r="AH968" s="157"/>
      <c r="AI968" s="158"/>
      <c r="AJ968" s="157"/>
      <c r="AK968" s="158"/>
      <c r="AL968" s="95"/>
      <c r="AM968" s="125">
        <v>0</v>
      </c>
      <c r="AN968" s="130"/>
      <c r="AO968" s="130"/>
    </row>
    <row r="969" spans="1:41" ht="30" customHeight="1" x14ac:dyDescent="0.25">
      <c r="A969" s="214">
        <v>480</v>
      </c>
      <c r="B969" s="154">
        <v>34338</v>
      </c>
      <c r="C969" s="89" t="s">
        <v>461</v>
      </c>
      <c r="D969" s="89" t="s">
        <v>416</v>
      </c>
      <c r="E969" s="149" t="s">
        <v>463</v>
      </c>
      <c r="F969" s="155" t="s">
        <v>464</v>
      </c>
      <c r="G969" s="93"/>
      <c r="H969" s="93"/>
      <c r="I969" s="93"/>
      <c r="J969" s="93"/>
      <c r="K969" s="92"/>
      <c r="L969" s="92"/>
      <c r="M969" s="119"/>
      <c r="N969" s="119"/>
      <c r="O969" s="156"/>
      <c r="P969" s="157"/>
      <c r="Q969" s="158"/>
      <c r="R969" s="157"/>
      <c r="S969" s="158"/>
      <c r="T969" s="157"/>
      <c r="U969" s="158"/>
      <c r="V969" s="157"/>
      <c r="W969" s="158"/>
      <c r="X969" s="157"/>
      <c r="Y969" s="158"/>
      <c r="Z969" s="157"/>
      <c r="AA969" s="158"/>
      <c r="AB969" s="157"/>
      <c r="AC969" s="158"/>
      <c r="AD969" s="157"/>
      <c r="AE969" s="158"/>
      <c r="AF969" s="157"/>
      <c r="AG969" s="158"/>
      <c r="AH969" s="157"/>
      <c r="AI969" s="158"/>
      <c r="AJ969" s="157"/>
      <c r="AK969" s="158"/>
      <c r="AL969" s="95"/>
      <c r="AM969" s="125"/>
      <c r="AN969" s="130"/>
      <c r="AO969" s="130"/>
    </row>
    <row r="970" spans="1:41" ht="30" customHeight="1" x14ac:dyDescent="0.25">
      <c r="A970" s="215"/>
      <c r="B970" s="154">
        <v>34338</v>
      </c>
      <c r="C970" s="89" t="s">
        <v>461</v>
      </c>
      <c r="D970" s="89" t="s">
        <v>416</v>
      </c>
      <c r="E970" s="149" t="s">
        <v>466</v>
      </c>
      <c r="F970" s="155" t="s">
        <v>464</v>
      </c>
      <c r="G970" s="93" t="s">
        <v>471</v>
      </c>
      <c r="H970" s="93">
        <v>16</v>
      </c>
      <c r="I970" s="93" t="s">
        <v>472</v>
      </c>
      <c r="J970" s="93">
        <v>2</v>
      </c>
      <c r="K970" s="92"/>
      <c r="L970" s="92"/>
      <c r="M970" s="119"/>
      <c r="N970" s="119"/>
      <c r="O970" s="156"/>
      <c r="P970" s="157"/>
      <c r="Q970" s="158"/>
      <c r="R970" s="157"/>
      <c r="S970" s="158"/>
      <c r="T970" s="157"/>
      <c r="U970" s="158"/>
      <c r="V970" s="157"/>
      <c r="W970" s="158"/>
      <c r="X970" s="157"/>
      <c r="Y970" s="158"/>
      <c r="Z970" s="157"/>
      <c r="AA970" s="158"/>
      <c r="AB970" s="157"/>
      <c r="AC970" s="158"/>
      <c r="AD970" s="157"/>
      <c r="AE970" s="158"/>
      <c r="AF970" s="157"/>
      <c r="AG970" s="158"/>
      <c r="AH970" s="157"/>
      <c r="AI970" s="158"/>
      <c r="AJ970" s="157"/>
      <c r="AK970" s="158"/>
      <c r="AL970" s="95"/>
      <c r="AM970" s="125">
        <v>0</v>
      </c>
      <c r="AN970" s="130"/>
      <c r="AO970" s="130"/>
    </row>
    <row r="971" spans="1:41" ht="30" customHeight="1" x14ac:dyDescent="0.25">
      <c r="A971" s="214">
        <v>481</v>
      </c>
      <c r="B971" s="154">
        <v>34339</v>
      </c>
      <c r="C971" s="89" t="s">
        <v>461</v>
      </c>
      <c r="D971" s="89" t="s">
        <v>416</v>
      </c>
      <c r="E971" s="149" t="s">
        <v>463</v>
      </c>
      <c r="F971" s="155" t="s">
        <v>464</v>
      </c>
      <c r="G971" s="93"/>
      <c r="H971" s="93"/>
      <c r="I971" s="93"/>
      <c r="J971" s="93"/>
      <c r="K971" s="92"/>
      <c r="L971" s="92"/>
      <c r="M971" s="119"/>
      <c r="N971" s="119"/>
      <c r="O971" s="156"/>
      <c r="P971" s="157"/>
      <c r="Q971" s="158"/>
      <c r="R971" s="157"/>
      <c r="S971" s="158"/>
      <c r="T971" s="157"/>
      <c r="U971" s="158"/>
      <c r="V971" s="157"/>
      <c r="W971" s="158"/>
      <c r="X971" s="157"/>
      <c r="Y971" s="158"/>
      <c r="Z971" s="157"/>
      <c r="AA971" s="158"/>
      <c r="AB971" s="157"/>
      <c r="AC971" s="158"/>
      <c r="AD971" s="157"/>
      <c r="AE971" s="158"/>
      <c r="AF971" s="157"/>
      <c r="AG971" s="158"/>
      <c r="AH971" s="157"/>
      <c r="AI971" s="158"/>
      <c r="AJ971" s="157"/>
      <c r="AK971" s="158"/>
      <c r="AL971" s="95"/>
      <c r="AM971" s="125"/>
      <c r="AN971" s="130"/>
      <c r="AO971" s="130"/>
    </row>
    <row r="972" spans="1:41" ht="30" customHeight="1" x14ac:dyDescent="0.25">
      <c r="A972" s="215"/>
      <c r="B972" s="154">
        <v>34339</v>
      </c>
      <c r="C972" s="89" t="s">
        <v>461</v>
      </c>
      <c r="D972" s="89" t="s">
        <v>416</v>
      </c>
      <c r="E972" s="149" t="s">
        <v>466</v>
      </c>
      <c r="F972" s="155" t="s">
        <v>464</v>
      </c>
      <c r="G972" s="93" t="s">
        <v>471</v>
      </c>
      <c r="H972" s="93">
        <v>8</v>
      </c>
      <c r="I972" s="93" t="s">
        <v>472</v>
      </c>
      <c r="J972" s="93">
        <v>1</v>
      </c>
      <c r="K972" s="92"/>
      <c r="L972" s="92"/>
      <c r="M972" s="119"/>
      <c r="N972" s="119"/>
      <c r="O972" s="156"/>
      <c r="P972" s="157"/>
      <c r="Q972" s="158"/>
      <c r="R972" s="157"/>
      <c r="S972" s="158"/>
      <c r="T972" s="157"/>
      <c r="U972" s="158"/>
      <c r="V972" s="157"/>
      <c r="W972" s="158"/>
      <c r="X972" s="157"/>
      <c r="Y972" s="158"/>
      <c r="Z972" s="157"/>
      <c r="AA972" s="158"/>
      <c r="AB972" s="157"/>
      <c r="AC972" s="158"/>
      <c r="AD972" s="157"/>
      <c r="AE972" s="158"/>
      <c r="AF972" s="157"/>
      <c r="AG972" s="158"/>
      <c r="AH972" s="157"/>
      <c r="AI972" s="158"/>
      <c r="AJ972" s="157"/>
      <c r="AK972" s="158"/>
      <c r="AL972" s="95"/>
      <c r="AM972" s="125">
        <v>0</v>
      </c>
      <c r="AN972" s="130"/>
      <c r="AO972" s="130"/>
    </row>
    <row r="973" spans="1:41" ht="30" customHeight="1" x14ac:dyDescent="0.25">
      <c r="A973" s="214">
        <v>482</v>
      </c>
      <c r="B973" s="154">
        <v>34340</v>
      </c>
      <c r="C973" s="89" t="s">
        <v>461</v>
      </c>
      <c r="D973" s="89" t="s">
        <v>416</v>
      </c>
      <c r="E973" s="149" t="s">
        <v>463</v>
      </c>
      <c r="F973" s="155" t="s">
        <v>464</v>
      </c>
      <c r="G973" s="93"/>
      <c r="H973" s="93"/>
      <c r="I973" s="93"/>
      <c r="J973" s="93"/>
      <c r="K973" s="92"/>
      <c r="L973" s="92"/>
      <c r="M973" s="119"/>
      <c r="N973" s="119"/>
      <c r="O973" s="156"/>
      <c r="P973" s="157"/>
      <c r="Q973" s="158"/>
      <c r="R973" s="157"/>
      <c r="S973" s="158"/>
      <c r="T973" s="157"/>
      <c r="U973" s="158"/>
      <c r="V973" s="157"/>
      <c r="W973" s="158"/>
      <c r="X973" s="157"/>
      <c r="Y973" s="158"/>
      <c r="Z973" s="157"/>
      <c r="AA973" s="158"/>
      <c r="AB973" s="157"/>
      <c r="AC973" s="158"/>
      <c r="AD973" s="157"/>
      <c r="AE973" s="158"/>
      <c r="AF973" s="157"/>
      <c r="AG973" s="158"/>
      <c r="AH973" s="157"/>
      <c r="AI973" s="158"/>
      <c r="AJ973" s="157"/>
      <c r="AK973" s="158"/>
      <c r="AL973" s="95"/>
      <c r="AM973" s="125"/>
      <c r="AN973" s="130"/>
      <c r="AO973" s="130"/>
    </row>
    <row r="974" spans="1:41" ht="30" customHeight="1" x14ac:dyDescent="0.25">
      <c r="A974" s="215"/>
      <c r="B974" s="154">
        <v>34340</v>
      </c>
      <c r="C974" s="89" t="s">
        <v>461</v>
      </c>
      <c r="D974" s="89" t="s">
        <v>416</v>
      </c>
      <c r="E974" s="149" t="s">
        <v>466</v>
      </c>
      <c r="F974" s="155" t="s">
        <v>464</v>
      </c>
      <c r="G974" s="93" t="s">
        <v>471</v>
      </c>
      <c r="H974" s="93">
        <v>6</v>
      </c>
      <c r="I974" s="93" t="s">
        <v>472</v>
      </c>
      <c r="J974" s="93">
        <v>1</v>
      </c>
      <c r="K974" s="92"/>
      <c r="L974" s="92"/>
      <c r="M974" s="119"/>
      <c r="N974" s="119"/>
      <c r="O974" s="156"/>
      <c r="P974" s="157"/>
      <c r="Q974" s="158"/>
      <c r="R974" s="157"/>
      <c r="S974" s="158"/>
      <c r="T974" s="157"/>
      <c r="U974" s="158"/>
      <c r="V974" s="157"/>
      <c r="W974" s="158"/>
      <c r="X974" s="157"/>
      <c r="Y974" s="158"/>
      <c r="Z974" s="157"/>
      <c r="AA974" s="158"/>
      <c r="AB974" s="157"/>
      <c r="AC974" s="158"/>
      <c r="AD974" s="157"/>
      <c r="AE974" s="158"/>
      <c r="AF974" s="157"/>
      <c r="AG974" s="158"/>
      <c r="AH974" s="157"/>
      <c r="AI974" s="158"/>
      <c r="AJ974" s="157"/>
      <c r="AK974" s="158"/>
      <c r="AL974" s="95"/>
      <c r="AM974" s="125">
        <v>0</v>
      </c>
      <c r="AN974" s="130"/>
      <c r="AO974" s="130"/>
    </row>
    <row r="975" spans="1:41" ht="30" customHeight="1" x14ac:dyDescent="0.25">
      <c r="A975" s="214">
        <v>483</v>
      </c>
      <c r="B975" s="154">
        <v>34341</v>
      </c>
      <c r="C975" s="89" t="s">
        <v>461</v>
      </c>
      <c r="D975" s="89" t="s">
        <v>416</v>
      </c>
      <c r="E975" s="149" t="s">
        <v>463</v>
      </c>
      <c r="F975" s="155" t="s">
        <v>464</v>
      </c>
      <c r="G975" s="93"/>
      <c r="H975" s="93"/>
      <c r="I975" s="93"/>
      <c r="J975" s="93"/>
      <c r="K975" s="92"/>
      <c r="L975" s="92"/>
      <c r="M975" s="119"/>
      <c r="N975" s="119"/>
      <c r="O975" s="156"/>
      <c r="P975" s="157"/>
      <c r="Q975" s="158"/>
      <c r="R975" s="157"/>
      <c r="S975" s="158"/>
      <c r="T975" s="157"/>
      <c r="U975" s="158"/>
      <c r="V975" s="157"/>
      <c r="W975" s="158"/>
      <c r="X975" s="157"/>
      <c r="Y975" s="158"/>
      <c r="Z975" s="157"/>
      <c r="AA975" s="158"/>
      <c r="AB975" s="157"/>
      <c r="AC975" s="158"/>
      <c r="AD975" s="157"/>
      <c r="AE975" s="158"/>
      <c r="AF975" s="157"/>
      <c r="AG975" s="158"/>
      <c r="AH975" s="157"/>
      <c r="AI975" s="158"/>
      <c r="AJ975" s="157"/>
      <c r="AK975" s="158"/>
      <c r="AL975" s="95"/>
      <c r="AM975" s="125"/>
      <c r="AN975" s="130"/>
      <c r="AO975" s="130"/>
    </row>
    <row r="976" spans="1:41" ht="30" customHeight="1" x14ac:dyDescent="0.25">
      <c r="A976" s="215"/>
      <c r="B976" s="154">
        <v>34341</v>
      </c>
      <c r="C976" s="89" t="s">
        <v>461</v>
      </c>
      <c r="D976" s="89" t="s">
        <v>416</v>
      </c>
      <c r="E976" s="149" t="s">
        <v>466</v>
      </c>
      <c r="F976" s="155" t="s">
        <v>464</v>
      </c>
      <c r="G976" s="93" t="s">
        <v>471</v>
      </c>
      <c r="H976" s="93">
        <v>16</v>
      </c>
      <c r="I976" s="93" t="s">
        <v>472</v>
      </c>
      <c r="J976" s="93">
        <v>2</v>
      </c>
      <c r="K976" s="92"/>
      <c r="L976" s="92"/>
      <c r="M976" s="119"/>
      <c r="N976" s="119"/>
      <c r="O976" s="156"/>
      <c r="P976" s="157"/>
      <c r="Q976" s="158"/>
      <c r="R976" s="157"/>
      <c r="S976" s="158"/>
      <c r="T976" s="157"/>
      <c r="U976" s="158"/>
      <c r="V976" s="157"/>
      <c r="W976" s="158"/>
      <c r="X976" s="157"/>
      <c r="Y976" s="158"/>
      <c r="Z976" s="157"/>
      <c r="AA976" s="158"/>
      <c r="AB976" s="157"/>
      <c r="AC976" s="158"/>
      <c r="AD976" s="157"/>
      <c r="AE976" s="158"/>
      <c r="AF976" s="157"/>
      <c r="AG976" s="158"/>
      <c r="AH976" s="157"/>
      <c r="AI976" s="158"/>
      <c r="AJ976" s="157"/>
      <c r="AK976" s="158"/>
      <c r="AL976" s="95"/>
      <c r="AM976" s="125">
        <v>0</v>
      </c>
      <c r="AN976" s="130"/>
      <c r="AO976" s="130"/>
    </row>
    <row r="977" spans="1:41" ht="30" customHeight="1" x14ac:dyDescent="0.25">
      <c r="A977" s="214">
        <v>484</v>
      </c>
      <c r="B977" s="154">
        <v>34342</v>
      </c>
      <c r="C977" s="89" t="s">
        <v>461</v>
      </c>
      <c r="D977" s="89" t="s">
        <v>416</v>
      </c>
      <c r="E977" s="149" t="s">
        <v>463</v>
      </c>
      <c r="F977" s="155" t="s">
        <v>464</v>
      </c>
      <c r="G977" s="93"/>
      <c r="H977" s="93"/>
      <c r="I977" s="93"/>
      <c r="J977" s="93"/>
      <c r="K977" s="92"/>
      <c r="L977" s="92"/>
      <c r="M977" s="119"/>
      <c r="N977" s="119"/>
      <c r="O977" s="156"/>
      <c r="P977" s="157"/>
      <c r="Q977" s="158"/>
      <c r="R977" s="157"/>
      <c r="S977" s="158"/>
      <c r="T977" s="157"/>
      <c r="U977" s="158"/>
      <c r="V977" s="157"/>
      <c r="W977" s="158"/>
      <c r="X977" s="157"/>
      <c r="Y977" s="158"/>
      <c r="Z977" s="157"/>
      <c r="AA977" s="158"/>
      <c r="AB977" s="157"/>
      <c r="AC977" s="158"/>
      <c r="AD977" s="157"/>
      <c r="AE977" s="158"/>
      <c r="AF977" s="157"/>
      <c r="AG977" s="158"/>
      <c r="AH977" s="157"/>
      <c r="AI977" s="158"/>
      <c r="AJ977" s="157"/>
      <c r="AK977" s="158"/>
      <c r="AL977" s="95"/>
      <c r="AM977" s="125"/>
      <c r="AN977" s="130"/>
      <c r="AO977" s="130"/>
    </row>
    <row r="978" spans="1:41" ht="30" customHeight="1" x14ac:dyDescent="0.25">
      <c r="A978" s="215"/>
      <c r="B978" s="154">
        <v>34342</v>
      </c>
      <c r="C978" s="89" t="s">
        <v>461</v>
      </c>
      <c r="D978" s="89" t="s">
        <v>416</v>
      </c>
      <c r="E978" s="149" t="s">
        <v>466</v>
      </c>
      <c r="F978" s="155" t="s">
        <v>464</v>
      </c>
      <c r="G978" s="93" t="s">
        <v>471</v>
      </c>
      <c r="H978" s="93">
        <v>10</v>
      </c>
      <c r="I978" s="93" t="s">
        <v>472</v>
      </c>
      <c r="J978" s="93">
        <v>1</v>
      </c>
      <c r="K978" s="92"/>
      <c r="L978" s="92"/>
      <c r="M978" s="92"/>
      <c r="N978" s="92"/>
      <c r="O978" s="156"/>
      <c r="P978" s="157"/>
      <c r="Q978" s="158"/>
      <c r="R978" s="157"/>
      <c r="S978" s="158"/>
      <c r="T978" s="157"/>
      <c r="U978" s="158"/>
      <c r="V978" s="157"/>
      <c r="W978" s="158"/>
      <c r="X978" s="157"/>
      <c r="Y978" s="158"/>
      <c r="Z978" s="157"/>
      <c r="AA978" s="158"/>
      <c r="AB978" s="157"/>
      <c r="AC978" s="158"/>
      <c r="AD978" s="157"/>
      <c r="AE978" s="158"/>
      <c r="AF978" s="157"/>
      <c r="AG978" s="158"/>
      <c r="AH978" s="157"/>
      <c r="AI978" s="158"/>
      <c r="AJ978" s="157"/>
      <c r="AK978" s="158"/>
      <c r="AL978" s="95"/>
      <c r="AM978" s="125">
        <v>0</v>
      </c>
      <c r="AN978" s="130"/>
      <c r="AO978" s="130"/>
    </row>
    <row r="979" spans="1:41" ht="30" customHeight="1" x14ac:dyDescent="0.25">
      <c r="A979" s="214">
        <v>485</v>
      </c>
      <c r="B979" s="154">
        <v>34343</v>
      </c>
      <c r="C979" s="89" t="s">
        <v>461</v>
      </c>
      <c r="D979" s="89" t="s">
        <v>416</v>
      </c>
      <c r="E979" s="149" t="s">
        <v>463</v>
      </c>
      <c r="F979" s="155" t="s">
        <v>464</v>
      </c>
      <c r="G979" s="93"/>
      <c r="H979" s="93"/>
      <c r="I979" s="93"/>
      <c r="J979" s="93"/>
      <c r="K979" s="92"/>
      <c r="L979" s="92"/>
      <c r="M979" s="92"/>
      <c r="N979" s="92"/>
      <c r="O979" s="156"/>
      <c r="P979" s="157"/>
      <c r="Q979" s="158"/>
      <c r="R979" s="157"/>
      <c r="S979" s="158"/>
      <c r="T979" s="157"/>
      <c r="U979" s="158"/>
      <c r="V979" s="157"/>
      <c r="W979" s="158"/>
      <c r="X979" s="157"/>
      <c r="Y979" s="158"/>
      <c r="Z979" s="157"/>
      <c r="AA979" s="158"/>
      <c r="AB979" s="157"/>
      <c r="AC979" s="158"/>
      <c r="AD979" s="157"/>
      <c r="AE979" s="158"/>
      <c r="AF979" s="157"/>
      <c r="AG979" s="158"/>
      <c r="AH979" s="157"/>
      <c r="AI979" s="158"/>
      <c r="AJ979" s="157"/>
      <c r="AK979" s="158"/>
      <c r="AL979" s="95"/>
      <c r="AM979" s="125"/>
      <c r="AN979" s="130"/>
      <c r="AO979" s="130"/>
    </row>
    <row r="980" spans="1:41" ht="30" customHeight="1" x14ac:dyDescent="0.25">
      <c r="A980" s="215"/>
      <c r="B980" s="154">
        <v>34343</v>
      </c>
      <c r="C980" s="89" t="s">
        <v>461</v>
      </c>
      <c r="D980" s="89" t="s">
        <v>416</v>
      </c>
      <c r="E980" s="149" t="s">
        <v>466</v>
      </c>
      <c r="F980" s="155" t="s">
        <v>464</v>
      </c>
      <c r="G980" s="93" t="s">
        <v>471</v>
      </c>
      <c r="H980" s="93">
        <v>10</v>
      </c>
      <c r="I980" s="93" t="s">
        <v>472</v>
      </c>
      <c r="J980" s="93">
        <v>1</v>
      </c>
      <c r="K980" s="92"/>
      <c r="L980" s="92"/>
      <c r="M980" s="119"/>
      <c r="N980" s="119"/>
      <c r="O980" s="156"/>
      <c r="P980" s="157"/>
      <c r="Q980" s="158"/>
      <c r="R980" s="157"/>
      <c r="S980" s="158"/>
      <c r="T980" s="157"/>
      <c r="U980" s="158"/>
      <c r="V980" s="157"/>
      <c r="W980" s="158"/>
      <c r="X980" s="157"/>
      <c r="Y980" s="158"/>
      <c r="Z980" s="157"/>
      <c r="AA980" s="158"/>
      <c r="AB980" s="157"/>
      <c r="AC980" s="158"/>
      <c r="AD980" s="157"/>
      <c r="AE980" s="158"/>
      <c r="AF980" s="157"/>
      <c r="AG980" s="158"/>
      <c r="AH980" s="157"/>
      <c r="AI980" s="158"/>
      <c r="AJ980" s="157"/>
      <c r="AK980" s="158"/>
      <c r="AL980" s="95"/>
      <c r="AM980" s="125">
        <v>0</v>
      </c>
      <c r="AN980" s="130"/>
      <c r="AO980" s="130"/>
    </row>
    <row r="981" spans="1:41" ht="30" customHeight="1" x14ac:dyDescent="0.25">
      <c r="A981" s="214">
        <v>486</v>
      </c>
      <c r="B981" s="154">
        <v>34344</v>
      </c>
      <c r="C981" s="89" t="s">
        <v>461</v>
      </c>
      <c r="D981" s="89" t="s">
        <v>416</v>
      </c>
      <c r="E981" s="149" t="s">
        <v>463</v>
      </c>
      <c r="F981" s="155" t="s">
        <v>464</v>
      </c>
      <c r="G981" s="93"/>
      <c r="H981" s="93"/>
      <c r="I981" s="93"/>
      <c r="J981" s="93"/>
      <c r="K981" s="92"/>
      <c r="L981" s="92"/>
      <c r="M981" s="119"/>
      <c r="N981" s="119"/>
      <c r="O981" s="156"/>
      <c r="P981" s="157"/>
      <c r="Q981" s="158"/>
      <c r="R981" s="157"/>
      <c r="S981" s="158"/>
      <c r="T981" s="157"/>
      <c r="U981" s="158"/>
      <c r="V981" s="157"/>
      <c r="W981" s="158"/>
      <c r="X981" s="157"/>
      <c r="Y981" s="158"/>
      <c r="Z981" s="157"/>
      <c r="AA981" s="158"/>
      <c r="AB981" s="157"/>
      <c r="AC981" s="158"/>
      <c r="AD981" s="157"/>
      <c r="AE981" s="158"/>
      <c r="AF981" s="157"/>
      <c r="AG981" s="158"/>
      <c r="AH981" s="157"/>
      <c r="AI981" s="158"/>
      <c r="AJ981" s="157"/>
      <c r="AK981" s="158"/>
      <c r="AL981" s="95"/>
      <c r="AM981" s="125"/>
      <c r="AN981" s="130"/>
      <c r="AO981" s="130"/>
    </row>
    <row r="982" spans="1:41" ht="30" customHeight="1" x14ac:dyDescent="0.25">
      <c r="A982" s="215"/>
      <c r="B982" s="154">
        <v>34344</v>
      </c>
      <c r="C982" s="89" t="s">
        <v>461</v>
      </c>
      <c r="D982" s="89" t="s">
        <v>416</v>
      </c>
      <c r="E982" s="149" t="s">
        <v>466</v>
      </c>
      <c r="F982" s="155" t="s">
        <v>464</v>
      </c>
      <c r="G982" s="93" t="s">
        <v>471</v>
      </c>
      <c r="H982" s="93">
        <v>10</v>
      </c>
      <c r="I982" s="93" t="s">
        <v>472</v>
      </c>
      <c r="J982" s="93">
        <v>1</v>
      </c>
      <c r="K982" s="92"/>
      <c r="L982" s="92"/>
      <c r="M982" s="119"/>
      <c r="N982" s="119"/>
      <c r="O982" s="156"/>
      <c r="P982" s="157"/>
      <c r="Q982" s="158"/>
      <c r="R982" s="157"/>
      <c r="S982" s="158"/>
      <c r="T982" s="157"/>
      <c r="U982" s="158"/>
      <c r="V982" s="157"/>
      <c r="W982" s="158"/>
      <c r="X982" s="157"/>
      <c r="Y982" s="158"/>
      <c r="Z982" s="157"/>
      <c r="AA982" s="158"/>
      <c r="AB982" s="157"/>
      <c r="AC982" s="158"/>
      <c r="AD982" s="157"/>
      <c r="AE982" s="158"/>
      <c r="AF982" s="157"/>
      <c r="AG982" s="158"/>
      <c r="AH982" s="157"/>
      <c r="AI982" s="158"/>
      <c r="AJ982" s="157"/>
      <c r="AK982" s="158"/>
      <c r="AL982" s="95"/>
      <c r="AM982" s="125">
        <v>0</v>
      </c>
      <c r="AN982" s="130"/>
      <c r="AO982" s="130"/>
    </row>
    <row r="983" spans="1:41" ht="30" customHeight="1" x14ac:dyDescent="0.25">
      <c r="A983" s="214">
        <v>487</v>
      </c>
      <c r="B983" s="154">
        <v>34345</v>
      </c>
      <c r="C983" s="89" t="s">
        <v>461</v>
      </c>
      <c r="D983" s="89" t="s">
        <v>416</v>
      </c>
      <c r="E983" s="149" t="s">
        <v>463</v>
      </c>
      <c r="F983" s="155" t="s">
        <v>464</v>
      </c>
      <c r="G983" s="93"/>
      <c r="H983" s="93"/>
      <c r="I983" s="93"/>
      <c r="J983" s="93"/>
      <c r="K983" s="92" t="s">
        <v>101</v>
      </c>
      <c r="L983" s="92" t="s">
        <v>101</v>
      </c>
      <c r="M983" s="119">
        <v>81250</v>
      </c>
      <c r="N983" s="119">
        <v>85876</v>
      </c>
      <c r="O983" s="156">
        <v>8460</v>
      </c>
      <c r="P983" s="157" t="s">
        <v>398</v>
      </c>
      <c r="Q983" s="158">
        <v>8172</v>
      </c>
      <c r="R983" s="157" t="s">
        <v>398</v>
      </c>
      <c r="S983" s="158">
        <v>7259</v>
      </c>
      <c r="T983" s="157" t="s">
        <v>398</v>
      </c>
      <c r="U983" s="158">
        <v>7603</v>
      </c>
      <c r="V983" s="157" t="s">
        <v>398</v>
      </c>
      <c r="W983" s="158">
        <v>7437</v>
      </c>
      <c r="X983" s="157" t="s">
        <v>398</v>
      </c>
      <c r="Y983" s="158">
        <v>6609</v>
      </c>
      <c r="Z983" s="157" t="s">
        <v>398</v>
      </c>
      <c r="AA983" s="158">
        <v>7856</v>
      </c>
      <c r="AB983" s="157" t="s">
        <v>398</v>
      </c>
      <c r="AC983" s="158">
        <v>6975</v>
      </c>
      <c r="AD983" s="157" t="s">
        <v>398</v>
      </c>
      <c r="AE983" s="158">
        <v>6748</v>
      </c>
      <c r="AF983" s="157" t="s">
        <v>398</v>
      </c>
      <c r="AG983" s="158">
        <v>7589</v>
      </c>
      <c r="AH983" s="157" t="s">
        <v>398</v>
      </c>
      <c r="AI983" s="158">
        <v>8796</v>
      </c>
      <c r="AJ983" s="157" t="s">
        <v>398</v>
      </c>
      <c r="AK983" s="158">
        <v>7808</v>
      </c>
      <c r="AL983" s="95" t="s">
        <v>398</v>
      </c>
      <c r="AM983" s="125">
        <v>91312</v>
      </c>
      <c r="AN983" s="130"/>
      <c r="AO983" s="130"/>
    </row>
    <row r="984" spans="1:41" ht="30" customHeight="1" x14ac:dyDescent="0.25">
      <c r="A984" s="215"/>
      <c r="B984" s="154">
        <v>34345</v>
      </c>
      <c r="C984" s="89" t="s">
        <v>461</v>
      </c>
      <c r="D984" s="89" t="s">
        <v>416</v>
      </c>
      <c r="E984" s="149" t="s">
        <v>466</v>
      </c>
      <c r="F984" s="155" t="s">
        <v>464</v>
      </c>
      <c r="G984" s="93" t="s">
        <v>471</v>
      </c>
      <c r="H984" s="93">
        <v>463</v>
      </c>
      <c r="I984" s="93" t="s">
        <v>472</v>
      </c>
      <c r="J984" s="93">
        <v>20</v>
      </c>
      <c r="K984" s="92" t="s">
        <v>101</v>
      </c>
      <c r="L984" s="92" t="s">
        <v>101</v>
      </c>
      <c r="M984" s="119">
        <v>66477</v>
      </c>
      <c r="N984" s="119">
        <v>70262</v>
      </c>
      <c r="O984" s="156">
        <v>6922</v>
      </c>
      <c r="P984" s="157" t="s">
        <v>398</v>
      </c>
      <c r="Q984" s="158">
        <v>6686</v>
      </c>
      <c r="R984" s="157" t="s">
        <v>398</v>
      </c>
      <c r="S984" s="158">
        <v>5939</v>
      </c>
      <c r="T984" s="157" t="s">
        <v>398</v>
      </c>
      <c r="U984" s="158">
        <v>6221</v>
      </c>
      <c r="V984" s="157" t="s">
        <v>398</v>
      </c>
      <c r="W984" s="158">
        <v>6084</v>
      </c>
      <c r="X984" s="157" t="s">
        <v>398</v>
      </c>
      <c r="Y984" s="158">
        <v>5408</v>
      </c>
      <c r="Z984" s="157" t="s">
        <v>398</v>
      </c>
      <c r="AA984" s="158">
        <v>6428</v>
      </c>
      <c r="AB984" s="157" t="s">
        <v>398</v>
      </c>
      <c r="AC984" s="158">
        <v>5707</v>
      </c>
      <c r="AD984" s="157" t="s">
        <v>398</v>
      </c>
      <c r="AE984" s="158">
        <v>5521</v>
      </c>
      <c r="AF984" s="157" t="s">
        <v>398</v>
      </c>
      <c r="AG984" s="158">
        <v>6210</v>
      </c>
      <c r="AH984" s="157" t="s">
        <v>398</v>
      </c>
      <c r="AI984" s="158">
        <v>7196</v>
      </c>
      <c r="AJ984" s="157" t="s">
        <v>398</v>
      </c>
      <c r="AK984" s="158">
        <v>6388</v>
      </c>
      <c r="AL984" s="95" t="s">
        <v>398</v>
      </c>
      <c r="AM984" s="125">
        <v>74710</v>
      </c>
      <c r="AN984" s="130"/>
      <c r="AO984" s="130"/>
    </row>
    <row r="985" spans="1:41" ht="30" customHeight="1" x14ac:dyDescent="0.25">
      <c r="A985" s="214">
        <v>488</v>
      </c>
      <c r="B985" s="154">
        <v>34346</v>
      </c>
      <c r="C985" s="89" t="s">
        <v>461</v>
      </c>
      <c r="D985" s="89" t="s">
        <v>416</v>
      </c>
      <c r="E985" s="149" t="s">
        <v>463</v>
      </c>
      <c r="F985" s="155" t="s">
        <v>464</v>
      </c>
      <c r="G985" s="93"/>
      <c r="H985" s="93"/>
      <c r="I985" s="93"/>
      <c r="J985" s="93"/>
      <c r="K985" s="92" t="s">
        <v>101</v>
      </c>
      <c r="L985" s="92" t="s">
        <v>101</v>
      </c>
      <c r="M985" s="119">
        <v>27002</v>
      </c>
      <c r="N985" s="119">
        <v>28540</v>
      </c>
      <c r="O985" s="156">
        <v>2510</v>
      </c>
      <c r="P985" s="157" t="s">
        <v>398</v>
      </c>
      <c r="Q985" s="158">
        <v>2220</v>
      </c>
      <c r="R985" s="157" t="s">
        <v>398</v>
      </c>
      <c r="S985" s="158">
        <v>2140</v>
      </c>
      <c r="T985" s="157" t="s">
        <v>398</v>
      </c>
      <c r="U985" s="158">
        <v>2400</v>
      </c>
      <c r="V985" s="157" t="s">
        <v>398</v>
      </c>
      <c r="W985" s="158">
        <v>2500</v>
      </c>
      <c r="X985" s="157" t="s">
        <v>398</v>
      </c>
      <c r="Y985" s="158">
        <v>2430</v>
      </c>
      <c r="Z985" s="157" t="s">
        <v>398</v>
      </c>
      <c r="AA985" s="158">
        <v>2390</v>
      </c>
      <c r="AB985" s="157" t="s">
        <v>398</v>
      </c>
      <c r="AC985" s="158">
        <v>2350</v>
      </c>
      <c r="AD985" s="157" t="s">
        <v>398</v>
      </c>
      <c r="AE985" s="158">
        <v>2590</v>
      </c>
      <c r="AF985" s="157" t="s">
        <v>398</v>
      </c>
      <c r="AG985" s="158">
        <v>2320</v>
      </c>
      <c r="AH985" s="157" t="s">
        <v>398</v>
      </c>
      <c r="AI985" s="158">
        <v>2490</v>
      </c>
      <c r="AJ985" s="157" t="s">
        <v>398</v>
      </c>
      <c r="AK985" s="158">
        <v>2910</v>
      </c>
      <c r="AL985" s="95" t="s">
        <v>398</v>
      </c>
      <c r="AM985" s="125">
        <v>29250</v>
      </c>
      <c r="AN985" s="130"/>
      <c r="AO985" s="130"/>
    </row>
    <row r="986" spans="1:41" ht="30" customHeight="1" x14ac:dyDescent="0.25">
      <c r="A986" s="215"/>
      <c r="B986" s="154">
        <v>34346</v>
      </c>
      <c r="C986" s="89" t="s">
        <v>461</v>
      </c>
      <c r="D986" s="89" t="s">
        <v>416</v>
      </c>
      <c r="E986" s="149" t="s">
        <v>466</v>
      </c>
      <c r="F986" s="155" t="s">
        <v>464</v>
      </c>
      <c r="G986" s="93" t="s">
        <v>471</v>
      </c>
      <c r="H986" s="93">
        <v>338</v>
      </c>
      <c r="I986" s="93" t="s">
        <v>472</v>
      </c>
      <c r="J986" s="93">
        <v>12</v>
      </c>
      <c r="K986" s="92" t="s">
        <v>101</v>
      </c>
      <c r="L986" s="92" t="s">
        <v>101</v>
      </c>
      <c r="M986" s="119">
        <v>41725</v>
      </c>
      <c r="N986" s="119">
        <v>44101</v>
      </c>
      <c r="O986" s="156">
        <v>6719</v>
      </c>
      <c r="P986" s="157" t="s">
        <v>398</v>
      </c>
      <c r="Q986" s="158">
        <v>4931</v>
      </c>
      <c r="R986" s="157" t="s">
        <v>398</v>
      </c>
      <c r="S986" s="158">
        <v>3853</v>
      </c>
      <c r="T986" s="157" t="s">
        <v>398</v>
      </c>
      <c r="U986" s="158">
        <v>2959</v>
      </c>
      <c r="V986" s="157" t="s">
        <v>398</v>
      </c>
      <c r="W986" s="158">
        <v>2469</v>
      </c>
      <c r="X986" s="157" t="s">
        <v>398</v>
      </c>
      <c r="Y986" s="158">
        <v>1663</v>
      </c>
      <c r="Z986" s="157" t="s">
        <v>398</v>
      </c>
      <c r="AA986" s="158">
        <v>1317</v>
      </c>
      <c r="AB986" s="157" t="s">
        <v>398</v>
      </c>
      <c r="AC986" s="158">
        <v>1678</v>
      </c>
      <c r="AD986" s="157" t="s">
        <v>398</v>
      </c>
      <c r="AE986" s="158">
        <v>3066</v>
      </c>
      <c r="AF986" s="157" t="s">
        <v>398</v>
      </c>
      <c r="AG986" s="158">
        <v>4721</v>
      </c>
      <c r="AH986" s="157" t="s">
        <v>398</v>
      </c>
      <c r="AI986" s="158">
        <v>4729</v>
      </c>
      <c r="AJ986" s="157" t="s">
        <v>398</v>
      </c>
      <c r="AK986" s="158">
        <v>5297</v>
      </c>
      <c r="AL986" s="95" t="s">
        <v>398</v>
      </c>
      <c r="AM986" s="125">
        <v>43402</v>
      </c>
      <c r="AN986" s="130"/>
      <c r="AO986" s="130"/>
    </row>
    <row r="987" spans="1:41" ht="30" customHeight="1" x14ac:dyDescent="0.25">
      <c r="A987" s="214">
        <v>489</v>
      </c>
      <c r="B987" s="154">
        <v>34347</v>
      </c>
      <c r="C987" s="89" t="s">
        <v>461</v>
      </c>
      <c r="D987" s="89" t="s">
        <v>416</v>
      </c>
      <c r="E987" s="149" t="s">
        <v>463</v>
      </c>
      <c r="F987" s="155" t="s">
        <v>464</v>
      </c>
      <c r="G987" s="93"/>
      <c r="H987" s="93"/>
      <c r="I987" s="93"/>
      <c r="J987" s="93"/>
      <c r="K987" s="92" t="s">
        <v>101</v>
      </c>
      <c r="L987" s="92" t="s">
        <v>101</v>
      </c>
      <c r="M987" s="119">
        <v>24845</v>
      </c>
      <c r="N987" s="119">
        <v>26260</v>
      </c>
      <c r="O987" s="156">
        <v>2010</v>
      </c>
      <c r="P987" s="157" t="s">
        <v>398</v>
      </c>
      <c r="Q987" s="158">
        <v>1750</v>
      </c>
      <c r="R987" s="157" t="s">
        <v>398</v>
      </c>
      <c r="S987" s="158">
        <v>1820</v>
      </c>
      <c r="T987" s="157" t="s">
        <v>398</v>
      </c>
      <c r="U987" s="158">
        <v>1860</v>
      </c>
      <c r="V987" s="157" t="s">
        <v>398</v>
      </c>
      <c r="W987" s="158">
        <v>1860</v>
      </c>
      <c r="X987" s="157" t="s">
        <v>398</v>
      </c>
      <c r="Y987" s="158">
        <v>1460</v>
      </c>
      <c r="Z987" s="157" t="s">
        <v>398</v>
      </c>
      <c r="AA987" s="158">
        <v>1210</v>
      </c>
      <c r="AB987" s="157" t="s">
        <v>398</v>
      </c>
      <c r="AC987" s="158">
        <v>1230</v>
      </c>
      <c r="AD987" s="157" t="s">
        <v>398</v>
      </c>
      <c r="AE987" s="158">
        <v>1200</v>
      </c>
      <c r="AF987" s="157" t="s">
        <v>398</v>
      </c>
      <c r="AG987" s="158">
        <v>1160</v>
      </c>
      <c r="AH987" s="157" t="s">
        <v>398</v>
      </c>
      <c r="AI987" s="158">
        <v>1110</v>
      </c>
      <c r="AJ987" s="157" t="s">
        <v>398</v>
      </c>
      <c r="AK987" s="158">
        <v>1560</v>
      </c>
      <c r="AL987" s="95" t="s">
        <v>398</v>
      </c>
      <c r="AM987" s="125">
        <v>18230</v>
      </c>
      <c r="AN987" s="130"/>
      <c r="AO987" s="130"/>
    </row>
    <row r="988" spans="1:41" ht="30" customHeight="1" x14ac:dyDescent="0.25">
      <c r="A988" s="215"/>
      <c r="B988" s="154">
        <v>34347</v>
      </c>
      <c r="C988" s="89" t="s">
        <v>461</v>
      </c>
      <c r="D988" s="89" t="s">
        <v>416</v>
      </c>
      <c r="E988" s="149" t="s">
        <v>466</v>
      </c>
      <c r="F988" s="155" t="s">
        <v>464</v>
      </c>
      <c r="G988" s="93" t="s">
        <v>471</v>
      </c>
      <c r="H988" s="93">
        <v>69</v>
      </c>
      <c r="I988" s="93" t="s">
        <v>472</v>
      </c>
      <c r="J988" s="93">
        <v>2</v>
      </c>
      <c r="K988" s="92" t="s">
        <v>101</v>
      </c>
      <c r="L988" s="92" t="s">
        <v>101</v>
      </c>
      <c r="M988" s="119">
        <v>17276</v>
      </c>
      <c r="N988" s="119">
        <v>18260</v>
      </c>
      <c r="O988" s="156">
        <v>1530</v>
      </c>
      <c r="P988" s="157" t="s">
        <v>398</v>
      </c>
      <c r="Q988" s="158">
        <v>1530</v>
      </c>
      <c r="R988" s="157" t="s">
        <v>398</v>
      </c>
      <c r="S988" s="158">
        <v>1530</v>
      </c>
      <c r="T988" s="157" t="s">
        <v>398</v>
      </c>
      <c r="U988" s="158">
        <v>1530</v>
      </c>
      <c r="V988" s="157" t="s">
        <v>398</v>
      </c>
      <c r="W988" s="158">
        <v>1530</v>
      </c>
      <c r="X988" s="157" t="s">
        <v>398</v>
      </c>
      <c r="Y988" s="158">
        <v>530</v>
      </c>
      <c r="Z988" s="157" t="s">
        <v>398</v>
      </c>
      <c r="AA988" s="158">
        <v>380</v>
      </c>
      <c r="AB988" s="157" t="s">
        <v>398</v>
      </c>
      <c r="AC988" s="158">
        <v>390</v>
      </c>
      <c r="AD988" s="157" t="s">
        <v>398</v>
      </c>
      <c r="AE988" s="158">
        <v>440</v>
      </c>
      <c r="AF988" s="157" t="s">
        <v>398</v>
      </c>
      <c r="AG988" s="158">
        <v>580</v>
      </c>
      <c r="AH988" s="157" t="s">
        <v>398</v>
      </c>
      <c r="AI988" s="158">
        <v>1290</v>
      </c>
      <c r="AJ988" s="157" t="s">
        <v>398</v>
      </c>
      <c r="AK988" s="158">
        <v>1980</v>
      </c>
      <c r="AL988" s="95" t="s">
        <v>398</v>
      </c>
      <c r="AM988" s="125">
        <v>13240</v>
      </c>
      <c r="AN988" s="130"/>
      <c r="AO988" s="130"/>
    </row>
    <row r="989" spans="1:41" ht="30" customHeight="1" x14ac:dyDescent="0.25">
      <c r="A989" s="214">
        <v>490</v>
      </c>
      <c r="B989" s="154">
        <v>34348</v>
      </c>
      <c r="C989" s="89" t="s">
        <v>461</v>
      </c>
      <c r="D989" s="89" t="s">
        <v>416</v>
      </c>
      <c r="E989" s="149" t="s">
        <v>463</v>
      </c>
      <c r="F989" s="155" t="s">
        <v>464</v>
      </c>
      <c r="G989" s="93"/>
      <c r="H989" s="93"/>
      <c r="I989" s="93"/>
      <c r="J989" s="93"/>
      <c r="K989" s="92" t="s">
        <v>101</v>
      </c>
      <c r="L989" s="92" t="s">
        <v>101</v>
      </c>
      <c r="M989" s="119">
        <v>9027</v>
      </c>
      <c r="N989" s="119">
        <v>9541</v>
      </c>
      <c r="O989" s="156">
        <v>796</v>
      </c>
      <c r="P989" s="157" t="s">
        <v>398</v>
      </c>
      <c r="Q989" s="158">
        <v>823</v>
      </c>
      <c r="R989" s="157" t="s">
        <v>398</v>
      </c>
      <c r="S989" s="158">
        <v>721</v>
      </c>
      <c r="T989" s="157" t="s">
        <v>398</v>
      </c>
      <c r="U989" s="158">
        <v>772</v>
      </c>
      <c r="V989" s="157" t="s">
        <v>398</v>
      </c>
      <c r="W989" s="158">
        <v>531</v>
      </c>
      <c r="X989" s="157" t="s">
        <v>398</v>
      </c>
      <c r="Y989" s="158">
        <v>551</v>
      </c>
      <c r="Z989" s="157" t="s">
        <v>398</v>
      </c>
      <c r="AA989" s="158">
        <v>553</v>
      </c>
      <c r="AB989" s="157" t="s">
        <v>398</v>
      </c>
      <c r="AC989" s="158">
        <v>551</v>
      </c>
      <c r="AD989" s="157" t="s">
        <v>398</v>
      </c>
      <c r="AE989" s="158">
        <v>592</v>
      </c>
      <c r="AF989" s="157" t="s">
        <v>398</v>
      </c>
      <c r="AG989" s="158">
        <v>597</v>
      </c>
      <c r="AH989" s="157" t="s">
        <v>398</v>
      </c>
      <c r="AI989" s="158">
        <v>739</v>
      </c>
      <c r="AJ989" s="157" t="s">
        <v>398</v>
      </c>
      <c r="AK989" s="158">
        <v>930</v>
      </c>
      <c r="AL989" s="95" t="s">
        <v>398</v>
      </c>
      <c r="AM989" s="125">
        <v>8156</v>
      </c>
      <c r="AN989" s="130"/>
      <c r="AO989" s="130"/>
    </row>
    <row r="990" spans="1:41" ht="30" customHeight="1" x14ac:dyDescent="0.25">
      <c r="A990" s="215"/>
      <c r="B990" s="154">
        <v>34348</v>
      </c>
      <c r="C990" s="89" t="s">
        <v>461</v>
      </c>
      <c r="D990" s="89" t="s">
        <v>416</v>
      </c>
      <c r="E990" s="149" t="s">
        <v>466</v>
      </c>
      <c r="F990" s="155" t="s">
        <v>464</v>
      </c>
      <c r="G990" s="93" t="s">
        <v>471</v>
      </c>
      <c r="H990" s="93">
        <v>69</v>
      </c>
      <c r="I990" s="93" t="s">
        <v>472</v>
      </c>
      <c r="J990" s="93">
        <v>0</v>
      </c>
      <c r="K990" s="92" t="s">
        <v>101</v>
      </c>
      <c r="L990" s="92" t="s">
        <v>101</v>
      </c>
      <c r="M990" s="119">
        <v>7386</v>
      </c>
      <c r="N990" s="119">
        <v>7807</v>
      </c>
      <c r="O990" s="156">
        <v>652</v>
      </c>
      <c r="P990" s="157" t="s">
        <v>398</v>
      </c>
      <c r="Q990" s="158">
        <v>674</v>
      </c>
      <c r="R990" s="157" t="s">
        <v>398</v>
      </c>
      <c r="S990" s="158">
        <v>589</v>
      </c>
      <c r="T990" s="157" t="s">
        <v>398</v>
      </c>
      <c r="U990" s="158">
        <v>632</v>
      </c>
      <c r="V990" s="157" t="s">
        <v>398</v>
      </c>
      <c r="W990" s="158">
        <v>434</v>
      </c>
      <c r="X990" s="157" t="s">
        <v>398</v>
      </c>
      <c r="Y990" s="158">
        <v>450</v>
      </c>
      <c r="Z990" s="157" t="s">
        <v>398</v>
      </c>
      <c r="AA990" s="158">
        <v>452</v>
      </c>
      <c r="AB990" s="157" t="s">
        <v>398</v>
      </c>
      <c r="AC990" s="158">
        <v>450</v>
      </c>
      <c r="AD990" s="157" t="s">
        <v>398</v>
      </c>
      <c r="AE990" s="158">
        <v>485</v>
      </c>
      <c r="AF990" s="157" t="s">
        <v>398</v>
      </c>
      <c r="AG990" s="158">
        <v>489</v>
      </c>
      <c r="AH990" s="157" t="s">
        <v>398</v>
      </c>
      <c r="AI990" s="158">
        <v>605</v>
      </c>
      <c r="AJ990" s="157" t="s">
        <v>398</v>
      </c>
      <c r="AK990" s="158">
        <v>761</v>
      </c>
      <c r="AL990" s="95" t="s">
        <v>398</v>
      </c>
      <c r="AM990" s="125">
        <v>6673</v>
      </c>
      <c r="AN990" s="130"/>
      <c r="AO990" s="130"/>
    </row>
    <row r="991" spans="1:41" ht="30" customHeight="1" x14ac:dyDescent="0.25">
      <c r="A991" s="214">
        <v>491</v>
      </c>
      <c r="B991" s="154">
        <v>34349</v>
      </c>
      <c r="C991" s="89" t="s">
        <v>461</v>
      </c>
      <c r="D991" s="89" t="s">
        <v>416</v>
      </c>
      <c r="E991" s="149" t="s">
        <v>463</v>
      </c>
      <c r="F991" s="155" t="s">
        <v>464</v>
      </c>
      <c r="G991" s="93"/>
      <c r="H991" s="93"/>
      <c r="I991" s="93"/>
      <c r="J991" s="93"/>
      <c r="K991" s="92" t="s">
        <v>101</v>
      </c>
      <c r="L991" s="92" t="s">
        <v>101</v>
      </c>
      <c r="M991" s="119">
        <v>51829</v>
      </c>
      <c r="N991" s="119">
        <v>54780</v>
      </c>
      <c r="O991" s="156">
        <v>4260</v>
      </c>
      <c r="P991" s="157" t="s">
        <v>398</v>
      </c>
      <c r="Q991" s="158">
        <v>3900</v>
      </c>
      <c r="R991" s="157" t="s">
        <v>398</v>
      </c>
      <c r="S991" s="158">
        <v>3960</v>
      </c>
      <c r="T991" s="157" t="s">
        <v>398</v>
      </c>
      <c r="U991" s="158">
        <v>3750</v>
      </c>
      <c r="V991" s="157" t="s">
        <v>398</v>
      </c>
      <c r="W991" s="158">
        <v>3720</v>
      </c>
      <c r="X991" s="157" t="s">
        <v>398</v>
      </c>
      <c r="Y991" s="158">
        <v>4620</v>
      </c>
      <c r="Z991" s="157" t="s">
        <v>398</v>
      </c>
      <c r="AA991" s="158">
        <v>2800</v>
      </c>
      <c r="AB991" s="157" t="s">
        <v>398</v>
      </c>
      <c r="AC991" s="158">
        <v>3460</v>
      </c>
      <c r="AD991" s="157" t="s">
        <v>398</v>
      </c>
      <c r="AE991" s="158">
        <v>3600</v>
      </c>
      <c r="AF991" s="157" t="s">
        <v>398</v>
      </c>
      <c r="AG991" s="158">
        <v>3680</v>
      </c>
      <c r="AH991" s="157" t="s">
        <v>398</v>
      </c>
      <c r="AI991" s="158">
        <v>3900</v>
      </c>
      <c r="AJ991" s="157" t="s">
        <v>398</v>
      </c>
      <c r="AK991" s="158">
        <v>4260</v>
      </c>
      <c r="AL991" s="95" t="s">
        <v>398</v>
      </c>
      <c r="AM991" s="125">
        <v>45910</v>
      </c>
      <c r="AN991" s="130"/>
      <c r="AO991" s="130"/>
    </row>
    <row r="992" spans="1:41" ht="30" customHeight="1" x14ac:dyDescent="0.25">
      <c r="A992" s="215"/>
      <c r="B992" s="154">
        <v>34349</v>
      </c>
      <c r="C992" s="89" t="s">
        <v>461</v>
      </c>
      <c r="D992" s="89" t="s">
        <v>416</v>
      </c>
      <c r="E992" s="149" t="s">
        <v>466</v>
      </c>
      <c r="F992" s="155" t="s">
        <v>464</v>
      </c>
      <c r="G992" s="93" t="s">
        <v>471</v>
      </c>
      <c r="H992" s="93">
        <v>656</v>
      </c>
      <c r="I992" s="93" t="s">
        <v>472</v>
      </c>
      <c r="J992" s="93">
        <v>16</v>
      </c>
      <c r="K992" s="92" t="s">
        <v>101</v>
      </c>
      <c r="L992" s="92" t="s">
        <v>101</v>
      </c>
      <c r="M992" s="119">
        <v>83958</v>
      </c>
      <c r="N992" s="119">
        <v>88739</v>
      </c>
      <c r="O992" s="156">
        <v>5599</v>
      </c>
      <c r="P992" s="157" t="s">
        <v>398</v>
      </c>
      <c r="Q992" s="158">
        <v>5519</v>
      </c>
      <c r="R992" s="157" t="s">
        <v>398</v>
      </c>
      <c r="S992" s="158">
        <v>5242</v>
      </c>
      <c r="T992" s="157" t="s">
        <v>398</v>
      </c>
      <c r="U992" s="158">
        <v>5505</v>
      </c>
      <c r="V992" s="157" t="s">
        <v>398</v>
      </c>
      <c r="W992" s="158">
        <v>5351</v>
      </c>
      <c r="X992" s="157" t="s">
        <v>398</v>
      </c>
      <c r="Y992" s="158">
        <v>3821</v>
      </c>
      <c r="Z992" s="157" t="s">
        <v>398</v>
      </c>
      <c r="AA992" s="158">
        <v>3312</v>
      </c>
      <c r="AB992" s="157" t="s">
        <v>398</v>
      </c>
      <c r="AC992" s="158">
        <v>5163</v>
      </c>
      <c r="AD992" s="157" t="s">
        <v>398</v>
      </c>
      <c r="AE992" s="158">
        <v>5384</v>
      </c>
      <c r="AF992" s="157" t="s">
        <v>398</v>
      </c>
      <c r="AG992" s="158">
        <v>5463</v>
      </c>
      <c r="AH992" s="157" t="s">
        <v>398</v>
      </c>
      <c r="AI992" s="158">
        <v>6137</v>
      </c>
      <c r="AJ992" s="157" t="s">
        <v>398</v>
      </c>
      <c r="AK992" s="158">
        <v>6812</v>
      </c>
      <c r="AL992" s="95" t="s">
        <v>398</v>
      </c>
      <c r="AM992" s="125">
        <v>63308</v>
      </c>
      <c r="AN992" s="130"/>
      <c r="AO992" s="130"/>
    </row>
    <row r="993" spans="1:41" ht="30" customHeight="1" x14ac:dyDescent="0.25">
      <c r="A993" s="214">
        <v>492</v>
      </c>
      <c r="B993" s="154">
        <v>34350</v>
      </c>
      <c r="C993" s="89" t="s">
        <v>461</v>
      </c>
      <c r="D993" s="89" t="s">
        <v>416</v>
      </c>
      <c r="E993" s="149" t="s">
        <v>463</v>
      </c>
      <c r="F993" s="155" t="s">
        <v>464</v>
      </c>
      <c r="G993" s="93"/>
      <c r="H993" s="93"/>
      <c r="I993" s="93"/>
      <c r="J993" s="93"/>
      <c r="K993" s="92" t="s">
        <v>101</v>
      </c>
      <c r="L993" s="92" t="s">
        <v>101</v>
      </c>
      <c r="M993" s="119">
        <v>2739</v>
      </c>
      <c r="N993" s="119">
        <v>2895</v>
      </c>
      <c r="O993" s="156">
        <v>251</v>
      </c>
      <c r="P993" s="157" t="s">
        <v>398</v>
      </c>
      <c r="Q993" s="158">
        <v>226</v>
      </c>
      <c r="R993" s="157" t="s">
        <v>398</v>
      </c>
      <c r="S993" s="158">
        <v>202</v>
      </c>
      <c r="T993" s="157" t="s">
        <v>398</v>
      </c>
      <c r="U993" s="158">
        <v>191</v>
      </c>
      <c r="V993" s="157" t="s">
        <v>398</v>
      </c>
      <c r="W993" s="158">
        <v>179</v>
      </c>
      <c r="X993" s="157" t="s">
        <v>398</v>
      </c>
      <c r="Y993" s="158">
        <v>166</v>
      </c>
      <c r="Z993" s="157" t="s">
        <v>398</v>
      </c>
      <c r="AA993" s="158">
        <v>157</v>
      </c>
      <c r="AB993" s="157" t="s">
        <v>398</v>
      </c>
      <c r="AC993" s="158">
        <v>151</v>
      </c>
      <c r="AD993" s="157" t="s">
        <v>398</v>
      </c>
      <c r="AE993" s="158">
        <v>175</v>
      </c>
      <c r="AF993" s="157" t="s">
        <v>398</v>
      </c>
      <c r="AG993" s="158">
        <v>193</v>
      </c>
      <c r="AH993" s="157" t="s">
        <v>398</v>
      </c>
      <c r="AI993" s="158">
        <v>223</v>
      </c>
      <c r="AJ993" s="157" t="s">
        <v>398</v>
      </c>
      <c r="AK993" s="158">
        <v>245</v>
      </c>
      <c r="AL993" s="95" t="s">
        <v>398</v>
      </c>
      <c r="AM993" s="125">
        <v>2359</v>
      </c>
      <c r="AN993" s="130"/>
      <c r="AO993" s="130"/>
    </row>
    <row r="994" spans="1:41" ht="30" customHeight="1" x14ac:dyDescent="0.25">
      <c r="A994" s="215"/>
      <c r="B994" s="154">
        <v>34350</v>
      </c>
      <c r="C994" s="89" t="s">
        <v>461</v>
      </c>
      <c r="D994" s="89" t="s">
        <v>416</v>
      </c>
      <c r="E994" s="149" t="s">
        <v>466</v>
      </c>
      <c r="F994" s="155" t="s">
        <v>464</v>
      </c>
      <c r="G994" s="93" t="s">
        <v>471</v>
      </c>
      <c r="H994" s="93">
        <v>18</v>
      </c>
      <c r="I994" s="93" t="s">
        <v>472</v>
      </c>
      <c r="J994" s="93">
        <v>1</v>
      </c>
      <c r="K994" s="92" t="s">
        <v>101</v>
      </c>
      <c r="L994" s="92" t="s">
        <v>101</v>
      </c>
      <c r="M994" s="119">
        <v>2240</v>
      </c>
      <c r="N994" s="119">
        <v>2368</v>
      </c>
      <c r="O994" s="156">
        <v>206</v>
      </c>
      <c r="P994" s="157" t="s">
        <v>398</v>
      </c>
      <c r="Q994" s="158">
        <v>184</v>
      </c>
      <c r="R994" s="157" t="s">
        <v>398</v>
      </c>
      <c r="S994" s="158">
        <v>166</v>
      </c>
      <c r="T994" s="157" t="s">
        <v>398</v>
      </c>
      <c r="U994" s="158">
        <v>157</v>
      </c>
      <c r="V994" s="157" t="s">
        <v>398</v>
      </c>
      <c r="W994" s="158">
        <v>146</v>
      </c>
      <c r="X994" s="157" t="s">
        <v>398</v>
      </c>
      <c r="Y994" s="158">
        <v>136</v>
      </c>
      <c r="Z994" s="157" t="s">
        <v>398</v>
      </c>
      <c r="AA994" s="158">
        <v>128</v>
      </c>
      <c r="AB994" s="157" t="s">
        <v>398</v>
      </c>
      <c r="AC994" s="158">
        <v>124</v>
      </c>
      <c r="AD994" s="157" t="s">
        <v>398</v>
      </c>
      <c r="AE994" s="158">
        <v>143</v>
      </c>
      <c r="AF994" s="157" t="s">
        <v>398</v>
      </c>
      <c r="AG994" s="158">
        <v>157</v>
      </c>
      <c r="AH994" s="157" t="s">
        <v>398</v>
      </c>
      <c r="AI994" s="158">
        <v>183</v>
      </c>
      <c r="AJ994" s="157" t="s">
        <v>398</v>
      </c>
      <c r="AK994" s="158">
        <v>201</v>
      </c>
      <c r="AL994" s="95" t="s">
        <v>398</v>
      </c>
      <c r="AM994" s="125">
        <v>1931</v>
      </c>
      <c r="AN994" s="130"/>
      <c r="AO994" s="130"/>
    </row>
    <row r="995" spans="1:41" ht="30" customHeight="1" x14ac:dyDescent="0.25">
      <c r="A995" s="214">
        <v>493</v>
      </c>
      <c r="B995" s="154">
        <v>34351</v>
      </c>
      <c r="C995" s="89" t="s">
        <v>461</v>
      </c>
      <c r="D995" s="89" t="s">
        <v>416</v>
      </c>
      <c r="E995" s="149" t="s">
        <v>463</v>
      </c>
      <c r="F995" s="155" t="s">
        <v>464</v>
      </c>
      <c r="G995" s="93"/>
      <c r="H995" s="93"/>
      <c r="I995" s="93"/>
      <c r="J995" s="93"/>
      <c r="K995" s="92"/>
      <c r="L995" s="92"/>
      <c r="M995" s="119"/>
      <c r="N995" s="119"/>
      <c r="O995" s="156"/>
      <c r="P995" s="157"/>
      <c r="Q995" s="158"/>
      <c r="R995" s="157"/>
      <c r="S995" s="158"/>
      <c r="T995" s="157"/>
      <c r="U995" s="158"/>
      <c r="V995" s="157"/>
      <c r="W995" s="158"/>
      <c r="X995" s="157"/>
      <c r="Y995" s="158"/>
      <c r="Z995" s="157"/>
      <c r="AA995" s="158"/>
      <c r="AB995" s="157"/>
      <c r="AC995" s="158"/>
      <c r="AD995" s="157"/>
      <c r="AE995" s="158"/>
      <c r="AF995" s="157"/>
      <c r="AG995" s="158"/>
      <c r="AH995" s="157"/>
      <c r="AI995" s="158"/>
      <c r="AJ995" s="157"/>
      <c r="AK995" s="158"/>
      <c r="AL995" s="95"/>
      <c r="AM995" s="125"/>
      <c r="AN995" s="130"/>
      <c r="AO995" s="130"/>
    </row>
    <row r="996" spans="1:41" ht="30" customHeight="1" x14ac:dyDescent="0.25">
      <c r="A996" s="215"/>
      <c r="B996" s="154">
        <v>34351</v>
      </c>
      <c r="C996" s="89" t="s">
        <v>461</v>
      </c>
      <c r="D996" s="89" t="s">
        <v>416</v>
      </c>
      <c r="E996" s="149" t="s">
        <v>466</v>
      </c>
      <c r="F996" s="155" t="s">
        <v>464</v>
      </c>
      <c r="G996" s="93" t="s">
        <v>471</v>
      </c>
      <c r="H996" s="93">
        <v>58</v>
      </c>
      <c r="I996" s="93" t="s">
        <v>472</v>
      </c>
      <c r="J996" s="93">
        <v>2</v>
      </c>
      <c r="K996" s="92" t="s">
        <v>101</v>
      </c>
      <c r="L996" s="92" t="s">
        <v>101</v>
      </c>
      <c r="M996" s="119">
        <v>35946</v>
      </c>
      <c r="N996" s="119">
        <v>37993</v>
      </c>
      <c r="O996" s="156">
        <v>3680</v>
      </c>
      <c r="P996" s="157" t="s">
        <v>398</v>
      </c>
      <c r="Q996" s="158">
        <v>2856</v>
      </c>
      <c r="R996" s="157" t="s">
        <v>398</v>
      </c>
      <c r="S996" s="158">
        <v>3122</v>
      </c>
      <c r="T996" s="157" t="s">
        <v>398</v>
      </c>
      <c r="U996" s="158">
        <v>2708</v>
      </c>
      <c r="V996" s="157" t="s">
        <v>398</v>
      </c>
      <c r="W996" s="158">
        <v>2366</v>
      </c>
      <c r="X996" s="157" t="s">
        <v>398</v>
      </c>
      <c r="Y996" s="158">
        <v>2400</v>
      </c>
      <c r="Z996" s="157" t="s">
        <v>398</v>
      </c>
      <c r="AA996" s="158">
        <v>2132</v>
      </c>
      <c r="AB996" s="157" t="s">
        <v>398</v>
      </c>
      <c r="AC996" s="158">
        <v>2054</v>
      </c>
      <c r="AD996" s="157" t="s">
        <v>398</v>
      </c>
      <c r="AE996" s="158">
        <v>2672</v>
      </c>
      <c r="AF996" s="157" t="s">
        <v>398</v>
      </c>
      <c r="AG996" s="158">
        <v>3190</v>
      </c>
      <c r="AH996" s="157" t="s">
        <v>398</v>
      </c>
      <c r="AI996" s="158">
        <v>2896</v>
      </c>
      <c r="AJ996" s="157" t="s">
        <v>398</v>
      </c>
      <c r="AK996" s="158">
        <v>3238</v>
      </c>
      <c r="AL996" s="95" t="s">
        <v>398</v>
      </c>
      <c r="AM996" s="125">
        <v>33314</v>
      </c>
      <c r="AN996" s="130"/>
      <c r="AO996" s="130"/>
    </row>
    <row r="997" spans="1:41" ht="30" customHeight="1" x14ac:dyDescent="0.25">
      <c r="A997" s="214">
        <v>494</v>
      </c>
      <c r="B997" s="154">
        <v>34352</v>
      </c>
      <c r="C997" s="89" t="s">
        <v>461</v>
      </c>
      <c r="D997" s="89" t="s">
        <v>416</v>
      </c>
      <c r="E997" s="149" t="s">
        <v>463</v>
      </c>
      <c r="F997" s="155" t="s">
        <v>464</v>
      </c>
      <c r="G997" s="93"/>
      <c r="H997" s="93"/>
      <c r="I997" s="93"/>
      <c r="J997" s="93"/>
      <c r="K997" s="92" t="s">
        <v>101</v>
      </c>
      <c r="L997" s="92" t="s">
        <v>101</v>
      </c>
      <c r="M997" s="119">
        <v>11541</v>
      </c>
      <c r="N997" s="119">
        <v>12198</v>
      </c>
      <c r="O997" s="156">
        <v>1010</v>
      </c>
      <c r="P997" s="157" t="s">
        <v>398</v>
      </c>
      <c r="Q997" s="158">
        <v>1041</v>
      </c>
      <c r="R997" s="157" t="s">
        <v>398</v>
      </c>
      <c r="S997" s="158">
        <v>1020</v>
      </c>
      <c r="T997" s="157" t="s">
        <v>398</v>
      </c>
      <c r="U997" s="158">
        <v>990</v>
      </c>
      <c r="V997" s="157" t="s">
        <v>398</v>
      </c>
      <c r="W997" s="158">
        <v>1122</v>
      </c>
      <c r="X997" s="157" t="s">
        <v>398</v>
      </c>
      <c r="Y997" s="158">
        <v>938</v>
      </c>
      <c r="Z997" s="157" t="s">
        <v>398</v>
      </c>
      <c r="AA997" s="158">
        <v>1101</v>
      </c>
      <c r="AB997" s="157" t="s">
        <v>398</v>
      </c>
      <c r="AC997" s="158">
        <v>908</v>
      </c>
      <c r="AD997" s="157" t="s">
        <v>398</v>
      </c>
      <c r="AE997" s="158">
        <v>918</v>
      </c>
      <c r="AF997" s="157" t="s">
        <v>398</v>
      </c>
      <c r="AG997" s="158">
        <v>1030</v>
      </c>
      <c r="AH997" s="157" t="s">
        <v>398</v>
      </c>
      <c r="AI997" s="158">
        <v>980</v>
      </c>
      <c r="AJ997" s="157" t="s">
        <v>398</v>
      </c>
      <c r="AK997" s="158">
        <v>1031</v>
      </c>
      <c r="AL997" s="95" t="s">
        <v>398</v>
      </c>
      <c r="AM997" s="125">
        <v>12089</v>
      </c>
      <c r="AN997" s="130"/>
      <c r="AO997" s="130"/>
    </row>
    <row r="998" spans="1:41" ht="30" customHeight="1" x14ac:dyDescent="0.25">
      <c r="A998" s="215"/>
      <c r="B998" s="154">
        <v>34352</v>
      </c>
      <c r="C998" s="89" t="s">
        <v>461</v>
      </c>
      <c r="D998" s="89" t="s">
        <v>416</v>
      </c>
      <c r="E998" s="149" t="s">
        <v>466</v>
      </c>
      <c r="F998" s="155" t="s">
        <v>464</v>
      </c>
      <c r="G998" s="93" t="s">
        <v>471</v>
      </c>
      <c r="H998" s="93">
        <v>170</v>
      </c>
      <c r="I998" s="93" t="s">
        <v>472</v>
      </c>
      <c r="J998" s="93">
        <v>8</v>
      </c>
      <c r="K998" s="92" t="s">
        <v>101</v>
      </c>
      <c r="L998" s="92" t="s">
        <v>101</v>
      </c>
      <c r="M998" s="119">
        <v>40801</v>
      </c>
      <c r="N998" s="119">
        <v>43124</v>
      </c>
      <c r="O998" s="156">
        <v>4721</v>
      </c>
      <c r="P998" s="157" t="s">
        <v>398</v>
      </c>
      <c r="Q998" s="158">
        <v>4811</v>
      </c>
      <c r="R998" s="157" t="s">
        <v>398</v>
      </c>
      <c r="S998" s="158">
        <v>4051</v>
      </c>
      <c r="T998" s="157" t="s">
        <v>398</v>
      </c>
      <c r="U998" s="158">
        <v>3302</v>
      </c>
      <c r="V998" s="157" t="s">
        <v>398</v>
      </c>
      <c r="W998" s="158">
        <v>4164</v>
      </c>
      <c r="X998" s="157" t="s">
        <v>398</v>
      </c>
      <c r="Y998" s="158">
        <v>3429</v>
      </c>
      <c r="Z998" s="157" t="s">
        <v>398</v>
      </c>
      <c r="AA998" s="158">
        <v>3703</v>
      </c>
      <c r="AB998" s="157" t="s">
        <v>398</v>
      </c>
      <c r="AC998" s="158">
        <v>3285</v>
      </c>
      <c r="AD998" s="157" t="s">
        <v>398</v>
      </c>
      <c r="AE998" s="158">
        <v>4068.0000000000005</v>
      </c>
      <c r="AF998" s="157" t="s">
        <v>398</v>
      </c>
      <c r="AG998" s="158">
        <v>3884</v>
      </c>
      <c r="AH998" s="157" t="s">
        <v>398</v>
      </c>
      <c r="AI998" s="158">
        <v>3807</v>
      </c>
      <c r="AJ998" s="157" t="s">
        <v>398</v>
      </c>
      <c r="AK998" s="158">
        <v>4432</v>
      </c>
      <c r="AL998" s="95" t="s">
        <v>398</v>
      </c>
      <c r="AM998" s="125">
        <v>47657</v>
      </c>
      <c r="AN998" s="130"/>
      <c r="AO998" s="130"/>
    </row>
    <row r="999" spans="1:41" ht="30" customHeight="1" x14ac:dyDescent="0.25">
      <c r="A999" s="214">
        <v>495</v>
      </c>
      <c r="B999" s="154">
        <v>34353</v>
      </c>
      <c r="C999" s="89" t="s">
        <v>461</v>
      </c>
      <c r="D999" s="89" t="s">
        <v>416</v>
      </c>
      <c r="E999" s="149" t="s">
        <v>463</v>
      </c>
      <c r="F999" s="155" t="s">
        <v>464</v>
      </c>
      <c r="G999" s="93"/>
      <c r="H999" s="93"/>
      <c r="I999" s="93"/>
      <c r="J999" s="93"/>
      <c r="K999" s="92" t="s">
        <v>101</v>
      </c>
      <c r="L999" s="92" t="s">
        <v>101</v>
      </c>
      <c r="M999" s="119">
        <v>6858</v>
      </c>
      <c r="N999" s="119">
        <v>7248</v>
      </c>
      <c r="O999" s="156">
        <v>672</v>
      </c>
      <c r="P999" s="157" t="s">
        <v>398</v>
      </c>
      <c r="Q999" s="158">
        <v>648</v>
      </c>
      <c r="R999" s="157" t="s">
        <v>398</v>
      </c>
      <c r="S999" s="158">
        <v>780</v>
      </c>
      <c r="T999" s="157" t="s">
        <v>398</v>
      </c>
      <c r="U999" s="158">
        <v>696</v>
      </c>
      <c r="V999" s="157" t="s">
        <v>398</v>
      </c>
      <c r="W999" s="158">
        <v>708</v>
      </c>
      <c r="X999" s="157" t="s">
        <v>398</v>
      </c>
      <c r="Y999" s="158">
        <v>648</v>
      </c>
      <c r="Z999" s="157" t="s">
        <v>398</v>
      </c>
      <c r="AA999" s="158">
        <v>744</v>
      </c>
      <c r="AB999" s="157" t="s">
        <v>398</v>
      </c>
      <c r="AC999" s="158">
        <v>588</v>
      </c>
      <c r="AD999" s="157" t="s">
        <v>398</v>
      </c>
      <c r="AE999" s="158">
        <v>720</v>
      </c>
      <c r="AF999" s="157" t="s">
        <v>398</v>
      </c>
      <c r="AG999" s="158">
        <v>684</v>
      </c>
      <c r="AH999" s="157" t="s">
        <v>398</v>
      </c>
      <c r="AI999" s="158">
        <v>648</v>
      </c>
      <c r="AJ999" s="157" t="s">
        <v>398</v>
      </c>
      <c r="AK999" s="158">
        <v>708</v>
      </c>
      <c r="AL999" s="95" t="s">
        <v>398</v>
      </c>
      <c r="AM999" s="125">
        <v>8244</v>
      </c>
      <c r="AN999" s="130"/>
      <c r="AO999" s="130"/>
    </row>
    <row r="1000" spans="1:41" ht="30" customHeight="1" x14ac:dyDescent="0.25">
      <c r="A1000" s="215"/>
      <c r="B1000" s="154">
        <v>34353</v>
      </c>
      <c r="C1000" s="89" t="s">
        <v>461</v>
      </c>
      <c r="D1000" s="89" t="s">
        <v>416</v>
      </c>
      <c r="E1000" s="149" t="s">
        <v>466</v>
      </c>
      <c r="F1000" s="155" t="s">
        <v>464</v>
      </c>
      <c r="G1000" s="93" t="s">
        <v>471</v>
      </c>
      <c r="H1000" s="93">
        <v>170</v>
      </c>
      <c r="I1000" s="93" t="s">
        <v>472</v>
      </c>
      <c r="J1000" s="93">
        <v>6</v>
      </c>
      <c r="K1000" s="92" t="s">
        <v>101</v>
      </c>
      <c r="L1000" s="92" t="s">
        <v>101</v>
      </c>
      <c r="M1000" s="119">
        <v>26890</v>
      </c>
      <c r="N1000" s="119">
        <v>28421</v>
      </c>
      <c r="O1000" s="156">
        <v>1633</v>
      </c>
      <c r="P1000" s="157" t="s">
        <v>398</v>
      </c>
      <c r="Q1000" s="158">
        <v>1742</v>
      </c>
      <c r="R1000" s="157" t="s">
        <v>398</v>
      </c>
      <c r="S1000" s="158">
        <v>1397</v>
      </c>
      <c r="T1000" s="157" t="s">
        <v>398</v>
      </c>
      <c r="U1000" s="158">
        <v>1503</v>
      </c>
      <c r="V1000" s="157" t="s">
        <v>398</v>
      </c>
      <c r="W1000" s="158">
        <v>1527</v>
      </c>
      <c r="X1000" s="157" t="s">
        <v>398</v>
      </c>
      <c r="Y1000" s="158">
        <v>1876</v>
      </c>
      <c r="Z1000" s="157" t="s">
        <v>398</v>
      </c>
      <c r="AA1000" s="158">
        <v>1607</v>
      </c>
      <c r="AB1000" s="157" t="s">
        <v>398</v>
      </c>
      <c r="AC1000" s="158">
        <v>1168</v>
      </c>
      <c r="AD1000" s="157" t="s">
        <v>398</v>
      </c>
      <c r="AE1000" s="158">
        <v>1902</v>
      </c>
      <c r="AF1000" s="157" t="s">
        <v>398</v>
      </c>
      <c r="AG1000" s="158">
        <v>1736</v>
      </c>
      <c r="AH1000" s="157" t="s">
        <v>398</v>
      </c>
      <c r="AI1000" s="158">
        <v>1453</v>
      </c>
      <c r="AJ1000" s="157" t="s">
        <v>398</v>
      </c>
      <c r="AK1000" s="158">
        <v>2458</v>
      </c>
      <c r="AL1000" s="95" t="s">
        <v>398</v>
      </c>
      <c r="AM1000" s="125">
        <v>20002</v>
      </c>
      <c r="AN1000" s="130"/>
      <c r="AO1000" s="130"/>
    </row>
    <row r="1001" spans="1:41" ht="30" customHeight="1" x14ac:dyDescent="0.25">
      <c r="A1001" s="214">
        <v>496</v>
      </c>
      <c r="B1001" s="154">
        <v>34354</v>
      </c>
      <c r="C1001" s="89" t="s">
        <v>461</v>
      </c>
      <c r="D1001" s="89" t="s">
        <v>416</v>
      </c>
      <c r="E1001" s="149" t="s">
        <v>463</v>
      </c>
      <c r="F1001" s="155" t="s">
        <v>464</v>
      </c>
      <c r="G1001" s="93"/>
      <c r="H1001" s="93"/>
      <c r="I1001" s="93"/>
      <c r="J1001" s="93"/>
      <c r="K1001" s="92" t="s">
        <v>101</v>
      </c>
      <c r="L1001" s="92" t="s">
        <v>101</v>
      </c>
      <c r="M1001" s="119">
        <v>34417</v>
      </c>
      <c r="N1001" s="119">
        <v>36377</v>
      </c>
      <c r="O1001" s="156">
        <v>3520</v>
      </c>
      <c r="P1001" s="157" t="s">
        <v>398</v>
      </c>
      <c r="Q1001" s="158">
        <v>3553</v>
      </c>
      <c r="R1001" s="157" t="s">
        <v>398</v>
      </c>
      <c r="S1001" s="158">
        <v>3157</v>
      </c>
      <c r="T1001" s="157" t="s">
        <v>398</v>
      </c>
      <c r="U1001" s="158">
        <v>2409</v>
      </c>
      <c r="V1001" s="157" t="s">
        <v>398</v>
      </c>
      <c r="W1001" s="158">
        <v>2497</v>
      </c>
      <c r="X1001" s="157" t="s">
        <v>398</v>
      </c>
      <c r="Y1001" s="158">
        <v>1815</v>
      </c>
      <c r="Z1001" s="157" t="s">
        <v>398</v>
      </c>
      <c r="AA1001" s="158">
        <v>2288</v>
      </c>
      <c r="AB1001" s="157" t="s">
        <v>398</v>
      </c>
      <c r="AC1001" s="158">
        <v>2145</v>
      </c>
      <c r="AD1001" s="157" t="s">
        <v>398</v>
      </c>
      <c r="AE1001" s="158">
        <v>2849</v>
      </c>
      <c r="AF1001" s="157" t="s">
        <v>398</v>
      </c>
      <c r="AG1001" s="158">
        <v>3245</v>
      </c>
      <c r="AH1001" s="157" t="s">
        <v>398</v>
      </c>
      <c r="AI1001" s="158">
        <v>3531</v>
      </c>
      <c r="AJ1001" s="157" t="s">
        <v>398</v>
      </c>
      <c r="AK1001" s="158">
        <v>8041</v>
      </c>
      <c r="AL1001" s="95" t="s">
        <v>398</v>
      </c>
      <c r="AM1001" s="125">
        <v>39050</v>
      </c>
      <c r="AN1001" s="130"/>
      <c r="AO1001" s="130"/>
    </row>
    <row r="1002" spans="1:41" ht="30" customHeight="1" x14ac:dyDescent="0.25">
      <c r="A1002" s="215"/>
      <c r="B1002" s="154">
        <v>34354</v>
      </c>
      <c r="C1002" s="89" t="s">
        <v>461</v>
      </c>
      <c r="D1002" s="89" t="s">
        <v>416</v>
      </c>
      <c r="E1002" s="149" t="s">
        <v>466</v>
      </c>
      <c r="F1002" s="155" t="s">
        <v>464</v>
      </c>
      <c r="G1002" s="93" t="s">
        <v>471</v>
      </c>
      <c r="H1002" s="93">
        <v>430</v>
      </c>
      <c r="I1002" s="93" t="s">
        <v>472</v>
      </c>
      <c r="J1002" s="93">
        <v>9</v>
      </c>
      <c r="K1002" s="92" t="s">
        <v>101</v>
      </c>
      <c r="L1002" s="92" t="s">
        <v>101</v>
      </c>
      <c r="M1002" s="119">
        <v>28160</v>
      </c>
      <c r="N1002" s="119">
        <v>29763</v>
      </c>
      <c r="O1002" s="156">
        <v>2880</v>
      </c>
      <c r="P1002" s="157" t="s">
        <v>398</v>
      </c>
      <c r="Q1002" s="158">
        <v>2907</v>
      </c>
      <c r="R1002" s="157" t="s">
        <v>398</v>
      </c>
      <c r="S1002" s="158">
        <v>2583</v>
      </c>
      <c r="T1002" s="157" t="s">
        <v>398</v>
      </c>
      <c r="U1002" s="158">
        <v>1971</v>
      </c>
      <c r="V1002" s="157" t="s">
        <v>398</v>
      </c>
      <c r="W1002" s="158">
        <v>2043</v>
      </c>
      <c r="X1002" s="157" t="s">
        <v>398</v>
      </c>
      <c r="Y1002" s="158">
        <v>1485</v>
      </c>
      <c r="Z1002" s="157" t="s">
        <v>398</v>
      </c>
      <c r="AA1002" s="158">
        <v>1872</v>
      </c>
      <c r="AB1002" s="157" t="s">
        <v>398</v>
      </c>
      <c r="AC1002" s="158">
        <v>1755</v>
      </c>
      <c r="AD1002" s="157" t="s">
        <v>398</v>
      </c>
      <c r="AE1002" s="158">
        <v>2331</v>
      </c>
      <c r="AF1002" s="157" t="s">
        <v>398</v>
      </c>
      <c r="AG1002" s="158">
        <v>2655</v>
      </c>
      <c r="AH1002" s="157" t="s">
        <v>398</v>
      </c>
      <c r="AI1002" s="158">
        <v>2889</v>
      </c>
      <c r="AJ1002" s="157" t="s">
        <v>398</v>
      </c>
      <c r="AK1002" s="158">
        <v>6579</v>
      </c>
      <c r="AL1002" s="95" t="s">
        <v>398</v>
      </c>
      <c r="AM1002" s="125">
        <v>31950</v>
      </c>
      <c r="AN1002" s="130"/>
      <c r="AO1002" s="130"/>
    </row>
    <row r="1003" spans="1:41" ht="30" customHeight="1" x14ac:dyDescent="0.25">
      <c r="A1003" s="214">
        <v>497</v>
      </c>
      <c r="B1003" s="154">
        <v>34355</v>
      </c>
      <c r="C1003" s="89" t="s">
        <v>461</v>
      </c>
      <c r="D1003" s="89" t="s">
        <v>416</v>
      </c>
      <c r="E1003" s="149" t="s">
        <v>463</v>
      </c>
      <c r="F1003" s="155" t="s">
        <v>464</v>
      </c>
      <c r="G1003" s="93"/>
      <c r="H1003" s="93"/>
      <c r="I1003" s="93"/>
      <c r="J1003" s="93"/>
      <c r="K1003" s="92" t="s">
        <v>101</v>
      </c>
      <c r="L1003" s="92" t="s">
        <v>101</v>
      </c>
      <c r="M1003" s="119">
        <v>29198</v>
      </c>
      <c r="N1003" s="119">
        <v>30860</v>
      </c>
      <c r="O1003" s="156">
        <v>2360</v>
      </c>
      <c r="P1003" s="157" t="s">
        <v>398</v>
      </c>
      <c r="Q1003" s="158">
        <v>2360</v>
      </c>
      <c r="R1003" s="157" t="s">
        <v>398</v>
      </c>
      <c r="S1003" s="158">
        <v>2400</v>
      </c>
      <c r="T1003" s="157" t="s">
        <v>398</v>
      </c>
      <c r="U1003" s="158">
        <v>2580</v>
      </c>
      <c r="V1003" s="157" t="s">
        <v>398</v>
      </c>
      <c r="W1003" s="158">
        <v>2660</v>
      </c>
      <c r="X1003" s="157" t="s">
        <v>398</v>
      </c>
      <c r="Y1003" s="158">
        <v>2460</v>
      </c>
      <c r="Z1003" s="157" t="s">
        <v>398</v>
      </c>
      <c r="AA1003" s="158">
        <v>2640</v>
      </c>
      <c r="AB1003" s="157" t="s">
        <v>398</v>
      </c>
      <c r="AC1003" s="158">
        <v>2340</v>
      </c>
      <c r="AD1003" s="157" t="s">
        <v>398</v>
      </c>
      <c r="AE1003" s="158">
        <v>2700</v>
      </c>
      <c r="AF1003" s="157" t="s">
        <v>398</v>
      </c>
      <c r="AG1003" s="158">
        <v>2700</v>
      </c>
      <c r="AH1003" s="157" t="s">
        <v>398</v>
      </c>
      <c r="AI1003" s="158">
        <v>2600</v>
      </c>
      <c r="AJ1003" s="157" t="s">
        <v>398</v>
      </c>
      <c r="AK1003" s="158">
        <v>2660</v>
      </c>
      <c r="AL1003" s="95" t="s">
        <v>398</v>
      </c>
      <c r="AM1003" s="125">
        <v>30460</v>
      </c>
      <c r="AN1003" s="130"/>
      <c r="AO1003" s="130"/>
    </row>
    <row r="1004" spans="1:41" ht="30" customHeight="1" x14ac:dyDescent="0.25">
      <c r="A1004" s="215"/>
      <c r="B1004" s="154">
        <v>34355</v>
      </c>
      <c r="C1004" s="89" t="s">
        <v>461</v>
      </c>
      <c r="D1004" s="89" t="s">
        <v>416</v>
      </c>
      <c r="E1004" s="149" t="s">
        <v>466</v>
      </c>
      <c r="F1004" s="155" t="s">
        <v>464</v>
      </c>
      <c r="G1004" s="93" t="s">
        <v>471</v>
      </c>
      <c r="H1004" s="93">
        <v>416</v>
      </c>
      <c r="I1004" s="93" t="s">
        <v>472</v>
      </c>
      <c r="J1004" s="93">
        <v>10</v>
      </c>
      <c r="K1004" s="92" t="s">
        <v>101</v>
      </c>
      <c r="L1004" s="92" t="s">
        <v>101</v>
      </c>
      <c r="M1004" s="119">
        <v>26502</v>
      </c>
      <c r="N1004" s="119">
        <v>28011</v>
      </c>
      <c r="O1004" s="156">
        <v>4162</v>
      </c>
      <c r="P1004" s="157" t="s">
        <v>398</v>
      </c>
      <c r="Q1004" s="158">
        <v>4566</v>
      </c>
      <c r="R1004" s="157" t="s">
        <v>398</v>
      </c>
      <c r="S1004" s="158">
        <v>3885</v>
      </c>
      <c r="T1004" s="157" t="s">
        <v>398</v>
      </c>
      <c r="U1004" s="158">
        <v>3266</v>
      </c>
      <c r="V1004" s="157" t="s">
        <v>398</v>
      </c>
      <c r="W1004" s="158">
        <v>2326</v>
      </c>
      <c r="X1004" s="157" t="s">
        <v>398</v>
      </c>
      <c r="Y1004" s="158">
        <v>2105</v>
      </c>
      <c r="Z1004" s="157" t="s">
        <v>398</v>
      </c>
      <c r="AA1004" s="158">
        <v>2535</v>
      </c>
      <c r="AB1004" s="157" t="s">
        <v>398</v>
      </c>
      <c r="AC1004" s="158">
        <v>2442</v>
      </c>
      <c r="AD1004" s="157" t="s">
        <v>398</v>
      </c>
      <c r="AE1004" s="158">
        <v>2940</v>
      </c>
      <c r="AF1004" s="157" t="s">
        <v>398</v>
      </c>
      <c r="AG1004" s="158">
        <v>3298</v>
      </c>
      <c r="AH1004" s="157" t="s">
        <v>398</v>
      </c>
      <c r="AI1004" s="158">
        <v>3692</v>
      </c>
      <c r="AJ1004" s="157" t="s">
        <v>398</v>
      </c>
      <c r="AK1004" s="158">
        <v>4503</v>
      </c>
      <c r="AL1004" s="95" t="s">
        <v>398</v>
      </c>
      <c r="AM1004" s="125">
        <v>39720</v>
      </c>
      <c r="AN1004" s="130"/>
      <c r="AO1004" s="130"/>
    </row>
    <row r="1005" spans="1:41" ht="30" customHeight="1" x14ac:dyDescent="0.25">
      <c r="A1005" s="214">
        <v>498</v>
      </c>
      <c r="B1005" s="154">
        <v>34356</v>
      </c>
      <c r="C1005" s="89" t="s">
        <v>461</v>
      </c>
      <c r="D1005" s="89" t="s">
        <v>416</v>
      </c>
      <c r="E1005" s="149" t="s">
        <v>463</v>
      </c>
      <c r="F1005" s="155" t="s">
        <v>464</v>
      </c>
      <c r="G1005" s="93"/>
      <c r="H1005" s="93"/>
      <c r="I1005" s="93"/>
      <c r="J1005" s="93"/>
      <c r="K1005" s="92" t="s">
        <v>101</v>
      </c>
      <c r="L1005" s="92" t="s">
        <v>101</v>
      </c>
      <c r="M1005" s="119">
        <v>30862</v>
      </c>
      <c r="N1005" s="119">
        <v>32619</v>
      </c>
      <c r="O1005" s="156">
        <v>2082</v>
      </c>
      <c r="P1005" s="157" t="s">
        <v>398</v>
      </c>
      <c r="Q1005" s="158">
        <v>2579</v>
      </c>
      <c r="R1005" s="157" t="s">
        <v>398</v>
      </c>
      <c r="S1005" s="158">
        <v>2498</v>
      </c>
      <c r="T1005" s="157" t="s">
        <v>398</v>
      </c>
      <c r="U1005" s="158">
        <v>3218</v>
      </c>
      <c r="V1005" s="157" t="s">
        <v>398</v>
      </c>
      <c r="W1005" s="158">
        <v>2363</v>
      </c>
      <c r="X1005" s="157" t="s">
        <v>398</v>
      </c>
      <c r="Y1005" s="158">
        <v>2466</v>
      </c>
      <c r="Z1005" s="157" t="s">
        <v>398</v>
      </c>
      <c r="AA1005" s="158">
        <v>2582</v>
      </c>
      <c r="AB1005" s="157" t="s">
        <v>398</v>
      </c>
      <c r="AC1005" s="158">
        <v>2298</v>
      </c>
      <c r="AD1005" s="157" t="s">
        <v>398</v>
      </c>
      <c r="AE1005" s="158">
        <v>2656</v>
      </c>
      <c r="AF1005" s="157" t="s">
        <v>398</v>
      </c>
      <c r="AG1005" s="158">
        <v>2679</v>
      </c>
      <c r="AH1005" s="157" t="s">
        <v>398</v>
      </c>
      <c r="AI1005" s="158">
        <v>2593</v>
      </c>
      <c r="AJ1005" s="157" t="s">
        <v>398</v>
      </c>
      <c r="AK1005" s="158">
        <v>2628</v>
      </c>
      <c r="AL1005" s="95" t="s">
        <v>398</v>
      </c>
      <c r="AM1005" s="125">
        <v>30642</v>
      </c>
      <c r="AN1005" s="130"/>
      <c r="AO1005" s="130"/>
    </row>
    <row r="1006" spans="1:41" ht="30" customHeight="1" x14ac:dyDescent="0.25">
      <c r="A1006" s="215"/>
      <c r="B1006" s="154">
        <v>34356</v>
      </c>
      <c r="C1006" s="89" t="s">
        <v>461</v>
      </c>
      <c r="D1006" s="89" t="s">
        <v>416</v>
      </c>
      <c r="E1006" s="149" t="s">
        <v>466</v>
      </c>
      <c r="F1006" s="155" t="s">
        <v>464</v>
      </c>
      <c r="G1006" s="93" t="s">
        <v>471</v>
      </c>
      <c r="H1006" s="93">
        <v>882</v>
      </c>
      <c r="I1006" s="93" t="s">
        <v>472</v>
      </c>
      <c r="J1006" s="93">
        <v>20</v>
      </c>
      <c r="K1006" s="92" t="s">
        <v>101</v>
      </c>
      <c r="L1006" s="92" t="s">
        <v>101</v>
      </c>
      <c r="M1006" s="119">
        <v>51701</v>
      </c>
      <c r="N1006" s="119">
        <v>54645</v>
      </c>
      <c r="O1006" s="156">
        <v>6913</v>
      </c>
      <c r="P1006" s="157" t="s">
        <v>398</v>
      </c>
      <c r="Q1006" s="158">
        <v>7457</v>
      </c>
      <c r="R1006" s="157" t="s">
        <v>398</v>
      </c>
      <c r="S1006" s="158">
        <v>5817</v>
      </c>
      <c r="T1006" s="157" t="s">
        <v>398</v>
      </c>
      <c r="U1006" s="158">
        <v>4253</v>
      </c>
      <c r="V1006" s="157" t="s">
        <v>398</v>
      </c>
      <c r="W1006" s="158">
        <v>3428</v>
      </c>
      <c r="X1006" s="157" t="s">
        <v>398</v>
      </c>
      <c r="Y1006" s="158">
        <v>2148</v>
      </c>
      <c r="Z1006" s="157" t="s">
        <v>398</v>
      </c>
      <c r="AA1006" s="158">
        <v>2044</v>
      </c>
      <c r="AB1006" s="157" t="s">
        <v>398</v>
      </c>
      <c r="AC1006" s="158">
        <v>2404</v>
      </c>
      <c r="AD1006" s="157" t="s">
        <v>398</v>
      </c>
      <c r="AE1006" s="158">
        <v>3581</v>
      </c>
      <c r="AF1006" s="157" t="s">
        <v>398</v>
      </c>
      <c r="AG1006" s="158">
        <v>5021</v>
      </c>
      <c r="AH1006" s="157" t="s">
        <v>398</v>
      </c>
      <c r="AI1006" s="158">
        <v>6363</v>
      </c>
      <c r="AJ1006" s="157" t="s">
        <v>398</v>
      </c>
      <c r="AK1006" s="158">
        <v>6573</v>
      </c>
      <c r="AL1006" s="95" t="s">
        <v>398</v>
      </c>
      <c r="AM1006" s="125">
        <v>56002</v>
      </c>
      <c r="AN1006" s="130"/>
      <c r="AO1006" s="130"/>
    </row>
    <row r="1007" spans="1:41" ht="30" customHeight="1" x14ac:dyDescent="0.25">
      <c r="A1007" s="214">
        <v>499</v>
      </c>
      <c r="B1007" s="154">
        <v>34357</v>
      </c>
      <c r="C1007" s="89" t="s">
        <v>461</v>
      </c>
      <c r="D1007" s="89" t="s">
        <v>416</v>
      </c>
      <c r="E1007" s="149" t="s">
        <v>463</v>
      </c>
      <c r="F1007" s="155" t="s">
        <v>464</v>
      </c>
      <c r="G1007" s="93"/>
      <c r="H1007" s="93"/>
      <c r="I1007" s="93"/>
      <c r="J1007" s="93"/>
      <c r="K1007" s="92" t="s">
        <v>101</v>
      </c>
      <c r="L1007" s="92" t="s">
        <v>101</v>
      </c>
      <c r="M1007" s="119">
        <v>12620</v>
      </c>
      <c r="N1007" s="119">
        <v>13339</v>
      </c>
      <c r="O1007" s="156">
        <v>1050</v>
      </c>
      <c r="P1007" s="157" t="s">
        <v>398</v>
      </c>
      <c r="Q1007" s="158">
        <v>1090</v>
      </c>
      <c r="R1007" s="157" t="s">
        <v>398</v>
      </c>
      <c r="S1007" s="158">
        <v>1290</v>
      </c>
      <c r="T1007" s="157" t="s">
        <v>398</v>
      </c>
      <c r="U1007" s="158">
        <v>1180</v>
      </c>
      <c r="V1007" s="157" t="s">
        <v>398</v>
      </c>
      <c r="W1007" s="158">
        <v>1350</v>
      </c>
      <c r="X1007" s="157" t="s">
        <v>398</v>
      </c>
      <c r="Y1007" s="158">
        <v>1120</v>
      </c>
      <c r="Z1007" s="157" t="s">
        <v>398</v>
      </c>
      <c r="AA1007" s="158">
        <v>1290</v>
      </c>
      <c r="AB1007" s="157" t="s">
        <v>398</v>
      </c>
      <c r="AC1007" s="158">
        <v>1100</v>
      </c>
      <c r="AD1007" s="157" t="s">
        <v>398</v>
      </c>
      <c r="AE1007" s="158">
        <v>730</v>
      </c>
      <c r="AF1007" s="157" t="s">
        <v>398</v>
      </c>
      <c r="AG1007" s="158">
        <v>710</v>
      </c>
      <c r="AH1007" s="157" t="s">
        <v>398</v>
      </c>
      <c r="AI1007" s="158">
        <v>670</v>
      </c>
      <c r="AJ1007" s="157" t="s">
        <v>398</v>
      </c>
      <c r="AK1007" s="158">
        <v>740</v>
      </c>
      <c r="AL1007" s="95" t="s">
        <v>398</v>
      </c>
      <c r="AM1007" s="125">
        <v>12320</v>
      </c>
      <c r="AN1007" s="130"/>
      <c r="AO1007" s="130"/>
    </row>
    <row r="1008" spans="1:41" ht="30" customHeight="1" x14ac:dyDescent="0.25">
      <c r="A1008" s="215"/>
      <c r="B1008" s="154">
        <v>34357</v>
      </c>
      <c r="C1008" s="89" t="s">
        <v>461</v>
      </c>
      <c r="D1008" s="89" t="s">
        <v>416</v>
      </c>
      <c r="E1008" s="149" t="s">
        <v>466</v>
      </c>
      <c r="F1008" s="155" t="s">
        <v>464</v>
      </c>
      <c r="G1008" s="93" t="s">
        <v>471</v>
      </c>
      <c r="H1008" s="93">
        <v>170</v>
      </c>
      <c r="I1008" s="93" t="s">
        <v>472</v>
      </c>
      <c r="J1008" s="93">
        <v>5</v>
      </c>
      <c r="K1008" s="92" t="s">
        <v>101</v>
      </c>
      <c r="L1008" s="92" t="s">
        <v>101</v>
      </c>
      <c r="M1008" s="119">
        <v>36746</v>
      </c>
      <c r="N1008" s="119">
        <v>38838</v>
      </c>
      <c r="O1008" s="156">
        <v>3417</v>
      </c>
      <c r="P1008" s="157" t="s">
        <v>398</v>
      </c>
      <c r="Q1008" s="158">
        <v>4251</v>
      </c>
      <c r="R1008" s="157" t="s">
        <v>398</v>
      </c>
      <c r="S1008" s="158">
        <v>3836</v>
      </c>
      <c r="T1008" s="157" t="s">
        <v>398</v>
      </c>
      <c r="U1008" s="158">
        <v>3062</v>
      </c>
      <c r="V1008" s="157" t="s">
        <v>398</v>
      </c>
      <c r="W1008" s="158">
        <v>3354</v>
      </c>
      <c r="X1008" s="157" t="s">
        <v>398</v>
      </c>
      <c r="Y1008" s="158">
        <v>2627</v>
      </c>
      <c r="Z1008" s="157" t="s">
        <v>398</v>
      </c>
      <c r="AA1008" s="158">
        <v>3684</v>
      </c>
      <c r="AB1008" s="157" t="s">
        <v>398</v>
      </c>
      <c r="AC1008" s="158">
        <v>3256</v>
      </c>
      <c r="AD1008" s="157" t="s">
        <v>398</v>
      </c>
      <c r="AE1008" s="158">
        <v>4176</v>
      </c>
      <c r="AF1008" s="157" t="s">
        <v>398</v>
      </c>
      <c r="AG1008" s="158">
        <v>3847</v>
      </c>
      <c r="AH1008" s="157" t="s">
        <v>398</v>
      </c>
      <c r="AI1008" s="158">
        <v>3455</v>
      </c>
      <c r="AJ1008" s="157" t="s">
        <v>398</v>
      </c>
      <c r="AK1008" s="158">
        <v>4289</v>
      </c>
      <c r="AL1008" s="95" t="s">
        <v>398</v>
      </c>
      <c r="AM1008" s="125">
        <v>43254</v>
      </c>
      <c r="AN1008" s="130"/>
      <c r="AO1008" s="130"/>
    </row>
    <row r="1009" spans="1:41" ht="30" customHeight="1" x14ac:dyDescent="0.25">
      <c r="A1009" s="214">
        <v>500</v>
      </c>
      <c r="B1009" s="154">
        <v>34358</v>
      </c>
      <c r="C1009" s="89" t="s">
        <v>461</v>
      </c>
      <c r="D1009" s="89" t="s">
        <v>416</v>
      </c>
      <c r="E1009" s="149" t="s">
        <v>463</v>
      </c>
      <c r="F1009" s="155" t="s">
        <v>464</v>
      </c>
      <c r="G1009" s="93"/>
      <c r="H1009" s="93"/>
      <c r="I1009" s="93"/>
      <c r="J1009" s="93"/>
      <c r="K1009" s="92" t="s">
        <v>101</v>
      </c>
      <c r="L1009" s="92" t="s">
        <v>101</v>
      </c>
      <c r="M1009" s="119">
        <v>15620</v>
      </c>
      <c r="N1009" s="119">
        <v>16509</v>
      </c>
      <c r="O1009" s="156">
        <v>2206</v>
      </c>
      <c r="P1009" s="157" t="s">
        <v>398</v>
      </c>
      <c r="Q1009" s="158">
        <v>1480</v>
      </c>
      <c r="R1009" s="157" t="s">
        <v>398</v>
      </c>
      <c r="S1009" s="158">
        <v>961</v>
      </c>
      <c r="T1009" s="157" t="s">
        <v>398</v>
      </c>
      <c r="U1009" s="158">
        <v>1343</v>
      </c>
      <c r="V1009" s="157" t="s">
        <v>398</v>
      </c>
      <c r="W1009" s="158">
        <v>1631</v>
      </c>
      <c r="X1009" s="157" t="s">
        <v>398</v>
      </c>
      <c r="Y1009" s="158">
        <v>1144</v>
      </c>
      <c r="Z1009" s="157" t="s">
        <v>398</v>
      </c>
      <c r="AA1009" s="158">
        <v>1115</v>
      </c>
      <c r="AB1009" s="157" t="s">
        <v>398</v>
      </c>
      <c r="AC1009" s="158">
        <v>1788</v>
      </c>
      <c r="AD1009" s="157" t="s">
        <v>398</v>
      </c>
      <c r="AE1009" s="158">
        <v>1742</v>
      </c>
      <c r="AF1009" s="157" t="s">
        <v>398</v>
      </c>
      <c r="AG1009" s="158">
        <v>1356</v>
      </c>
      <c r="AH1009" s="157" t="s">
        <v>398</v>
      </c>
      <c r="AI1009" s="158">
        <v>1398</v>
      </c>
      <c r="AJ1009" s="157" t="s">
        <v>398</v>
      </c>
      <c r="AK1009" s="158">
        <v>1599</v>
      </c>
      <c r="AL1009" s="95" t="s">
        <v>398</v>
      </c>
      <c r="AM1009" s="125">
        <v>17763</v>
      </c>
      <c r="AN1009" s="130"/>
      <c r="AO1009" s="130"/>
    </row>
    <row r="1010" spans="1:41" ht="30" customHeight="1" x14ac:dyDescent="0.25">
      <c r="A1010" s="215"/>
      <c r="B1010" s="154">
        <v>34358</v>
      </c>
      <c r="C1010" s="89" t="s">
        <v>461</v>
      </c>
      <c r="D1010" s="89" t="s">
        <v>416</v>
      </c>
      <c r="E1010" s="149" t="s">
        <v>466</v>
      </c>
      <c r="F1010" s="155" t="s">
        <v>464</v>
      </c>
      <c r="G1010" s="93" t="s">
        <v>471</v>
      </c>
      <c r="H1010" s="93">
        <v>170</v>
      </c>
      <c r="I1010" s="93" t="s">
        <v>472</v>
      </c>
      <c r="J1010" s="93">
        <v>4</v>
      </c>
      <c r="K1010" s="92" t="s">
        <v>101</v>
      </c>
      <c r="L1010" s="92" t="s">
        <v>101</v>
      </c>
      <c r="M1010" s="119">
        <v>12779</v>
      </c>
      <c r="N1010" s="119">
        <v>13507</v>
      </c>
      <c r="O1010" s="156">
        <v>1804</v>
      </c>
      <c r="P1010" s="157" t="s">
        <v>398</v>
      </c>
      <c r="Q1010" s="158">
        <v>1211</v>
      </c>
      <c r="R1010" s="157" t="s">
        <v>398</v>
      </c>
      <c r="S1010" s="158">
        <v>787</v>
      </c>
      <c r="T1010" s="157" t="s">
        <v>398</v>
      </c>
      <c r="U1010" s="158">
        <v>1099</v>
      </c>
      <c r="V1010" s="157" t="s">
        <v>398</v>
      </c>
      <c r="W1010" s="158">
        <v>1334</v>
      </c>
      <c r="X1010" s="157" t="s">
        <v>398</v>
      </c>
      <c r="Y1010" s="158">
        <v>936</v>
      </c>
      <c r="Z1010" s="157" t="s">
        <v>398</v>
      </c>
      <c r="AA1010" s="158">
        <v>912</v>
      </c>
      <c r="AB1010" s="157" t="s">
        <v>398</v>
      </c>
      <c r="AC1010" s="158">
        <v>1463</v>
      </c>
      <c r="AD1010" s="157" t="s">
        <v>398</v>
      </c>
      <c r="AE1010" s="158">
        <v>1426</v>
      </c>
      <c r="AF1010" s="157" t="s">
        <v>398</v>
      </c>
      <c r="AG1010" s="158">
        <v>1110</v>
      </c>
      <c r="AH1010" s="157" t="s">
        <v>398</v>
      </c>
      <c r="AI1010" s="158">
        <v>1143</v>
      </c>
      <c r="AJ1010" s="157" t="s">
        <v>398</v>
      </c>
      <c r="AK1010" s="158">
        <v>1309</v>
      </c>
      <c r="AL1010" s="95" t="s">
        <v>398</v>
      </c>
      <c r="AM1010" s="125">
        <v>14534</v>
      </c>
      <c r="AN1010" s="130"/>
      <c r="AO1010" s="130"/>
    </row>
    <row r="1011" spans="1:41" ht="30" customHeight="1" x14ac:dyDescent="0.25">
      <c r="A1011" s="214">
        <v>501</v>
      </c>
      <c r="B1011" s="154">
        <v>34359</v>
      </c>
      <c r="C1011" s="89" t="s">
        <v>461</v>
      </c>
      <c r="D1011" s="89" t="s">
        <v>416</v>
      </c>
      <c r="E1011" s="149" t="s">
        <v>463</v>
      </c>
      <c r="F1011" s="155" t="s">
        <v>464</v>
      </c>
      <c r="G1011" s="93"/>
      <c r="H1011" s="93"/>
      <c r="I1011" s="93"/>
      <c r="J1011" s="93"/>
      <c r="K1011" s="92" t="s">
        <v>101</v>
      </c>
      <c r="L1011" s="92" t="s">
        <v>101</v>
      </c>
      <c r="M1011" s="119">
        <v>49872</v>
      </c>
      <c r="N1011" s="119">
        <v>52712</v>
      </c>
      <c r="O1011" s="156">
        <v>5720</v>
      </c>
      <c r="P1011" s="157" t="s">
        <v>398</v>
      </c>
      <c r="Q1011" s="158">
        <v>5720</v>
      </c>
      <c r="R1011" s="157" t="s">
        <v>398</v>
      </c>
      <c r="S1011" s="158">
        <v>4884</v>
      </c>
      <c r="T1011" s="157" t="s">
        <v>398</v>
      </c>
      <c r="U1011" s="158">
        <v>3927</v>
      </c>
      <c r="V1011" s="157" t="s">
        <v>398</v>
      </c>
      <c r="W1011" s="158">
        <v>3509</v>
      </c>
      <c r="X1011" s="157" t="s">
        <v>398</v>
      </c>
      <c r="Y1011" s="158">
        <v>2629</v>
      </c>
      <c r="Z1011" s="157" t="s">
        <v>398</v>
      </c>
      <c r="AA1011" s="158">
        <v>2992</v>
      </c>
      <c r="AB1011" s="157" t="s">
        <v>398</v>
      </c>
      <c r="AC1011" s="158">
        <v>3124</v>
      </c>
      <c r="AD1011" s="157" t="s">
        <v>398</v>
      </c>
      <c r="AE1011" s="158">
        <v>3883</v>
      </c>
      <c r="AF1011" s="157" t="s">
        <v>398</v>
      </c>
      <c r="AG1011" s="158">
        <v>4400</v>
      </c>
      <c r="AH1011" s="157" t="s">
        <v>398</v>
      </c>
      <c r="AI1011" s="158">
        <v>5038</v>
      </c>
      <c r="AJ1011" s="157" t="s">
        <v>398</v>
      </c>
      <c r="AK1011" s="158">
        <v>5995</v>
      </c>
      <c r="AL1011" s="95" t="s">
        <v>398</v>
      </c>
      <c r="AM1011" s="125">
        <v>51821</v>
      </c>
      <c r="AN1011" s="130"/>
      <c r="AO1011" s="130"/>
    </row>
    <row r="1012" spans="1:41" ht="30" customHeight="1" x14ac:dyDescent="0.25">
      <c r="A1012" s="215"/>
      <c r="B1012" s="154">
        <v>34359</v>
      </c>
      <c r="C1012" s="89" t="s">
        <v>461</v>
      </c>
      <c r="D1012" s="89" t="s">
        <v>416</v>
      </c>
      <c r="E1012" s="149" t="s">
        <v>466</v>
      </c>
      <c r="F1012" s="155" t="s">
        <v>464</v>
      </c>
      <c r="G1012" s="93" t="s">
        <v>471</v>
      </c>
      <c r="H1012" s="93">
        <v>729</v>
      </c>
      <c r="I1012" s="93" t="s">
        <v>472</v>
      </c>
      <c r="J1012" s="93">
        <v>21</v>
      </c>
      <c r="K1012" s="92" t="s">
        <v>101</v>
      </c>
      <c r="L1012" s="92" t="s">
        <v>101</v>
      </c>
      <c r="M1012" s="119">
        <v>40805</v>
      </c>
      <c r="N1012" s="119">
        <v>43128</v>
      </c>
      <c r="O1012" s="156">
        <v>4680</v>
      </c>
      <c r="P1012" s="157" t="s">
        <v>398</v>
      </c>
      <c r="Q1012" s="158">
        <v>4680</v>
      </c>
      <c r="R1012" s="157" t="s">
        <v>398</v>
      </c>
      <c r="S1012" s="158">
        <v>3996</v>
      </c>
      <c r="T1012" s="157" t="s">
        <v>398</v>
      </c>
      <c r="U1012" s="158">
        <v>3213</v>
      </c>
      <c r="V1012" s="157" t="s">
        <v>398</v>
      </c>
      <c r="W1012" s="158">
        <v>2871</v>
      </c>
      <c r="X1012" s="157" t="s">
        <v>398</v>
      </c>
      <c r="Y1012" s="158">
        <v>2151</v>
      </c>
      <c r="Z1012" s="157" t="s">
        <v>398</v>
      </c>
      <c r="AA1012" s="158">
        <v>2448</v>
      </c>
      <c r="AB1012" s="157" t="s">
        <v>398</v>
      </c>
      <c r="AC1012" s="158">
        <v>2556</v>
      </c>
      <c r="AD1012" s="157" t="s">
        <v>398</v>
      </c>
      <c r="AE1012" s="158">
        <v>3177</v>
      </c>
      <c r="AF1012" s="157" t="s">
        <v>398</v>
      </c>
      <c r="AG1012" s="158">
        <v>3600</v>
      </c>
      <c r="AH1012" s="157" t="s">
        <v>398</v>
      </c>
      <c r="AI1012" s="158">
        <v>4122</v>
      </c>
      <c r="AJ1012" s="157" t="s">
        <v>398</v>
      </c>
      <c r="AK1012" s="158">
        <v>4905</v>
      </c>
      <c r="AL1012" s="95" t="s">
        <v>398</v>
      </c>
      <c r="AM1012" s="125">
        <v>42399</v>
      </c>
      <c r="AN1012" s="130"/>
      <c r="AO1012" s="130"/>
    </row>
    <row r="1013" spans="1:41" ht="30" customHeight="1" x14ac:dyDescent="0.25">
      <c r="A1013" s="214">
        <v>502</v>
      </c>
      <c r="B1013" s="154">
        <v>34360</v>
      </c>
      <c r="C1013" s="89" t="s">
        <v>461</v>
      </c>
      <c r="D1013" s="89" t="s">
        <v>416</v>
      </c>
      <c r="E1013" s="149" t="s">
        <v>463</v>
      </c>
      <c r="F1013" s="155" t="s">
        <v>464</v>
      </c>
      <c r="G1013" s="93"/>
      <c r="H1013" s="93"/>
      <c r="I1013" s="93"/>
      <c r="J1013" s="93"/>
      <c r="K1013" s="92" t="s">
        <v>101</v>
      </c>
      <c r="L1013" s="92" t="s">
        <v>101</v>
      </c>
      <c r="M1013" s="92">
        <v>25373</v>
      </c>
      <c r="N1013" s="92">
        <v>26818</v>
      </c>
      <c r="O1013" s="156">
        <v>3102</v>
      </c>
      <c r="P1013" s="157" t="s">
        <v>398</v>
      </c>
      <c r="Q1013" s="158">
        <v>3498</v>
      </c>
      <c r="R1013" s="157" t="s">
        <v>398</v>
      </c>
      <c r="S1013" s="158">
        <v>2992</v>
      </c>
      <c r="T1013" s="157" t="s">
        <v>398</v>
      </c>
      <c r="U1013" s="158">
        <v>2244</v>
      </c>
      <c r="V1013" s="157" t="s">
        <v>398</v>
      </c>
      <c r="W1013" s="158">
        <v>2453</v>
      </c>
      <c r="X1013" s="157" t="s">
        <v>398</v>
      </c>
      <c r="Y1013" s="158">
        <v>1749</v>
      </c>
      <c r="Z1013" s="157" t="s">
        <v>398</v>
      </c>
      <c r="AA1013" s="158">
        <v>2013</v>
      </c>
      <c r="AB1013" s="157" t="s">
        <v>398</v>
      </c>
      <c r="AC1013" s="158">
        <v>2024</v>
      </c>
      <c r="AD1013" s="157" t="s">
        <v>398</v>
      </c>
      <c r="AE1013" s="158">
        <v>2640</v>
      </c>
      <c r="AF1013" s="157" t="s">
        <v>398</v>
      </c>
      <c r="AG1013" s="158">
        <v>2728</v>
      </c>
      <c r="AH1013" s="157" t="s">
        <v>398</v>
      </c>
      <c r="AI1013" s="158">
        <v>3102</v>
      </c>
      <c r="AJ1013" s="157" t="s">
        <v>398</v>
      </c>
      <c r="AK1013" s="158">
        <v>3476</v>
      </c>
      <c r="AL1013" s="95" t="s">
        <v>398</v>
      </c>
      <c r="AM1013" s="125">
        <v>32021</v>
      </c>
      <c r="AN1013" s="130"/>
      <c r="AO1013" s="130"/>
    </row>
    <row r="1014" spans="1:41" ht="30" customHeight="1" x14ac:dyDescent="0.25">
      <c r="A1014" s="215"/>
      <c r="B1014" s="154">
        <v>34360</v>
      </c>
      <c r="C1014" s="89" t="s">
        <v>461</v>
      </c>
      <c r="D1014" s="89" t="s">
        <v>416</v>
      </c>
      <c r="E1014" s="149" t="s">
        <v>466</v>
      </c>
      <c r="F1014" s="155" t="s">
        <v>464</v>
      </c>
      <c r="G1014" s="93" t="s">
        <v>471</v>
      </c>
      <c r="H1014" s="93">
        <v>559</v>
      </c>
      <c r="I1014" s="93" t="s">
        <v>472</v>
      </c>
      <c r="J1014" s="93">
        <v>11</v>
      </c>
      <c r="K1014" s="92" t="s">
        <v>101</v>
      </c>
      <c r="L1014" s="92" t="s">
        <v>101</v>
      </c>
      <c r="M1014" s="119">
        <v>20760</v>
      </c>
      <c r="N1014" s="119">
        <v>21942</v>
      </c>
      <c r="O1014" s="156">
        <v>2538</v>
      </c>
      <c r="P1014" s="157" t="s">
        <v>398</v>
      </c>
      <c r="Q1014" s="158">
        <v>2862</v>
      </c>
      <c r="R1014" s="157" t="s">
        <v>398</v>
      </c>
      <c r="S1014" s="158">
        <v>2448</v>
      </c>
      <c r="T1014" s="157" t="s">
        <v>398</v>
      </c>
      <c r="U1014" s="158">
        <v>1836</v>
      </c>
      <c r="V1014" s="157" t="s">
        <v>398</v>
      </c>
      <c r="W1014" s="158">
        <v>2007</v>
      </c>
      <c r="X1014" s="157" t="s">
        <v>398</v>
      </c>
      <c r="Y1014" s="158">
        <v>1431</v>
      </c>
      <c r="Z1014" s="157" t="s">
        <v>398</v>
      </c>
      <c r="AA1014" s="158">
        <v>1647</v>
      </c>
      <c r="AB1014" s="157" t="s">
        <v>398</v>
      </c>
      <c r="AC1014" s="158">
        <v>1656</v>
      </c>
      <c r="AD1014" s="157" t="s">
        <v>398</v>
      </c>
      <c r="AE1014" s="158">
        <v>2160</v>
      </c>
      <c r="AF1014" s="157" t="s">
        <v>398</v>
      </c>
      <c r="AG1014" s="158">
        <v>2232</v>
      </c>
      <c r="AH1014" s="157" t="s">
        <v>398</v>
      </c>
      <c r="AI1014" s="158">
        <v>2538</v>
      </c>
      <c r="AJ1014" s="157" t="s">
        <v>398</v>
      </c>
      <c r="AK1014" s="158">
        <v>2844</v>
      </c>
      <c r="AL1014" s="95" t="s">
        <v>398</v>
      </c>
      <c r="AM1014" s="125">
        <v>26199</v>
      </c>
      <c r="AN1014" s="130"/>
      <c r="AO1014" s="130"/>
    </row>
    <row r="1015" spans="1:41" ht="30" customHeight="1" x14ac:dyDescent="0.25">
      <c r="A1015" s="214">
        <v>503</v>
      </c>
      <c r="B1015" s="154">
        <v>34361</v>
      </c>
      <c r="C1015" s="89" t="s">
        <v>461</v>
      </c>
      <c r="D1015" s="89" t="s">
        <v>416</v>
      </c>
      <c r="E1015" s="149" t="s">
        <v>463</v>
      </c>
      <c r="F1015" s="155" t="s">
        <v>464</v>
      </c>
      <c r="G1015" s="93"/>
      <c r="H1015" s="93"/>
      <c r="I1015" s="93"/>
      <c r="J1015" s="93"/>
      <c r="K1015" s="92"/>
      <c r="L1015" s="92"/>
      <c r="M1015" s="119"/>
      <c r="N1015" s="119"/>
      <c r="O1015" s="156"/>
      <c r="P1015" s="157"/>
      <c r="Q1015" s="158"/>
      <c r="R1015" s="157"/>
      <c r="S1015" s="158"/>
      <c r="T1015" s="157"/>
      <c r="U1015" s="158"/>
      <c r="V1015" s="157"/>
      <c r="W1015" s="158"/>
      <c r="X1015" s="157"/>
      <c r="Y1015" s="158"/>
      <c r="Z1015" s="157"/>
      <c r="AA1015" s="158"/>
      <c r="AB1015" s="157"/>
      <c r="AC1015" s="158"/>
      <c r="AD1015" s="157"/>
      <c r="AE1015" s="158"/>
      <c r="AF1015" s="157"/>
      <c r="AG1015" s="158"/>
      <c r="AH1015" s="157"/>
      <c r="AI1015" s="158"/>
      <c r="AJ1015" s="157"/>
      <c r="AK1015" s="158"/>
      <c r="AL1015" s="95"/>
      <c r="AM1015" s="125"/>
      <c r="AN1015" s="130"/>
      <c r="AO1015" s="130"/>
    </row>
    <row r="1016" spans="1:41" ht="30" customHeight="1" x14ac:dyDescent="0.25">
      <c r="A1016" s="215"/>
      <c r="B1016" s="154">
        <v>34361</v>
      </c>
      <c r="C1016" s="89" t="s">
        <v>461</v>
      </c>
      <c r="D1016" s="89" t="s">
        <v>416</v>
      </c>
      <c r="E1016" s="149" t="s">
        <v>466</v>
      </c>
      <c r="F1016" s="155" t="s">
        <v>464</v>
      </c>
      <c r="G1016" s="93" t="s">
        <v>471</v>
      </c>
      <c r="H1016" s="93">
        <v>5</v>
      </c>
      <c r="I1016" s="93" t="s">
        <v>472</v>
      </c>
      <c r="J1016" s="93">
        <v>1</v>
      </c>
      <c r="K1016" s="92" t="s">
        <v>101</v>
      </c>
      <c r="L1016" s="92" t="s">
        <v>101</v>
      </c>
      <c r="M1016" s="119">
        <v>1307</v>
      </c>
      <c r="N1016" s="119">
        <v>1381</v>
      </c>
      <c r="O1016" s="156">
        <v>141</v>
      </c>
      <c r="P1016" s="157" t="s">
        <v>398</v>
      </c>
      <c r="Q1016" s="158">
        <v>119</v>
      </c>
      <c r="R1016" s="157" t="s">
        <v>398</v>
      </c>
      <c r="S1016" s="158">
        <v>119</v>
      </c>
      <c r="T1016" s="157" t="s">
        <v>398</v>
      </c>
      <c r="U1016" s="158">
        <v>119</v>
      </c>
      <c r="V1016" s="157" t="s">
        <v>398</v>
      </c>
      <c r="W1016" s="158">
        <v>119</v>
      </c>
      <c r="X1016" s="157" t="s">
        <v>398</v>
      </c>
      <c r="Y1016" s="158">
        <v>119</v>
      </c>
      <c r="Z1016" s="157" t="s">
        <v>398</v>
      </c>
      <c r="AA1016" s="158">
        <v>119</v>
      </c>
      <c r="AB1016" s="157" t="s">
        <v>398</v>
      </c>
      <c r="AC1016" s="158">
        <v>119</v>
      </c>
      <c r="AD1016" s="157" t="s">
        <v>398</v>
      </c>
      <c r="AE1016" s="158">
        <v>119</v>
      </c>
      <c r="AF1016" s="157" t="s">
        <v>398</v>
      </c>
      <c r="AG1016" s="158">
        <v>119</v>
      </c>
      <c r="AH1016" s="157" t="s">
        <v>398</v>
      </c>
      <c r="AI1016" s="158">
        <v>119</v>
      </c>
      <c r="AJ1016" s="157" t="s">
        <v>398</v>
      </c>
      <c r="AK1016" s="158">
        <v>119</v>
      </c>
      <c r="AL1016" s="95" t="s">
        <v>398</v>
      </c>
      <c r="AM1016" s="125">
        <v>1450</v>
      </c>
      <c r="AN1016" s="130"/>
      <c r="AO1016" s="130"/>
    </row>
    <row r="1017" spans="1:41" ht="30" customHeight="1" x14ac:dyDescent="0.25">
      <c r="A1017" s="214">
        <v>504</v>
      </c>
      <c r="B1017" s="154">
        <v>34362</v>
      </c>
      <c r="C1017" s="89" t="s">
        <v>461</v>
      </c>
      <c r="D1017" s="89" t="s">
        <v>416</v>
      </c>
      <c r="E1017" s="149" t="s">
        <v>463</v>
      </c>
      <c r="F1017" s="155" t="s">
        <v>464</v>
      </c>
      <c r="G1017" s="93"/>
      <c r="H1017" s="93"/>
      <c r="I1017" s="93"/>
      <c r="J1017" s="93"/>
      <c r="K1017" s="92"/>
      <c r="L1017" s="92"/>
      <c r="M1017" s="119"/>
      <c r="N1017" s="119"/>
      <c r="O1017" s="156"/>
      <c r="P1017" s="157"/>
      <c r="Q1017" s="158"/>
      <c r="R1017" s="157"/>
      <c r="S1017" s="158"/>
      <c r="T1017" s="157"/>
      <c r="U1017" s="158"/>
      <c r="V1017" s="157"/>
      <c r="W1017" s="158"/>
      <c r="X1017" s="157"/>
      <c r="Y1017" s="158"/>
      <c r="Z1017" s="157"/>
      <c r="AA1017" s="158"/>
      <c r="AB1017" s="157"/>
      <c r="AC1017" s="158"/>
      <c r="AD1017" s="157"/>
      <c r="AE1017" s="158"/>
      <c r="AF1017" s="157"/>
      <c r="AG1017" s="158"/>
      <c r="AH1017" s="157"/>
      <c r="AI1017" s="158"/>
      <c r="AJ1017" s="157"/>
      <c r="AK1017" s="158"/>
      <c r="AL1017" s="95"/>
      <c r="AM1017" s="125"/>
      <c r="AN1017" s="130"/>
      <c r="AO1017" s="130"/>
    </row>
    <row r="1018" spans="1:41" ht="30" customHeight="1" x14ac:dyDescent="0.25">
      <c r="A1018" s="215"/>
      <c r="B1018" s="154">
        <v>34362</v>
      </c>
      <c r="C1018" s="89" t="s">
        <v>461</v>
      </c>
      <c r="D1018" s="89" t="s">
        <v>416</v>
      </c>
      <c r="E1018" s="149" t="s">
        <v>466</v>
      </c>
      <c r="F1018" s="155" t="s">
        <v>464</v>
      </c>
      <c r="G1018" s="93" t="s">
        <v>471</v>
      </c>
      <c r="H1018" s="93">
        <v>5</v>
      </c>
      <c r="I1018" s="93" t="s">
        <v>472</v>
      </c>
      <c r="J1018" s="93">
        <v>1</v>
      </c>
      <c r="K1018" s="92" t="s">
        <v>101</v>
      </c>
      <c r="L1018" s="92" t="s">
        <v>101</v>
      </c>
      <c r="M1018" s="119">
        <v>922</v>
      </c>
      <c r="N1018" s="119">
        <v>974</v>
      </c>
      <c r="O1018" s="156">
        <v>83</v>
      </c>
      <c r="P1018" s="157" t="s">
        <v>398</v>
      </c>
      <c r="Q1018" s="158">
        <v>83</v>
      </c>
      <c r="R1018" s="157" t="s">
        <v>398</v>
      </c>
      <c r="S1018" s="158">
        <v>83</v>
      </c>
      <c r="T1018" s="157" t="s">
        <v>398</v>
      </c>
      <c r="U1018" s="158">
        <v>83</v>
      </c>
      <c r="V1018" s="157" t="s">
        <v>398</v>
      </c>
      <c r="W1018" s="158">
        <v>83</v>
      </c>
      <c r="X1018" s="157" t="s">
        <v>398</v>
      </c>
      <c r="Y1018" s="158">
        <v>83</v>
      </c>
      <c r="Z1018" s="157" t="s">
        <v>398</v>
      </c>
      <c r="AA1018" s="158">
        <v>0</v>
      </c>
      <c r="AB1018" s="157" t="s">
        <v>398</v>
      </c>
      <c r="AC1018" s="158">
        <v>127</v>
      </c>
      <c r="AD1018" s="157" t="s">
        <v>398</v>
      </c>
      <c r="AE1018" s="158">
        <v>127</v>
      </c>
      <c r="AF1018" s="157" t="s">
        <v>398</v>
      </c>
      <c r="AG1018" s="158">
        <v>127</v>
      </c>
      <c r="AH1018" s="157" t="s">
        <v>398</v>
      </c>
      <c r="AI1018" s="158">
        <v>127</v>
      </c>
      <c r="AJ1018" s="157" t="s">
        <v>398</v>
      </c>
      <c r="AK1018" s="158">
        <v>127</v>
      </c>
      <c r="AL1018" s="95" t="s">
        <v>398</v>
      </c>
      <c r="AM1018" s="125">
        <v>1133</v>
      </c>
      <c r="AN1018" s="130"/>
      <c r="AO1018" s="130"/>
    </row>
    <row r="1019" spans="1:41" ht="30" customHeight="1" x14ac:dyDescent="0.25">
      <c r="A1019" s="214">
        <v>505</v>
      </c>
      <c r="B1019" s="154">
        <v>34363</v>
      </c>
      <c r="C1019" s="89" t="s">
        <v>461</v>
      </c>
      <c r="D1019" s="89" t="s">
        <v>416</v>
      </c>
      <c r="E1019" s="149" t="s">
        <v>463</v>
      </c>
      <c r="F1019" s="155" t="s">
        <v>464</v>
      </c>
      <c r="G1019" s="93"/>
      <c r="H1019" s="93"/>
      <c r="I1019" s="93"/>
      <c r="J1019" s="93"/>
      <c r="K1019" s="92"/>
      <c r="L1019" s="92"/>
      <c r="M1019" s="119"/>
      <c r="N1019" s="119"/>
      <c r="O1019" s="156"/>
      <c r="P1019" s="157"/>
      <c r="Q1019" s="158"/>
      <c r="R1019" s="157"/>
      <c r="S1019" s="158"/>
      <c r="T1019" s="157"/>
      <c r="U1019" s="158"/>
      <c r="V1019" s="157"/>
      <c r="W1019" s="158"/>
      <c r="X1019" s="157"/>
      <c r="Y1019" s="158"/>
      <c r="Z1019" s="157"/>
      <c r="AA1019" s="158"/>
      <c r="AB1019" s="157"/>
      <c r="AC1019" s="158"/>
      <c r="AD1019" s="157"/>
      <c r="AE1019" s="158"/>
      <c r="AF1019" s="157"/>
      <c r="AG1019" s="158"/>
      <c r="AH1019" s="157"/>
      <c r="AI1019" s="158"/>
      <c r="AJ1019" s="157"/>
      <c r="AK1019" s="158"/>
      <c r="AL1019" s="95"/>
      <c r="AM1019" s="125"/>
      <c r="AN1019" s="130"/>
      <c r="AO1019" s="130"/>
    </row>
    <row r="1020" spans="1:41" ht="30" customHeight="1" x14ac:dyDescent="0.25">
      <c r="A1020" s="215"/>
      <c r="B1020" s="154">
        <v>34363</v>
      </c>
      <c r="C1020" s="89" t="s">
        <v>461</v>
      </c>
      <c r="D1020" s="89" t="s">
        <v>416</v>
      </c>
      <c r="E1020" s="149" t="s">
        <v>466</v>
      </c>
      <c r="F1020" s="155" t="s">
        <v>464</v>
      </c>
      <c r="G1020" s="93" t="s">
        <v>471</v>
      </c>
      <c r="H1020" s="93">
        <v>12</v>
      </c>
      <c r="I1020" s="93" t="s">
        <v>472</v>
      </c>
      <c r="J1020" s="93">
        <v>5</v>
      </c>
      <c r="K1020" s="92"/>
      <c r="L1020" s="92"/>
      <c r="M1020" s="119"/>
      <c r="N1020" s="119"/>
      <c r="O1020" s="156"/>
      <c r="P1020" s="157"/>
      <c r="Q1020" s="158"/>
      <c r="R1020" s="157"/>
      <c r="S1020" s="158"/>
      <c r="T1020" s="157"/>
      <c r="U1020" s="158"/>
      <c r="V1020" s="157"/>
      <c r="W1020" s="158"/>
      <c r="X1020" s="157"/>
      <c r="Y1020" s="158"/>
      <c r="Z1020" s="157"/>
      <c r="AA1020" s="158"/>
      <c r="AB1020" s="157"/>
      <c r="AC1020" s="158"/>
      <c r="AD1020" s="157"/>
      <c r="AE1020" s="158"/>
      <c r="AF1020" s="157"/>
      <c r="AG1020" s="158"/>
      <c r="AH1020" s="157"/>
      <c r="AI1020" s="158"/>
      <c r="AJ1020" s="157"/>
      <c r="AK1020" s="158"/>
      <c r="AL1020" s="95"/>
      <c r="AM1020" s="125">
        <v>0</v>
      </c>
      <c r="AN1020" s="130"/>
      <c r="AO1020" s="130"/>
    </row>
    <row r="1021" spans="1:41" ht="30" customHeight="1" x14ac:dyDescent="0.25">
      <c r="A1021" s="214">
        <v>506</v>
      </c>
      <c r="B1021" s="154">
        <v>34364</v>
      </c>
      <c r="C1021" s="89" t="s">
        <v>461</v>
      </c>
      <c r="D1021" s="89" t="s">
        <v>416</v>
      </c>
      <c r="E1021" s="149" t="s">
        <v>463</v>
      </c>
      <c r="F1021" s="155" t="s">
        <v>464</v>
      </c>
      <c r="G1021" s="93"/>
      <c r="H1021" s="93"/>
      <c r="I1021" s="93"/>
      <c r="J1021" s="93"/>
      <c r="K1021" s="92"/>
      <c r="L1021" s="92"/>
      <c r="M1021" s="119"/>
      <c r="N1021" s="119"/>
      <c r="O1021" s="156"/>
      <c r="P1021" s="157"/>
      <c r="Q1021" s="158"/>
      <c r="R1021" s="157"/>
      <c r="S1021" s="158"/>
      <c r="T1021" s="157"/>
      <c r="U1021" s="158"/>
      <c r="V1021" s="157"/>
      <c r="W1021" s="158"/>
      <c r="X1021" s="157"/>
      <c r="Y1021" s="158"/>
      <c r="Z1021" s="157"/>
      <c r="AA1021" s="158"/>
      <c r="AB1021" s="157"/>
      <c r="AC1021" s="158"/>
      <c r="AD1021" s="157"/>
      <c r="AE1021" s="158"/>
      <c r="AF1021" s="157"/>
      <c r="AG1021" s="158"/>
      <c r="AH1021" s="157"/>
      <c r="AI1021" s="158"/>
      <c r="AJ1021" s="157"/>
      <c r="AK1021" s="158"/>
      <c r="AL1021" s="95"/>
      <c r="AM1021" s="125"/>
      <c r="AN1021" s="130"/>
      <c r="AO1021" s="130"/>
    </row>
    <row r="1022" spans="1:41" ht="30" customHeight="1" x14ac:dyDescent="0.25">
      <c r="A1022" s="215"/>
      <c r="B1022" s="154">
        <v>34364</v>
      </c>
      <c r="C1022" s="89" t="s">
        <v>461</v>
      </c>
      <c r="D1022" s="89" t="s">
        <v>416</v>
      </c>
      <c r="E1022" s="149" t="s">
        <v>466</v>
      </c>
      <c r="F1022" s="155" t="s">
        <v>464</v>
      </c>
      <c r="G1022" s="93" t="s">
        <v>471</v>
      </c>
      <c r="H1022" s="93">
        <v>12</v>
      </c>
      <c r="I1022" s="93" t="s">
        <v>472</v>
      </c>
      <c r="J1022" s="93">
        <v>5</v>
      </c>
      <c r="K1022" s="92"/>
      <c r="L1022" s="92"/>
      <c r="M1022" s="119"/>
      <c r="N1022" s="119"/>
      <c r="O1022" s="156"/>
      <c r="P1022" s="157"/>
      <c r="Q1022" s="158"/>
      <c r="R1022" s="157"/>
      <c r="S1022" s="158"/>
      <c r="T1022" s="157"/>
      <c r="U1022" s="158"/>
      <c r="V1022" s="157"/>
      <c r="W1022" s="158"/>
      <c r="X1022" s="157"/>
      <c r="Y1022" s="158"/>
      <c r="Z1022" s="157"/>
      <c r="AA1022" s="158"/>
      <c r="AB1022" s="157"/>
      <c r="AC1022" s="158"/>
      <c r="AD1022" s="157"/>
      <c r="AE1022" s="158"/>
      <c r="AF1022" s="157"/>
      <c r="AG1022" s="158"/>
      <c r="AH1022" s="157"/>
      <c r="AI1022" s="158"/>
      <c r="AJ1022" s="157"/>
      <c r="AK1022" s="158"/>
      <c r="AL1022" s="95"/>
      <c r="AM1022" s="125">
        <v>0</v>
      </c>
      <c r="AN1022" s="130"/>
      <c r="AO1022" s="130"/>
    </row>
    <row r="1023" spans="1:41" ht="30" customHeight="1" x14ac:dyDescent="0.25">
      <c r="A1023" s="214">
        <v>507</v>
      </c>
      <c r="B1023" s="154">
        <v>34365</v>
      </c>
      <c r="C1023" s="89" t="s">
        <v>461</v>
      </c>
      <c r="D1023" s="89" t="s">
        <v>416</v>
      </c>
      <c r="E1023" s="149" t="s">
        <v>463</v>
      </c>
      <c r="F1023" s="155" t="s">
        <v>464</v>
      </c>
      <c r="G1023" s="93"/>
      <c r="H1023" s="93"/>
      <c r="I1023" s="93"/>
      <c r="J1023" s="93"/>
      <c r="K1023" s="92"/>
      <c r="L1023" s="92"/>
      <c r="M1023" s="119"/>
      <c r="N1023" s="119"/>
      <c r="O1023" s="156"/>
      <c r="P1023" s="157"/>
      <c r="Q1023" s="158"/>
      <c r="R1023" s="157"/>
      <c r="S1023" s="158"/>
      <c r="T1023" s="157"/>
      <c r="U1023" s="158"/>
      <c r="V1023" s="157"/>
      <c r="W1023" s="158"/>
      <c r="X1023" s="157"/>
      <c r="Y1023" s="158"/>
      <c r="Z1023" s="157"/>
      <c r="AA1023" s="158"/>
      <c r="AB1023" s="157"/>
      <c r="AC1023" s="158"/>
      <c r="AD1023" s="157"/>
      <c r="AE1023" s="158"/>
      <c r="AF1023" s="157"/>
      <c r="AG1023" s="158"/>
      <c r="AH1023" s="157"/>
      <c r="AI1023" s="158"/>
      <c r="AJ1023" s="157"/>
      <c r="AK1023" s="158"/>
      <c r="AL1023" s="95"/>
      <c r="AM1023" s="125"/>
      <c r="AN1023" s="130"/>
      <c r="AO1023" s="130"/>
    </row>
    <row r="1024" spans="1:41" ht="30" customHeight="1" x14ac:dyDescent="0.25">
      <c r="A1024" s="215"/>
      <c r="B1024" s="154">
        <v>34365</v>
      </c>
      <c r="C1024" s="89" t="s">
        <v>461</v>
      </c>
      <c r="D1024" s="89" t="s">
        <v>416</v>
      </c>
      <c r="E1024" s="149" t="s">
        <v>466</v>
      </c>
      <c r="F1024" s="155" t="s">
        <v>464</v>
      </c>
      <c r="G1024" s="93" t="s">
        <v>471</v>
      </c>
      <c r="H1024" s="93">
        <v>12</v>
      </c>
      <c r="I1024" s="93" t="s">
        <v>472</v>
      </c>
      <c r="J1024" s="93">
        <v>5</v>
      </c>
      <c r="K1024" s="92"/>
      <c r="L1024" s="92"/>
      <c r="M1024" s="119"/>
      <c r="N1024" s="119"/>
      <c r="O1024" s="156"/>
      <c r="P1024" s="157"/>
      <c r="Q1024" s="158"/>
      <c r="R1024" s="157"/>
      <c r="S1024" s="158"/>
      <c r="T1024" s="157"/>
      <c r="U1024" s="158"/>
      <c r="V1024" s="157"/>
      <c r="W1024" s="158"/>
      <c r="X1024" s="157"/>
      <c r="Y1024" s="158"/>
      <c r="Z1024" s="157"/>
      <c r="AA1024" s="158"/>
      <c r="AB1024" s="157"/>
      <c r="AC1024" s="158"/>
      <c r="AD1024" s="157"/>
      <c r="AE1024" s="158"/>
      <c r="AF1024" s="157"/>
      <c r="AG1024" s="158"/>
      <c r="AH1024" s="157"/>
      <c r="AI1024" s="158"/>
      <c r="AJ1024" s="157"/>
      <c r="AK1024" s="158"/>
      <c r="AL1024" s="95"/>
      <c r="AM1024" s="125">
        <v>0</v>
      </c>
      <c r="AN1024" s="130"/>
      <c r="AO1024" s="130"/>
    </row>
    <row r="1025" spans="1:41" ht="30" customHeight="1" x14ac:dyDescent="0.25">
      <c r="A1025" s="214">
        <v>508</v>
      </c>
      <c r="B1025" s="154">
        <v>34366</v>
      </c>
      <c r="C1025" s="89" t="s">
        <v>461</v>
      </c>
      <c r="D1025" s="89" t="s">
        <v>416</v>
      </c>
      <c r="E1025" s="149" t="s">
        <v>463</v>
      </c>
      <c r="F1025" s="155" t="s">
        <v>464</v>
      </c>
      <c r="G1025" s="93"/>
      <c r="H1025" s="93"/>
      <c r="I1025" s="93"/>
      <c r="J1025" s="93"/>
      <c r="K1025" s="92" t="s">
        <v>101</v>
      </c>
      <c r="L1025" s="92" t="s">
        <v>101</v>
      </c>
      <c r="M1025" s="119">
        <v>36153</v>
      </c>
      <c r="N1025" s="119">
        <v>38212</v>
      </c>
      <c r="O1025" s="156">
        <v>4201</v>
      </c>
      <c r="P1025" s="157" t="s">
        <v>398</v>
      </c>
      <c r="Q1025" s="158">
        <v>3515</v>
      </c>
      <c r="R1025" s="157" t="s">
        <v>398</v>
      </c>
      <c r="S1025" s="158">
        <v>3353</v>
      </c>
      <c r="T1025" s="157" t="s">
        <v>398</v>
      </c>
      <c r="U1025" s="158">
        <v>3636</v>
      </c>
      <c r="V1025" s="157" t="s">
        <v>398</v>
      </c>
      <c r="W1025" s="158">
        <v>3434</v>
      </c>
      <c r="X1025" s="157" t="s">
        <v>398</v>
      </c>
      <c r="Y1025" s="158">
        <v>3151</v>
      </c>
      <c r="Z1025" s="157" t="s">
        <v>398</v>
      </c>
      <c r="AA1025" s="158">
        <v>3535</v>
      </c>
      <c r="AB1025" s="157" t="s">
        <v>398</v>
      </c>
      <c r="AC1025" s="158">
        <v>3434</v>
      </c>
      <c r="AD1025" s="157" t="s">
        <v>398</v>
      </c>
      <c r="AE1025" s="158">
        <v>2990</v>
      </c>
      <c r="AF1025" s="157" t="s">
        <v>398</v>
      </c>
      <c r="AG1025" s="158">
        <v>3434</v>
      </c>
      <c r="AH1025" s="157" t="s">
        <v>398</v>
      </c>
      <c r="AI1025" s="158">
        <v>3576</v>
      </c>
      <c r="AJ1025" s="157" t="s">
        <v>398</v>
      </c>
      <c r="AK1025" s="158">
        <v>2828</v>
      </c>
      <c r="AL1025" s="95" t="s">
        <v>398</v>
      </c>
      <c r="AM1025" s="125">
        <v>41087</v>
      </c>
      <c r="AN1025" s="130"/>
      <c r="AO1025" s="130"/>
    </row>
    <row r="1026" spans="1:41" ht="30" customHeight="1" x14ac:dyDescent="0.25">
      <c r="A1026" s="215"/>
      <c r="B1026" s="154">
        <v>34366</v>
      </c>
      <c r="C1026" s="89" t="s">
        <v>461</v>
      </c>
      <c r="D1026" s="89" t="s">
        <v>416</v>
      </c>
      <c r="E1026" s="149" t="s">
        <v>466</v>
      </c>
      <c r="F1026" s="155" t="s">
        <v>464</v>
      </c>
      <c r="G1026" s="93" t="s">
        <v>471</v>
      </c>
      <c r="H1026" s="93">
        <v>280</v>
      </c>
      <c r="I1026" s="93" t="s">
        <v>472</v>
      </c>
      <c r="J1026" s="93">
        <v>8</v>
      </c>
      <c r="K1026" s="92" t="s">
        <v>101</v>
      </c>
      <c r="L1026" s="92" t="s">
        <v>101</v>
      </c>
      <c r="M1026" s="119">
        <v>30477</v>
      </c>
      <c r="N1026" s="119">
        <v>32212</v>
      </c>
      <c r="O1026" s="156">
        <v>3126</v>
      </c>
      <c r="P1026" s="157" t="s">
        <v>398</v>
      </c>
      <c r="Q1026" s="158">
        <v>3102</v>
      </c>
      <c r="R1026" s="157" t="s">
        <v>398</v>
      </c>
      <c r="S1026" s="158">
        <v>2769</v>
      </c>
      <c r="T1026" s="157" t="s">
        <v>398</v>
      </c>
      <c r="U1026" s="158">
        <v>2703</v>
      </c>
      <c r="V1026" s="157" t="s">
        <v>398</v>
      </c>
      <c r="W1026" s="158">
        <v>2648</v>
      </c>
      <c r="X1026" s="157" t="s">
        <v>398</v>
      </c>
      <c r="Y1026" s="158">
        <v>2378</v>
      </c>
      <c r="Z1026" s="157" t="s">
        <v>398</v>
      </c>
      <c r="AA1026" s="158">
        <v>2692</v>
      </c>
      <c r="AB1026" s="157" t="s">
        <v>398</v>
      </c>
      <c r="AC1026" s="158">
        <v>2484</v>
      </c>
      <c r="AD1026" s="157" t="s">
        <v>398</v>
      </c>
      <c r="AE1026" s="158">
        <v>2078</v>
      </c>
      <c r="AF1026" s="157" t="s">
        <v>398</v>
      </c>
      <c r="AG1026" s="158">
        <v>2455</v>
      </c>
      <c r="AH1026" s="157" t="s">
        <v>398</v>
      </c>
      <c r="AI1026" s="158">
        <v>2967</v>
      </c>
      <c r="AJ1026" s="157" t="s">
        <v>398</v>
      </c>
      <c r="AK1026" s="158">
        <v>2700</v>
      </c>
      <c r="AL1026" s="95" t="s">
        <v>398</v>
      </c>
      <c r="AM1026" s="125">
        <v>32105.4</v>
      </c>
      <c r="AN1026" s="130"/>
      <c r="AO1026" s="130"/>
    </row>
    <row r="1027" spans="1:41" ht="30" customHeight="1" x14ac:dyDescent="0.25">
      <c r="A1027" s="214">
        <v>509</v>
      </c>
      <c r="B1027" s="154">
        <v>34367</v>
      </c>
      <c r="C1027" s="89" t="s">
        <v>461</v>
      </c>
      <c r="D1027" s="89" t="s">
        <v>416</v>
      </c>
      <c r="E1027" s="149" t="s">
        <v>463</v>
      </c>
      <c r="F1027" s="155" t="s">
        <v>464</v>
      </c>
      <c r="G1027" s="93"/>
      <c r="H1027" s="93"/>
      <c r="I1027" s="93"/>
      <c r="J1027" s="93"/>
      <c r="K1027" s="92" t="s">
        <v>101</v>
      </c>
      <c r="L1027" s="92" t="s">
        <v>101</v>
      </c>
      <c r="M1027" s="119">
        <v>40420</v>
      </c>
      <c r="N1027" s="119">
        <v>42721</v>
      </c>
      <c r="O1027" s="156">
        <v>3858</v>
      </c>
      <c r="P1027" s="157" t="s">
        <v>398</v>
      </c>
      <c r="Q1027" s="158">
        <v>3717</v>
      </c>
      <c r="R1027" s="157" t="s">
        <v>398</v>
      </c>
      <c r="S1027" s="158">
        <v>3818</v>
      </c>
      <c r="T1027" s="157" t="s">
        <v>398</v>
      </c>
      <c r="U1027" s="158">
        <v>3575</v>
      </c>
      <c r="V1027" s="157" t="s">
        <v>398</v>
      </c>
      <c r="W1027" s="158">
        <v>3333</v>
      </c>
      <c r="X1027" s="157" t="s">
        <v>398</v>
      </c>
      <c r="Y1027" s="158">
        <v>3494</v>
      </c>
      <c r="Z1027" s="157" t="s">
        <v>398</v>
      </c>
      <c r="AA1027" s="158">
        <v>3394</v>
      </c>
      <c r="AB1027" s="157" t="s">
        <v>398</v>
      </c>
      <c r="AC1027" s="158">
        <v>3413</v>
      </c>
      <c r="AD1027" s="157" t="s">
        <v>398</v>
      </c>
      <c r="AE1027" s="158">
        <v>3172</v>
      </c>
      <c r="AF1027" s="157" t="s">
        <v>398</v>
      </c>
      <c r="AG1027" s="158">
        <v>3515</v>
      </c>
      <c r="AH1027" s="157" t="s">
        <v>398</v>
      </c>
      <c r="AI1027" s="158">
        <v>3899</v>
      </c>
      <c r="AJ1027" s="157" t="s">
        <v>398</v>
      </c>
      <c r="AK1027" s="158">
        <v>3555</v>
      </c>
      <c r="AL1027" s="95" t="s">
        <v>398</v>
      </c>
      <c r="AM1027" s="125">
        <v>42743</v>
      </c>
      <c r="AN1027" s="130"/>
      <c r="AO1027" s="130"/>
    </row>
    <row r="1028" spans="1:41" ht="30" customHeight="1" x14ac:dyDescent="0.25">
      <c r="A1028" s="215"/>
      <c r="B1028" s="154">
        <v>34367</v>
      </c>
      <c r="C1028" s="89" t="s">
        <v>461</v>
      </c>
      <c r="D1028" s="89" t="s">
        <v>416</v>
      </c>
      <c r="E1028" s="149" t="s">
        <v>466</v>
      </c>
      <c r="F1028" s="155" t="s">
        <v>464</v>
      </c>
      <c r="G1028" s="93" t="s">
        <v>471</v>
      </c>
      <c r="H1028" s="93">
        <v>280</v>
      </c>
      <c r="I1028" s="93" t="s">
        <v>472</v>
      </c>
      <c r="J1028" s="93">
        <v>8</v>
      </c>
      <c r="K1028" s="92" t="s">
        <v>101</v>
      </c>
      <c r="L1028" s="92" t="s">
        <v>101</v>
      </c>
      <c r="M1028" s="119">
        <v>51927</v>
      </c>
      <c r="N1028" s="119">
        <v>54884</v>
      </c>
      <c r="O1028" s="156">
        <v>6255</v>
      </c>
      <c r="P1028" s="157" t="s">
        <v>398</v>
      </c>
      <c r="Q1028" s="158">
        <v>5537</v>
      </c>
      <c r="R1028" s="157" t="s">
        <v>398</v>
      </c>
      <c r="S1028" s="158">
        <v>4686</v>
      </c>
      <c r="T1028" s="157" t="s">
        <v>398</v>
      </c>
      <c r="U1028" s="158">
        <v>4436</v>
      </c>
      <c r="V1028" s="157" t="s">
        <v>398</v>
      </c>
      <c r="W1028" s="158">
        <v>4267</v>
      </c>
      <c r="X1028" s="157" t="s">
        <v>398</v>
      </c>
      <c r="Y1028" s="158">
        <v>3871</v>
      </c>
      <c r="Z1028" s="157" t="s">
        <v>398</v>
      </c>
      <c r="AA1028" s="158">
        <v>4200</v>
      </c>
      <c r="AB1028" s="157" t="s">
        <v>398</v>
      </c>
      <c r="AC1028" s="158">
        <v>4274</v>
      </c>
      <c r="AD1028" s="157" t="s">
        <v>398</v>
      </c>
      <c r="AE1028" s="158">
        <v>2689</v>
      </c>
      <c r="AF1028" s="157" t="s">
        <v>398</v>
      </c>
      <c r="AG1028" s="158">
        <v>4435</v>
      </c>
      <c r="AH1028" s="157" t="s">
        <v>398</v>
      </c>
      <c r="AI1028" s="158">
        <v>4429</v>
      </c>
      <c r="AJ1028" s="157" t="s">
        <v>398</v>
      </c>
      <c r="AK1028" s="158">
        <v>4317</v>
      </c>
      <c r="AL1028" s="95" t="s">
        <v>398</v>
      </c>
      <c r="AM1028" s="125">
        <v>53396</v>
      </c>
      <c r="AN1028" s="130"/>
      <c r="AO1028" s="130"/>
    </row>
    <row r="1029" spans="1:41" ht="30" customHeight="1" x14ac:dyDescent="0.25">
      <c r="A1029" s="214">
        <v>510</v>
      </c>
      <c r="B1029" s="154">
        <v>34368</v>
      </c>
      <c r="C1029" s="89" t="s">
        <v>461</v>
      </c>
      <c r="D1029" s="89" t="s">
        <v>416</v>
      </c>
      <c r="E1029" s="149" t="s">
        <v>463</v>
      </c>
      <c r="F1029" s="155" t="s">
        <v>464</v>
      </c>
      <c r="G1029" s="93"/>
      <c r="H1029" s="93"/>
      <c r="I1029" s="93"/>
      <c r="J1029" s="93"/>
      <c r="K1029" s="92" t="s">
        <v>101</v>
      </c>
      <c r="L1029" s="92" t="s">
        <v>101</v>
      </c>
      <c r="M1029" s="119">
        <v>22650</v>
      </c>
      <c r="N1029" s="119">
        <v>23940</v>
      </c>
      <c r="O1029" s="156">
        <v>1920</v>
      </c>
      <c r="P1029" s="157" t="s">
        <v>398</v>
      </c>
      <c r="Q1029" s="158">
        <v>1910</v>
      </c>
      <c r="R1029" s="157" t="s">
        <v>398</v>
      </c>
      <c r="S1029" s="158">
        <v>2030</v>
      </c>
      <c r="T1029" s="157" t="s">
        <v>398</v>
      </c>
      <c r="U1029" s="158">
        <v>1900</v>
      </c>
      <c r="V1029" s="157" t="s">
        <v>398</v>
      </c>
      <c r="W1029" s="158">
        <v>2150</v>
      </c>
      <c r="X1029" s="157" t="s">
        <v>398</v>
      </c>
      <c r="Y1029" s="158">
        <v>1910</v>
      </c>
      <c r="Z1029" s="157" t="s">
        <v>398</v>
      </c>
      <c r="AA1029" s="158">
        <v>2080</v>
      </c>
      <c r="AB1029" s="157" t="s">
        <v>398</v>
      </c>
      <c r="AC1029" s="158">
        <v>1780</v>
      </c>
      <c r="AD1029" s="157" t="s">
        <v>398</v>
      </c>
      <c r="AE1029" s="158">
        <v>2050</v>
      </c>
      <c r="AF1029" s="157" t="s">
        <v>398</v>
      </c>
      <c r="AG1029" s="158">
        <v>2020</v>
      </c>
      <c r="AH1029" s="157" t="s">
        <v>398</v>
      </c>
      <c r="AI1029" s="158">
        <v>1950</v>
      </c>
      <c r="AJ1029" s="157" t="s">
        <v>398</v>
      </c>
      <c r="AK1029" s="158">
        <v>2040</v>
      </c>
      <c r="AL1029" s="95" t="s">
        <v>398</v>
      </c>
      <c r="AM1029" s="125">
        <v>23740</v>
      </c>
      <c r="AN1029" s="130"/>
      <c r="AO1029" s="130"/>
    </row>
    <row r="1030" spans="1:41" ht="30" customHeight="1" x14ac:dyDescent="0.25">
      <c r="A1030" s="215"/>
      <c r="B1030" s="154">
        <v>34368</v>
      </c>
      <c r="C1030" s="89" t="s">
        <v>461</v>
      </c>
      <c r="D1030" s="89" t="s">
        <v>416</v>
      </c>
      <c r="E1030" s="149" t="s">
        <v>466</v>
      </c>
      <c r="F1030" s="155" t="s">
        <v>464</v>
      </c>
      <c r="G1030" s="93" t="s">
        <v>471</v>
      </c>
      <c r="H1030" s="93">
        <v>571</v>
      </c>
      <c r="I1030" s="93" t="s">
        <v>472</v>
      </c>
      <c r="J1030" s="93">
        <v>13</v>
      </c>
      <c r="K1030" s="92" t="s">
        <v>101</v>
      </c>
      <c r="L1030" s="92" t="s">
        <v>101</v>
      </c>
      <c r="M1030" s="119">
        <v>41670</v>
      </c>
      <c r="N1030" s="119">
        <v>44043</v>
      </c>
      <c r="O1030" s="156">
        <v>5421</v>
      </c>
      <c r="P1030" s="157" t="s">
        <v>398</v>
      </c>
      <c r="Q1030" s="158">
        <v>4890</v>
      </c>
      <c r="R1030" s="157" t="s">
        <v>398</v>
      </c>
      <c r="S1030" s="158">
        <v>4305</v>
      </c>
      <c r="T1030" s="157" t="s">
        <v>398</v>
      </c>
      <c r="U1030" s="158">
        <v>2899</v>
      </c>
      <c r="V1030" s="157" t="s">
        <v>398</v>
      </c>
      <c r="W1030" s="158">
        <v>2540</v>
      </c>
      <c r="X1030" s="157" t="s">
        <v>398</v>
      </c>
      <c r="Y1030" s="158">
        <v>2475</v>
      </c>
      <c r="Z1030" s="157" t="s">
        <v>398</v>
      </c>
      <c r="AA1030" s="158">
        <v>2254</v>
      </c>
      <c r="AB1030" s="157" t="s">
        <v>398</v>
      </c>
      <c r="AC1030" s="158">
        <v>2123</v>
      </c>
      <c r="AD1030" s="157" t="s">
        <v>398</v>
      </c>
      <c r="AE1030" s="158">
        <v>3378</v>
      </c>
      <c r="AF1030" s="157" t="s">
        <v>398</v>
      </c>
      <c r="AG1030" s="158">
        <v>4289</v>
      </c>
      <c r="AH1030" s="157" t="s">
        <v>398</v>
      </c>
      <c r="AI1030" s="158">
        <v>4711</v>
      </c>
      <c r="AJ1030" s="157" t="s">
        <v>398</v>
      </c>
      <c r="AK1030" s="158">
        <v>5621</v>
      </c>
      <c r="AL1030" s="95" t="s">
        <v>398</v>
      </c>
      <c r="AM1030" s="125">
        <v>44906</v>
      </c>
      <c r="AN1030" s="130"/>
      <c r="AO1030" s="130"/>
    </row>
    <row r="1031" spans="1:41" ht="30" customHeight="1" x14ac:dyDescent="0.25">
      <c r="A1031" s="214">
        <v>511</v>
      </c>
      <c r="B1031" s="154">
        <v>34369</v>
      </c>
      <c r="C1031" s="89" t="s">
        <v>461</v>
      </c>
      <c r="D1031" s="89" t="s">
        <v>416</v>
      </c>
      <c r="E1031" s="149" t="s">
        <v>463</v>
      </c>
      <c r="F1031" s="155" t="s">
        <v>464</v>
      </c>
      <c r="G1031" s="93"/>
      <c r="H1031" s="93"/>
      <c r="I1031" s="93"/>
      <c r="J1031" s="93"/>
      <c r="K1031" s="92" t="s">
        <v>101</v>
      </c>
      <c r="L1031" s="92" t="s">
        <v>101</v>
      </c>
      <c r="M1031" s="92">
        <v>29554</v>
      </c>
      <c r="N1031" s="119">
        <v>31237</v>
      </c>
      <c r="O1031" s="156">
        <v>3046</v>
      </c>
      <c r="P1031" s="157" t="s">
        <v>398</v>
      </c>
      <c r="Q1031" s="158">
        <v>2735</v>
      </c>
      <c r="R1031" s="157" t="s">
        <v>398</v>
      </c>
      <c r="S1031" s="158">
        <v>2604</v>
      </c>
      <c r="T1031" s="157" t="s">
        <v>398</v>
      </c>
      <c r="U1031" s="158">
        <v>2322</v>
      </c>
      <c r="V1031" s="157" t="s">
        <v>398</v>
      </c>
      <c r="W1031" s="158">
        <v>1866</v>
      </c>
      <c r="X1031" s="157" t="s">
        <v>398</v>
      </c>
      <c r="Y1031" s="158">
        <v>1458</v>
      </c>
      <c r="Z1031" s="157" t="s">
        <v>398</v>
      </c>
      <c r="AA1031" s="158">
        <v>1296</v>
      </c>
      <c r="AB1031" s="157" t="s">
        <v>398</v>
      </c>
      <c r="AC1031" s="158">
        <v>1659</v>
      </c>
      <c r="AD1031" s="157" t="s">
        <v>398</v>
      </c>
      <c r="AE1031" s="158">
        <v>1882</v>
      </c>
      <c r="AF1031" s="157" t="s">
        <v>398</v>
      </c>
      <c r="AG1031" s="158">
        <v>2173</v>
      </c>
      <c r="AH1031" s="157" t="s">
        <v>398</v>
      </c>
      <c r="AI1031" s="158">
        <v>2054</v>
      </c>
      <c r="AJ1031" s="157" t="s">
        <v>398</v>
      </c>
      <c r="AK1031" s="158">
        <v>2495</v>
      </c>
      <c r="AL1031" s="95" t="s">
        <v>398</v>
      </c>
      <c r="AM1031" s="125">
        <v>25590</v>
      </c>
      <c r="AN1031" s="130"/>
      <c r="AO1031" s="130"/>
    </row>
    <row r="1032" spans="1:41" ht="30" customHeight="1" x14ac:dyDescent="0.25">
      <c r="A1032" s="215"/>
      <c r="B1032" s="154">
        <v>34369</v>
      </c>
      <c r="C1032" s="89" t="s">
        <v>461</v>
      </c>
      <c r="D1032" s="89" t="s">
        <v>416</v>
      </c>
      <c r="E1032" s="149" t="s">
        <v>466</v>
      </c>
      <c r="F1032" s="155" t="s">
        <v>464</v>
      </c>
      <c r="G1032" s="93" t="s">
        <v>471</v>
      </c>
      <c r="H1032" s="93">
        <v>119</v>
      </c>
      <c r="I1032" s="93" t="s">
        <v>472</v>
      </c>
      <c r="J1032" s="93">
        <v>1</v>
      </c>
      <c r="K1032" s="92" t="s">
        <v>101</v>
      </c>
      <c r="L1032" s="92" t="s">
        <v>101</v>
      </c>
      <c r="M1032" s="119">
        <v>24180</v>
      </c>
      <c r="N1032" s="119">
        <v>25557</v>
      </c>
      <c r="O1032" s="156">
        <v>2492</v>
      </c>
      <c r="P1032" s="157" t="s">
        <v>398</v>
      </c>
      <c r="Q1032" s="158">
        <v>2238</v>
      </c>
      <c r="R1032" s="157" t="s">
        <v>398</v>
      </c>
      <c r="S1032" s="158">
        <v>2131</v>
      </c>
      <c r="T1032" s="157" t="s">
        <v>398</v>
      </c>
      <c r="U1032" s="158">
        <v>1899</v>
      </c>
      <c r="V1032" s="157" t="s">
        <v>398</v>
      </c>
      <c r="W1032" s="158">
        <v>1527</v>
      </c>
      <c r="X1032" s="157" t="s">
        <v>398</v>
      </c>
      <c r="Y1032" s="158">
        <v>1192</v>
      </c>
      <c r="Z1032" s="157" t="s">
        <v>398</v>
      </c>
      <c r="AA1032" s="158">
        <v>1060</v>
      </c>
      <c r="AB1032" s="157" t="s">
        <v>398</v>
      </c>
      <c r="AC1032" s="158">
        <v>1357</v>
      </c>
      <c r="AD1032" s="157" t="s">
        <v>398</v>
      </c>
      <c r="AE1032" s="158">
        <v>1539</v>
      </c>
      <c r="AF1032" s="157" t="s">
        <v>398</v>
      </c>
      <c r="AG1032" s="158">
        <v>1778</v>
      </c>
      <c r="AH1032" s="157" t="s">
        <v>398</v>
      </c>
      <c r="AI1032" s="158">
        <v>1681</v>
      </c>
      <c r="AJ1032" s="157" t="s">
        <v>398</v>
      </c>
      <c r="AK1032" s="158">
        <v>2041</v>
      </c>
      <c r="AL1032" s="95" t="s">
        <v>398</v>
      </c>
      <c r="AM1032" s="125">
        <v>20935</v>
      </c>
      <c r="AN1032" s="130"/>
      <c r="AO1032" s="130"/>
    </row>
    <row r="1033" spans="1:41" ht="30" customHeight="1" x14ac:dyDescent="0.25">
      <c r="A1033" s="214">
        <v>512</v>
      </c>
      <c r="B1033" s="154">
        <v>34370</v>
      </c>
      <c r="C1033" s="89" t="s">
        <v>461</v>
      </c>
      <c r="D1033" s="89" t="s">
        <v>416</v>
      </c>
      <c r="E1033" s="149" t="s">
        <v>463</v>
      </c>
      <c r="F1033" s="155" t="s">
        <v>464</v>
      </c>
      <c r="G1033" s="93"/>
      <c r="H1033" s="93"/>
      <c r="I1033" s="93"/>
      <c r="J1033" s="93"/>
      <c r="K1033" s="92" t="s">
        <v>101</v>
      </c>
      <c r="L1033" s="92" t="s">
        <v>101</v>
      </c>
      <c r="M1033" s="119">
        <v>120433</v>
      </c>
      <c r="N1033" s="119">
        <v>127290</v>
      </c>
      <c r="O1033" s="156">
        <v>10280</v>
      </c>
      <c r="P1033" s="157" t="s">
        <v>398</v>
      </c>
      <c r="Q1033" s="158">
        <v>8590</v>
      </c>
      <c r="R1033" s="157" t="s">
        <v>398</v>
      </c>
      <c r="S1033" s="158">
        <v>7440</v>
      </c>
      <c r="T1033" s="157" t="s">
        <v>398</v>
      </c>
      <c r="U1033" s="158">
        <v>7210</v>
      </c>
      <c r="V1033" s="157" t="s">
        <v>398</v>
      </c>
      <c r="W1033" s="158">
        <v>7050</v>
      </c>
      <c r="X1033" s="157" t="s">
        <v>398</v>
      </c>
      <c r="Y1033" s="158">
        <v>5720</v>
      </c>
      <c r="Z1033" s="157" t="s">
        <v>398</v>
      </c>
      <c r="AA1033" s="158">
        <v>4700</v>
      </c>
      <c r="AB1033" s="157" t="s">
        <v>398</v>
      </c>
      <c r="AC1033" s="158">
        <v>6430</v>
      </c>
      <c r="AD1033" s="157" t="s">
        <v>398</v>
      </c>
      <c r="AE1033" s="158">
        <v>7060</v>
      </c>
      <c r="AF1033" s="157" t="s">
        <v>398</v>
      </c>
      <c r="AG1033" s="158">
        <v>6550</v>
      </c>
      <c r="AH1033" s="157" t="s">
        <v>398</v>
      </c>
      <c r="AI1033" s="158">
        <v>7030</v>
      </c>
      <c r="AJ1033" s="157" t="s">
        <v>398</v>
      </c>
      <c r="AK1033" s="158">
        <v>7670</v>
      </c>
      <c r="AL1033" s="95" t="s">
        <v>398</v>
      </c>
      <c r="AM1033" s="125">
        <v>85730</v>
      </c>
      <c r="AN1033" s="130"/>
      <c r="AO1033" s="130"/>
    </row>
    <row r="1034" spans="1:41" ht="30" customHeight="1" x14ac:dyDescent="0.25">
      <c r="A1034" s="215"/>
      <c r="B1034" s="154">
        <v>34370</v>
      </c>
      <c r="C1034" s="89" t="s">
        <v>461</v>
      </c>
      <c r="D1034" s="89" t="s">
        <v>416</v>
      </c>
      <c r="E1034" s="149" t="s">
        <v>466</v>
      </c>
      <c r="F1034" s="155" t="s">
        <v>464</v>
      </c>
      <c r="G1034" s="93" t="s">
        <v>471</v>
      </c>
      <c r="H1034" s="93">
        <v>617</v>
      </c>
      <c r="I1034" s="93" t="s">
        <v>472</v>
      </c>
      <c r="J1034" s="93">
        <v>15</v>
      </c>
      <c r="K1034" s="92" t="s">
        <v>101</v>
      </c>
      <c r="L1034" s="92" t="s">
        <v>101</v>
      </c>
      <c r="M1034" s="119">
        <v>38664</v>
      </c>
      <c r="N1034" s="92">
        <v>40866</v>
      </c>
      <c r="O1034" s="156">
        <v>4892</v>
      </c>
      <c r="P1034" s="157" t="s">
        <v>398</v>
      </c>
      <c r="Q1034" s="158">
        <v>4775</v>
      </c>
      <c r="R1034" s="157" t="s">
        <v>398</v>
      </c>
      <c r="S1034" s="158">
        <v>4517</v>
      </c>
      <c r="T1034" s="157" t="s">
        <v>398</v>
      </c>
      <c r="U1034" s="158">
        <v>3695</v>
      </c>
      <c r="V1034" s="157" t="s">
        <v>398</v>
      </c>
      <c r="W1034" s="158">
        <v>2698</v>
      </c>
      <c r="X1034" s="157" t="s">
        <v>398</v>
      </c>
      <c r="Y1034" s="158">
        <v>2160</v>
      </c>
      <c r="Z1034" s="157" t="s">
        <v>398</v>
      </c>
      <c r="AA1034" s="158">
        <v>2359</v>
      </c>
      <c r="AB1034" s="157" t="s">
        <v>398</v>
      </c>
      <c r="AC1034" s="158">
        <v>3122</v>
      </c>
      <c r="AD1034" s="157" t="s">
        <v>398</v>
      </c>
      <c r="AE1034" s="158">
        <v>3444</v>
      </c>
      <c r="AF1034" s="157" t="s">
        <v>398</v>
      </c>
      <c r="AG1034" s="158">
        <v>3719</v>
      </c>
      <c r="AH1034" s="157" t="s">
        <v>398</v>
      </c>
      <c r="AI1034" s="158">
        <v>3877</v>
      </c>
      <c r="AJ1034" s="157" t="s">
        <v>398</v>
      </c>
      <c r="AK1034" s="158">
        <v>5029</v>
      </c>
      <c r="AL1034" s="95" t="s">
        <v>398</v>
      </c>
      <c r="AM1034" s="125">
        <v>44287</v>
      </c>
      <c r="AN1034" s="130"/>
      <c r="AO1034" s="130"/>
    </row>
    <row r="1035" spans="1:41" ht="30" customHeight="1" x14ac:dyDescent="0.25">
      <c r="A1035" s="214">
        <v>513</v>
      </c>
      <c r="B1035" s="154">
        <v>34371</v>
      </c>
      <c r="C1035" s="89" t="s">
        <v>461</v>
      </c>
      <c r="D1035" s="89" t="s">
        <v>416</v>
      </c>
      <c r="E1035" s="149" t="s">
        <v>463</v>
      </c>
      <c r="F1035" s="155" t="s">
        <v>464</v>
      </c>
      <c r="G1035" s="93"/>
      <c r="H1035" s="93"/>
      <c r="I1035" s="93"/>
      <c r="J1035" s="93"/>
      <c r="K1035" s="92" t="s">
        <v>101</v>
      </c>
      <c r="L1035" s="92" t="s">
        <v>101</v>
      </c>
      <c r="M1035" s="119">
        <v>19860</v>
      </c>
      <c r="N1035" s="119">
        <v>20991</v>
      </c>
      <c r="O1035" s="156">
        <v>2300</v>
      </c>
      <c r="P1035" s="157" t="s">
        <v>398</v>
      </c>
      <c r="Q1035" s="158">
        <v>2013</v>
      </c>
      <c r="R1035" s="157" t="s">
        <v>398</v>
      </c>
      <c r="S1035" s="158">
        <v>1990</v>
      </c>
      <c r="T1035" s="157" t="s">
        <v>398</v>
      </c>
      <c r="U1035" s="158">
        <v>2003</v>
      </c>
      <c r="V1035" s="157" t="s">
        <v>398</v>
      </c>
      <c r="W1035" s="158">
        <v>924</v>
      </c>
      <c r="X1035" s="157" t="s">
        <v>398</v>
      </c>
      <c r="Y1035" s="158">
        <v>950</v>
      </c>
      <c r="Z1035" s="157" t="s">
        <v>398</v>
      </c>
      <c r="AA1035" s="158">
        <v>947</v>
      </c>
      <c r="AB1035" s="157" t="s">
        <v>398</v>
      </c>
      <c r="AC1035" s="158">
        <v>1158</v>
      </c>
      <c r="AD1035" s="157" t="s">
        <v>398</v>
      </c>
      <c r="AE1035" s="158">
        <v>1188</v>
      </c>
      <c r="AF1035" s="157" t="s">
        <v>398</v>
      </c>
      <c r="AG1035" s="158">
        <v>1231</v>
      </c>
      <c r="AH1035" s="157" t="s">
        <v>398</v>
      </c>
      <c r="AI1035" s="158">
        <v>1333</v>
      </c>
      <c r="AJ1035" s="157" t="s">
        <v>398</v>
      </c>
      <c r="AK1035" s="158">
        <v>1465</v>
      </c>
      <c r="AL1035" s="95" t="s">
        <v>398</v>
      </c>
      <c r="AM1035" s="125">
        <v>17502</v>
      </c>
      <c r="AN1035" s="130"/>
      <c r="AO1035" s="130"/>
    </row>
    <row r="1036" spans="1:41" ht="30" customHeight="1" x14ac:dyDescent="0.25">
      <c r="A1036" s="215"/>
      <c r="B1036" s="154">
        <v>34371</v>
      </c>
      <c r="C1036" s="89" t="s">
        <v>461</v>
      </c>
      <c r="D1036" s="89" t="s">
        <v>416</v>
      </c>
      <c r="E1036" s="149" t="s">
        <v>466</v>
      </c>
      <c r="F1036" s="155" t="s">
        <v>464</v>
      </c>
      <c r="G1036" s="93" t="s">
        <v>471</v>
      </c>
      <c r="H1036" s="93">
        <v>119</v>
      </c>
      <c r="I1036" s="93" t="s">
        <v>472</v>
      </c>
      <c r="J1036" s="93">
        <v>1</v>
      </c>
      <c r="K1036" s="92" t="s">
        <v>101</v>
      </c>
      <c r="L1036" s="92" t="s">
        <v>101</v>
      </c>
      <c r="M1036" s="119">
        <v>16250</v>
      </c>
      <c r="N1036" s="119">
        <v>17175</v>
      </c>
      <c r="O1036" s="156">
        <v>1882</v>
      </c>
      <c r="P1036" s="157" t="s">
        <v>398</v>
      </c>
      <c r="Q1036" s="158">
        <v>1647</v>
      </c>
      <c r="R1036" s="157" t="s">
        <v>398</v>
      </c>
      <c r="S1036" s="158">
        <v>1628</v>
      </c>
      <c r="T1036" s="157" t="s">
        <v>398</v>
      </c>
      <c r="U1036" s="158">
        <v>1639</v>
      </c>
      <c r="V1036" s="157" t="s">
        <v>398</v>
      </c>
      <c r="W1036" s="158">
        <v>756</v>
      </c>
      <c r="X1036" s="157" t="s">
        <v>398</v>
      </c>
      <c r="Y1036" s="158">
        <v>778</v>
      </c>
      <c r="Z1036" s="157" t="s">
        <v>398</v>
      </c>
      <c r="AA1036" s="158">
        <v>775</v>
      </c>
      <c r="AB1036" s="157" t="s">
        <v>398</v>
      </c>
      <c r="AC1036" s="158">
        <v>948</v>
      </c>
      <c r="AD1036" s="157" t="s">
        <v>398</v>
      </c>
      <c r="AE1036" s="158">
        <v>972</v>
      </c>
      <c r="AF1036" s="157" t="s">
        <v>398</v>
      </c>
      <c r="AG1036" s="158">
        <v>1007</v>
      </c>
      <c r="AH1036" s="157" t="s">
        <v>398</v>
      </c>
      <c r="AI1036" s="158">
        <v>1091</v>
      </c>
      <c r="AJ1036" s="157" t="s">
        <v>398</v>
      </c>
      <c r="AK1036" s="158">
        <v>1199</v>
      </c>
      <c r="AL1036" s="95" t="s">
        <v>398</v>
      </c>
      <c r="AM1036" s="125">
        <v>14322</v>
      </c>
      <c r="AN1036" s="130"/>
      <c r="AO1036" s="130"/>
    </row>
    <row r="1037" spans="1:41" ht="30" customHeight="1" x14ac:dyDescent="0.25">
      <c r="A1037" s="214">
        <v>514</v>
      </c>
      <c r="B1037" s="154">
        <v>34372</v>
      </c>
      <c r="C1037" s="89" t="s">
        <v>461</v>
      </c>
      <c r="D1037" s="89" t="s">
        <v>416</v>
      </c>
      <c r="E1037" s="149" t="s">
        <v>463</v>
      </c>
      <c r="F1037" s="155" t="s">
        <v>464</v>
      </c>
      <c r="G1037" s="93"/>
      <c r="H1037" s="93"/>
      <c r="I1037" s="93"/>
      <c r="J1037" s="93"/>
      <c r="K1037" s="92" t="s">
        <v>101</v>
      </c>
      <c r="L1037" s="92" t="s">
        <v>101</v>
      </c>
      <c r="M1037" s="119">
        <v>60798</v>
      </c>
      <c r="N1037" s="119">
        <v>64260</v>
      </c>
      <c r="O1037" s="156">
        <v>5125</v>
      </c>
      <c r="P1037" s="157" t="s">
        <v>398</v>
      </c>
      <c r="Q1037" s="158">
        <v>5346</v>
      </c>
      <c r="R1037" s="157" t="s">
        <v>398</v>
      </c>
      <c r="S1037" s="158">
        <v>4700</v>
      </c>
      <c r="T1037" s="157" t="s">
        <v>398</v>
      </c>
      <c r="U1037" s="158">
        <v>4581</v>
      </c>
      <c r="V1037" s="157" t="s">
        <v>398</v>
      </c>
      <c r="W1037" s="158">
        <v>4666</v>
      </c>
      <c r="X1037" s="157" t="s">
        <v>398</v>
      </c>
      <c r="Y1037" s="158">
        <v>4165</v>
      </c>
      <c r="Z1037" s="157" t="s">
        <v>398</v>
      </c>
      <c r="AA1037" s="158">
        <v>3995</v>
      </c>
      <c r="AB1037" s="157" t="s">
        <v>398</v>
      </c>
      <c r="AC1037" s="158">
        <v>5372</v>
      </c>
      <c r="AD1037" s="157" t="s">
        <v>398</v>
      </c>
      <c r="AE1037" s="158">
        <v>6060</v>
      </c>
      <c r="AF1037" s="157" t="s">
        <v>398</v>
      </c>
      <c r="AG1037" s="158">
        <v>5822</v>
      </c>
      <c r="AH1037" s="157" t="s">
        <v>398</v>
      </c>
      <c r="AI1037" s="158">
        <v>6468</v>
      </c>
      <c r="AJ1037" s="157" t="s">
        <v>398</v>
      </c>
      <c r="AK1037" s="158">
        <v>6961</v>
      </c>
      <c r="AL1037" s="95" t="s">
        <v>398</v>
      </c>
      <c r="AM1037" s="125">
        <v>63261</v>
      </c>
      <c r="AN1037" s="130"/>
      <c r="AO1037" s="130"/>
    </row>
    <row r="1038" spans="1:41" ht="30" customHeight="1" x14ac:dyDescent="0.25">
      <c r="A1038" s="215"/>
      <c r="B1038" s="154">
        <v>34372</v>
      </c>
      <c r="C1038" s="89" t="s">
        <v>461</v>
      </c>
      <c r="D1038" s="89" t="s">
        <v>416</v>
      </c>
      <c r="E1038" s="149" t="s">
        <v>466</v>
      </c>
      <c r="F1038" s="155" t="s">
        <v>464</v>
      </c>
      <c r="G1038" s="93" t="s">
        <v>471</v>
      </c>
      <c r="H1038" s="93">
        <v>558</v>
      </c>
      <c r="I1038" s="93" t="s">
        <v>472</v>
      </c>
      <c r="J1038" s="93">
        <v>25</v>
      </c>
      <c r="K1038" s="92" t="s">
        <v>101</v>
      </c>
      <c r="L1038" s="92" t="s">
        <v>101</v>
      </c>
      <c r="M1038" s="119">
        <v>28645</v>
      </c>
      <c r="N1038" s="119">
        <v>30276</v>
      </c>
      <c r="O1038" s="156">
        <v>2862</v>
      </c>
      <c r="P1038" s="157" t="s">
        <v>398</v>
      </c>
      <c r="Q1038" s="158">
        <v>2834</v>
      </c>
      <c r="R1038" s="157" t="s">
        <v>398</v>
      </c>
      <c r="S1038" s="158">
        <v>2480</v>
      </c>
      <c r="T1038" s="157" t="s">
        <v>398</v>
      </c>
      <c r="U1038" s="158">
        <v>2254</v>
      </c>
      <c r="V1038" s="157" t="s">
        <v>398</v>
      </c>
      <c r="W1038" s="158">
        <v>2456</v>
      </c>
      <c r="X1038" s="157" t="s">
        <v>398</v>
      </c>
      <c r="Y1038" s="158">
        <v>1393</v>
      </c>
      <c r="Z1038" s="157" t="s">
        <v>398</v>
      </c>
      <c r="AA1038" s="158">
        <v>627</v>
      </c>
      <c r="AB1038" s="157" t="s">
        <v>398</v>
      </c>
      <c r="AC1038" s="158">
        <v>983</v>
      </c>
      <c r="AD1038" s="157" t="s">
        <v>398</v>
      </c>
      <c r="AE1038" s="158">
        <v>1503</v>
      </c>
      <c r="AF1038" s="157" t="s">
        <v>398</v>
      </c>
      <c r="AG1038" s="158">
        <v>1656</v>
      </c>
      <c r="AH1038" s="157" t="s">
        <v>398</v>
      </c>
      <c r="AI1038" s="158">
        <v>2131</v>
      </c>
      <c r="AJ1038" s="157" t="s">
        <v>398</v>
      </c>
      <c r="AK1038" s="158">
        <v>2571</v>
      </c>
      <c r="AL1038" s="95" t="s">
        <v>398</v>
      </c>
      <c r="AM1038" s="125">
        <v>23750</v>
      </c>
      <c r="AN1038" s="130"/>
      <c r="AO1038" s="130"/>
    </row>
    <row r="1039" spans="1:41" ht="30" customHeight="1" x14ac:dyDescent="0.25">
      <c r="A1039" s="214">
        <v>515</v>
      </c>
      <c r="B1039" s="154">
        <v>34373</v>
      </c>
      <c r="C1039" s="89" t="s">
        <v>461</v>
      </c>
      <c r="D1039" s="89" t="s">
        <v>416</v>
      </c>
      <c r="E1039" s="149" t="s">
        <v>463</v>
      </c>
      <c r="F1039" s="155" t="s">
        <v>464</v>
      </c>
      <c r="G1039" s="93"/>
      <c r="H1039" s="93"/>
      <c r="I1039" s="93"/>
      <c r="J1039" s="93"/>
      <c r="K1039" s="92" t="s">
        <v>101</v>
      </c>
      <c r="L1039" s="92" t="s">
        <v>101</v>
      </c>
      <c r="M1039" s="119">
        <v>24283</v>
      </c>
      <c r="N1039" s="119">
        <v>25666</v>
      </c>
      <c r="O1039" s="156">
        <v>2756</v>
      </c>
      <c r="P1039" s="157" t="s">
        <v>398</v>
      </c>
      <c r="Q1039" s="158">
        <v>2955</v>
      </c>
      <c r="R1039" s="157" t="s">
        <v>398</v>
      </c>
      <c r="S1039" s="158">
        <v>2084</v>
      </c>
      <c r="T1039" s="157" t="s">
        <v>398</v>
      </c>
      <c r="U1039" s="158">
        <v>2273</v>
      </c>
      <c r="V1039" s="157" t="s">
        <v>398</v>
      </c>
      <c r="W1039" s="158">
        <v>2163</v>
      </c>
      <c r="X1039" s="157" t="s">
        <v>398</v>
      </c>
      <c r="Y1039" s="158">
        <v>1591</v>
      </c>
      <c r="Z1039" s="157" t="s">
        <v>398</v>
      </c>
      <c r="AA1039" s="158">
        <v>1783</v>
      </c>
      <c r="AB1039" s="157" t="s">
        <v>398</v>
      </c>
      <c r="AC1039" s="158">
        <v>2146</v>
      </c>
      <c r="AD1039" s="157" t="s">
        <v>398</v>
      </c>
      <c r="AE1039" s="158">
        <v>1788</v>
      </c>
      <c r="AF1039" s="157" t="s">
        <v>398</v>
      </c>
      <c r="AG1039" s="158">
        <v>2058</v>
      </c>
      <c r="AH1039" s="157" t="s">
        <v>398</v>
      </c>
      <c r="AI1039" s="158">
        <v>2356</v>
      </c>
      <c r="AJ1039" s="157" t="s">
        <v>398</v>
      </c>
      <c r="AK1039" s="158">
        <v>2263</v>
      </c>
      <c r="AL1039" s="95" t="s">
        <v>398</v>
      </c>
      <c r="AM1039" s="125">
        <v>26216</v>
      </c>
      <c r="AN1039" s="130"/>
      <c r="AO1039" s="130"/>
    </row>
    <row r="1040" spans="1:41" ht="30" customHeight="1" x14ac:dyDescent="0.25">
      <c r="A1040" s="215"/>
      <c r="B1040" s="154">
        <v>34373</v>
      </c>
      <c r="C1040" s="89" t="s">
        <v>461</v>
      </c>
      <c r="D1040" s="89" t="s">
        <v>416</v>
      </c>
      <c r="E1040" s="149" t="s">
        <v>466</v>
      </c>
      <c r="F1040" s="155" t="s">
        <v>464</v>
      </c>
      <c r="G1040" s="93" t="s">
        <v>471</v>
      </c>
      <c r="H1040" s="93">
        <v>232</v>
      </c>
      <c r="I1040" s="93" t="s">
        <v>472</v>
      </c>
      <c r="J1040" s="93">
        <v>13</v>
      </c>
      <c r="K1040" s="92" t="s">
        <v>101</v>
      </c>
      <c r="L1040" s="92" t="s">
        <v>101</v>
      </c>
      <c r="M1040" s="119">
        <v>19868</v>
      </c>
      <c r="N1040" s="119">
        <v>20999</v>
      </c>
      <c r="O1040" s="156">
        <v>2254</v>
      </c>
      <c r="P1040" s="157" t="s">
        <v>398</v>
      </c>
      <c r="Q1040" s="158">
        <v>2417</v>
      </c>
      <c r="R1040" s="157" t="s">
        <v>398</v>
      </c>
      <c r="S1040" s="158">
        <v>1705</v>
      </c>
      <c r="T1040" s="157" t="s">
        <v>398</v>
      </c>
      <c r="U1040" s="158">
        <v>1859</v>
      </c>
      <c r="V1040" s="157" t="s">
        <v>398</v>
      </c>
      <c r="W1040" s="158">
        <v>1769</v>
      </c>
      <c r="X1040" s="157" t="s">
        <v>398</v>
      </c>
      <c r="Y1040" s="158">
        <v>1302</v>
      </c>
      <c r="Z1040" s="157" t="s">
        <v>398</v>
      </c>
      <c r="AA1040" s="158">
        <v>1458</v>
      </c>
      <c r="AB1040" s="157" t="s">
        <v>398</v>
      </c>
      <c r="AC1040" s="158">
        <v>1755</v>
      </c>
      <c r="AD1040" s="157" t="s">
        <v>398</v>
      </c>
      <c r="AE1040" s="158">
        <v>1462</v>
      </c>
      <c r="AF1040" s="157" t="s">
        <v>398</v>
      </c>
      <c r="AG1040" s="158">
        <v>1684</v>
      </c>
      <c r="AH1040" s="157" t="s">
        <v>398</v>
      </c>
      <c r="AI1040" s="158">
        <v>1928</v>
      </c>
      <c r="AJ1040" s="157" t="s">
        <v>398</v>
      </c>
      <c r="AK1040" s="158">
        <v>1852</v>
      </c>
      <c r="AL1040" s="95" t="s">
        <v>398</v>
      </c>
      <c r="AM1040" s="125">
        <v>21445</v>
      </c>
      <c r="AN1040" s="130"/>
      <c r="AO1040" s="130"/>
    </row>
    <row r="1041" spans="1:41" ht="30" customHeight="1" x14ac:dyDescent="0.25">
      <c r="A1041" s="214">
        <v>516</v>
      </c>
      <c r="B1041" s="154">
        <v>34374</v>
      </c>
      <c r="C1041" s="89" t="s">
        <v>461</v>
      </c>
      <c r="D1041" s="89" t="s">
        <v>416</v>
      </c>
      <c r="E1041" s="149" t="s">
        <v>463</v>
      </c>
      <c r="F1041" s="155" t="s">
        <v>464</v>
      </c>
      <c r="G1041" s="93"/>
      <c r="H1041" s="93"/>
      <c r="I1041" s="93"/>
      <c r="J1041" s="93"/>
      <c r="K1041" s="92" t="s">
        <v>101</v>
      </c>
      <c r="L1041" s="92" t="s">
        <v>101</v>
      </c>
      <c r="M1041" s="119">
        <v>46277</v>
      </c>
      <c r="N1041" s="119">
        <v>48912</v>
      </c>
      <c r="O1041" s="156">
        <v>4998</v>
      </c>
      <c r="P1041" s="157" t="s">
        <v>398</v>
      </c>
      <c r="Q1041" s="158">
        <v>4639</v>
      </c>
      <c r="R1041" s="157" t="s">
        <v>398</v>
      </c>
      <c r="S1041" s="158">
        <v>3831</v>
      </c>
      <c r="T1041" s="157" t="s">
        <v>398</v>
      </c>
      <c r="U1041" s="158">
        <v>3726</v>
      </c>
      <c r="V1041" s="157" t="s">
        <v>398</v>
      </c>
      <c r="W1041" s="158">
        <v>3495</v>
      </c>
      <c r="X1041" s="157" t="s">
        <v>398</v>
      </c>
      <c r="Y1041" s="158">
        <v>2735</v>
      </c>
      <c r="Z1041" s="157" t="s">
        <v>398</v>
      </c>
      <c r="AA1041" s="158">
        <v>3297</v>
      </c>
      <c r="AB1041" s="157" t="s">
        <v>398</v>
      </c>
      <c r="AC1041" s="158">
        <v>2863</v>
      </c>
      <c r="AD1041" s="157" t="s">
        <v>398</v>
      </c>
      <c r="AE1041" s="158">
        <v>2731</v>
      </c>
      <c r="AF1041" s="157" t="s">
        <v>398</v>
      </c>
      <c r="AG1041" s="158">
        <v>5494</v>
      </c>
      <c r="AH1041" s="157" t="s">
        <v>398</v>
      </c>
      <c r="AI1041" s="158">
        <v>4965</v>
      </c>
      <c r="AJ1041" s="157" t="s">
        <v>398</v>
      </c>
      <c r="AK1041" s="158">
        <v>4569</v>
      </c>
      <c r="AL1041" s="95" t="s">
        <v>398</v>
      </c>
      <c r="AM1041" s="125">
        <v>47343</v>
      </c>
      <c r="AN1041" s="130"/>
      <c r="AO1041" s="130"/>
    </row>
    <row r="1042" spans="1:41" ht="30" customHeight="1" x14ac:dyDescent="0.25">
      <c r="A1042" s="215"/>
      <c r="B1042" s="154">
        <v>34374</v>
      </c>
      <c r="C1042" s="89" t="s">
        <v>461</v>
      </c>
      <c r="D1042" s="89" t="s">
        <v>416</v>
      </c>
      <c r="E1042" s="149" t="s">
        <v>466</v>
      </c>
      <c r="F1042" s="155" t="s">
        <v>464</v>
      </c>
      <c r="G1042" s="93" t="s">
        <v>471</v>
      </c>
      <c r="H1042" s="93">
        <v>202</v>
      </c>
      <c r="I1042" s="93" t="s">
        <v>472</v>
      </c>
      <c r="J1042" s="93">
        <v>19</v>
      </c>
      <c r="K1042" s="92" t="s">
        <v>101</v>
      </c>
      <c r="L1042" s="92" t="s">
        <v>101</v>
      </c>
      <c r="M1042" s="119">
        <v>37863</v>
      </c>
      <c r="N1042" s="119">
        <v>40019</v>
      </c>
      <c r="O1042" s="156">
        <v>4090</v>
      </c>
      <c r="P1042" s="157" t="s">
        <v>398</v>
      </c>
      <c r="Q1042" s="158">
        <v>3796</v>
      </c>
      <c r="R1042" s="157" t="s">
        <v>398</v>
      </c>
      <c r="S1042" s="158">
        <v>3134</v>
      </c>
      <c r="T1042" s="157" t="s">
        <v>398</v>
      </c>
      <c r="U1042" s="158">
        <v>3049</v>
      </c>
      <c r="V1042" s="157" t="s">
        <v>398</v>
      </c>
      <c r="W1042" s="158">
        <v>2859</v>
      </c>
      <c r="X1042" s="157" t="s">
        <v>398</v>
      </c>
      <c r="Y1042" s="158">
        <v>2238</v>
      </c>
      <c r="Z1042" s="157" t="s">
        <v>398</v>
      </c>
      <c r="AA1042" s="158">
        <v>2698</v>
      </c>
      <c r="AB1042" s="157" t="s">
        <v>398</v>
      </c>
      <c r="AC1042" s="158">
        <v>2343</v>
      </c>
      <c r="AD1042" s="157" t="s">
        <v>398</v>
      </c>
      <c r="AE1042" s="158">
        <v>2234</v>
      </c>
      <c r="AF1042" s="157" t="s">
        <v>398</v>
      </c>
      <c r="AG1042" s="158">
        <v>4495</v>
      </c>
      <c r="AH1042" s="157" t="s">
        <v>398</v>
      </c>
      <c r="AI1042" s="158">
        <v>4062</v>
      </c>
      <c r="AJ1042" s="157" t="s">
        <v>398</v>
      </c>
      <c r="AK1042" s="158">
        <v>3739</v>
      </c>
      <c r="AL1042" s="95" t="s">
        <v>398</v>
      </c>
      <c r="AM1042" s="125">
        <v>38737</v>
      </c>
      <c r="AN1042" s="130"/>
      <c r="AO1042" s="130"/>
    </row>
    <row r="1043" spans="1:41" ht="30" customHeight="1" x14ac:dyDescent="0.25">
      <c r="A1043" s="214">
        <v>517</v>
      </c>
      <c r="B1043" s="154">
        <v>34375</v>
      </c>
      <c r="C1043" s="89" t="s">
        <v>461</v>
      </c>
      <c r="D1043" s="89" t="s">
        <v>416</v>
      </c>
      <c r="E1043" s="149" t="s">
        <v>463</v>
      </c>
      <c r="F1043" s="155" t="s">
        <v>464</v>
      </c>
      <c r="G1043" s="93"/>
      <c r="H1043" s="93"/>
      <c r="I1043" s="93"/>
      <c r="J1043" s="93"/>
      <c r="K1043" s="92" t="s">
        <v>101</v>
      </c>
      <c r="L1043" s="92" t="s">
        <v>101</v>
      </c>
      <c r="M1043" s="119">
        <v>52538</v>
      </c>
      <c r="N1043" s="119">
        <v>55529</v>
      </c>
      <c r="O1043" s="156">
        <v>5193</v>
      </c>
      <c r="P1043" s="157" t="s">
        <v>398</v>
      </c>
      <c r="Q1043" s="158">
        <v>4802</v>
      </c>
      <c r="R1043" s="157" t="s">
        <v>398</v>
      </c>
      <c r="S1043" s="158">
        <v>4396</v>
      </c>
      <c r="T1043" s="157" t="s">
        <v>398</v>
      </c>
      <c r="U1043" s="158">
        <v>5082</v>
      </c>
      <c r="V1043" s="157" t="s">
        <v>398</v>
      </c>
      <c r="W1043" s="158">
        <v>4069</v>
      </c>
      <c r="X1043" s="157" t="s">
        <v>398</v>
      </c>
      <c r="Y1043" s="158">
        <v>3660</v>
      </c>
      <c r="Z1043" s="157" t="s">
        <v>398</v>
      </c>
      <c r="AA1043" s="158">
        <v>4359</v>
      </c>
      <c r="AB1043" s="157" t="s">
        <v>398</v>
      </c>
      <c r="AC1043" s="158">
        <v>4558</v>
      </c>
      <c r="AD1043" s="157" t="s">
        <v>398</v>
      </c>
      <c r="AE1043" s="158">
        <v>4513</v>
      </c>
      <c r="AF1043" s="157" t="s">
        <v>398</v>
      </c>
      <c r="AG1043" s="158">
        <v>4612</v>
      </c>
      <c r="AH1043" s="157" t="s">
        <v>398</v>
      </c>
      <c r="AI1043" s="158">
        <v>5025</v>
      </c>
      <c r="AJ1043" s="157" t="s">
        <v>398</v>
      </c>
      <c r="AK1043" s="158">
        <v>5006</v>
      </c>
      <c r="AL1043" s="95" t="s">
        <v>398</v>
      </c>
      <c r="AM1043" s="125">
        <v>55275</v>
      </c>
      <c r="AN1043" s="130"/>
      <c r="AO1043" s="130"/>
    </row>
    <row r="1044" spans="1:41" ht="30" customHeight="1" x14ac:dyDescent="0.25">
      <c r="A1044" s="215"/>
      <c r="B1044" s="154">
        <v>34375</v>
      </c>
      <c r="C1044" s="89" t="s">
        <v>461</v>
      </c>
      <c r="D1044" s="89" t="s">
        <v>416</v>
      </c>
      <c r="E1044" s="149" t="s">
        <v>466</v>
      </c>
      <c r="F1044" s="155" t="s">
        <v>464</v>
      </c>
      <c r="G1044" s="93" t="s">
        <v>471</v>
      </c>
      <c r="H1044" s="93">
        <v>262</v>
      </c>
      <c r="I1044" s="93" t="s">
        <v>472</v>
      </c>
      <c r="J1044" s="93">
        <v>10</v>
      </c>
      <c r="K1044" s="92" t="s">
        <v>101</v>
      </c>
      <c r="L1044" s="92" t="s">
        <v>101</v>
      </c>
      <c r="M1044" s="119">
        <v>42984</v>
      </c>
      <c r="N1044" s="119">
        <v>45432</v>
      </c>
      <c r="O1044" s="156">
        <v>4249</v>
      </c>
      <c r="P1044" s="157" t="s">
        <v>398</v>
      </c>
      <c r="Q1044" s="158">
        <v>3929</v>
      </c>
      <c r="R1044" s="157" t="s">
        <v>398</v>
      </c>
      <c r="S1044" s="158">
        <v>3596</v>
      </c>
      <c r="T1044" s="157" t="s">
        <v>398</v>
      </c>
      <c r="U1044" s="158">
        <v>4158</v>
      </c>
      <c r="V1044" s="157" t="s">
        <v>398</v>
      </c>
      <c r="W1044" s="158">
        <v>3330</v>
      </c>
      <c r="X1044" s="157" t="s">
        <v>398</v>
      </c>
      <c r="Y1044" s="158">
        <v>2995</v>
      </c>
      <c r="Z1044" s="157" t="s">
        <v>398</v>
      </c>
      <c r="AA1044" s="158">
        <v>3567</v>
      </c>
      <c r="AB1044" s="157" t="s">
        <v>398</v>
      </c>
      <c r="AC1044" s="158">
        <v>3729</v>
      </c>
      <c r="AD1044" s="157" t="s">
        <v>398</v>
      </c>
      <c r="AE1044" s="158">
        <v>3693</v>
      </c>
      <c r="AF1044" s="157" t="s">
        <v>398</v>
      </c>
      <c r="AG1044" s="158">
        <v>3773</v>
      </c>
      <c r="AH1044" s="157" t="s">
        <v>398</v>
      </c>
      <c r="AI1044" s="158">
        <v>4112</v>
      </c>
      <c r="AJ1044" s="157" t="s">
        <v>398</v>
      </c>
      <c r="AK1044" s="158">
        <v>4096</v>
      </c>
      <c r="AL1044" s="95" t="s">
        <v>398</v>
      </c>
      <c r="AM1044" s="125">
        <v>45227</v>
      </c>
      <c r="AN1044" s="130"/>
      <c r="AO1044" s="130"/>
    </row>
    <row r="1045" spans="1:41" ht="30" customHeight="1" x14ac:dyDescent="0.25">
      <c r="A1045" s="214">
        <v>518</v>
      </c>
      <c r="B1045" s="154">
        <v>34376</v>
      </c>
      <c r="C1045" s="89" t="s">
        <v>461</v>
      </c>
      <c r="D1045" s="89" t="s">
        <v>416</v>
      </c>
      <c r="E1045" s="149" t="s">
        <v>463</v>
      </c>
      <c r="F1045" s="155" t="s">
        <v>464</v>
      </c>
      <c r="G1045" s="93"/>
      <c r="H1045" s="93"/>
      <c r="I1045" s="93"/>
      <c r="J1045" s="93"/>
      <c r="K1045" s="92" t="s">
        <v>101</v>
      </c>
      <c r="L1045" s="92" t="s">
        <v>101</v>
      </c>
      <c r="M1045" s="119">
        <v>35784</v>
      </c>
      <c r="N1045" s="119">
        <v>37822</v>
      </c>
      <c r="O1045" s="156">
        <v>4942</v>
      </c>
      <c r="P1045" s="157" t="s">
        <v>398</v>
      </c>
      <c r="Q1045" s="158">
        <v>2633</v>
      </c>
      <c r="R1045" s="157" t="s">
        <v>398</v>
      </c>
      <c r="S1045" s="158">
        <v>2283</v>
      </c>
      <c r="T1045" s="157" t="s">
        <v>398</v>
      </c>
      <c r="U1045" s="158">
        <v>2371</v>
      </c>
      <c r="V1045" s="157" t="s">
        <v>398</v>
      </c>
      <c r="W1045" s="158">
        <v>2379</v>
      </c>
      <c r="X1045" s="157" t="s">
        <v>398</v>
      </c>
      <c r="Y1045" s="158">
        <v>1857</v>
      </c>
      <c r="Z1045" s="157" t="s">
        <v>398</v>
      </c>
      <c r="AA1045" s="158">
        <v>3268</v>
      </c>
      <c r="AB1045" s="157" t="s">
        <v>398</v>
      </c>
      <c r="AC1045" s="158">
        <v>2741</v>
      </c>
      <c r="AD1045" s="157" t="s">
        <v>398</v>
      </c>
      <c r="AE1045" s="158">
        <v>2334</v>
      </c>
      <c r="AF1045" s="157" t="s">
        <v>398</v>
      </c>
      <c r="AG1045" s="158">
        <v>2796</v>
      </c>
      <c r="AH1045" s="157" t="s">
        <v>398</v>
      </c>
      <c r="AI1045" s="158">
        <v>3208</v>
      </c>
      <c r="AJ1045" s="157" t="s">
        <v>398</v>
      </c>
      <c r="AK1045" s="158">
        <v>2824</v>
      </c>
      <c r="AL1045" s="95" t="s">
        <v>398</v>
      </c>
      <c r="AM1045" s="125">
        <v>33636</v>
      </c>
      <c r="AN1045" s="130"/>
      <c r="AO1045" s="130"/>
    </row>
    <row r="1046" spans="1:41" ht="30" customHeight="1" x14ac:dyDescent="0.25">
      <c r="A1046" s="215"/>
      <c r="B1046" s="154">
        <v>34376</v>
      </c>
      <c r="C1046" s="89" t="s">
        <v>461</v>
      </c>
      <c r="D1046" s="89" t="s">
        <v>416</v>
      </c>
      <c r="E1046" s="149" t="s">
        <v>466</v>
      </c>
      <c r="F1046" s="155" t="s">
        <v>464</v>
      </c>
      <c r="G1046" s="93" t="s">
        <v>471</v>
      </c>
      <c r="H1046" s="93">
        <v>218</v>
      </c>
      <c r="I1046" s="93" t="s">
        <v>472</v>
      </c>
      <c r="J1046" s="93">
        <v>10</v>
      </c>
      <c r="K1046" s="92" t="s">
        <v>101</v>
      </c>
      <c r="L1046" s="92" t="s">
        <v>101</v>
      </c>
      <c r="M1046" s="119">
        <v>29279</v>
      </c>
      <c r="N1046" s="119">
        <v>30946</v>
      </c>
      <c r="O1046" s="156">
        <v>4043</v>
      </c>
      <c r="P1046" s="157" t="s">
        <v>398</v>
      </c>
      <c r="Q1046" s="158">
        <v>2155</v>
      </c>
      <c r="R1046" s="157" t="s">
        <v>398</v>
      </c>
      <c r="S1046" s="158">
        <v>1868</v>
      </c>
      <c r="T1046" s="157" t="s">
        <v>398</v>
      </c>
      <c r="U1046" s="158">
        <v>1939</v>
      </c>
      <c r="V1046" s="157" t="s">
        <v>398</v>
      </c>
      <c r="W1046" s="158">
        <v>1947</v>
      </c>
      <c r="X1046" s="157" t="s">
        <v>398</v>
      </c>
      <c r="Y1046" s="158">
        <v>1519</v>
      </c>
      <c r="Z1046" s="157" t="s">
        <v>398</v>
      </c>
      <c r="AA1046" s="158">
        <v>2674</v>
      </c>
      <c r="AB1046" s="157" t="s">
        <v>398</v>
      </c>
      <c r="AC1046" s="158">
        <v>2242</v>
      </c>
      <c r="AD1046" s="157" t="s">
        <v>398</v>
      </c>
      <c r="AE1046" s="158">
        <v>1910</v>
      </c>
      <c r="AF1046" s="157" t="s">
        <v>398</v>
      </c>
      <c r="AG1046" s="158">
        <v>2287</v>
      </c>
      <c r="AH1046" s="157" t="s">
        <v>398</v>
      </c>
      <c r="AI1046" s="158">
        <v>2624</v>
      </c>
      <c r="AJ1046" s="157" t="s">
        <v>398</v>
      </c>
      <c r="AK1046" s="158">
        <v>2310</v>
      </c>
      <c r="AL1046" s="95" t="s">
        <v>398</v>
      </c>
      <c r="AM1046" s="125">
        <v>27518</v>
      </c>
      <c r="AN1046" s="130"/>
      <c r="AO1046" s="130"/>
    </row>
    <row r="1047" spans="1:41" ht="30" customHeight="1" x14ac:dyDescent="0.25">
      <c r="A1047" s="214">
        <v>519</v>
      </c>
      <c r="B1047" s="154">
        <v>34377</v>
      </c>
      <c r="C1047" s="89" t="s">
        <v>461</v>
      </c>
      <c r="D1047" s="89" t="s">
        <v>416</v>
      </c>
      <c r="E1047" s="149" t="s">
        <v>463</v>
      </c>
      <c r="F1047" s="155" t="s">
        <v>464</v>
      </c>
      <c r="G1047" s="93"/>
      <c r="H1047" s="93"/>
      <c r="I1047" s="93"/>
      <c r="J1047" s="93"/>
      <c r="K1047" s="92" t="s">
        <v>101</v>
      </c>
      <c r="L1047" s="92" t="s">
        <v>101</v>
      </c>
      <c r="M1047" s="119">
        <v>63228</v>
      </c>
      <c r="N1047" s="119">
        <v>66828</v>
      </c>
      <c r="O1047" s="156">
        <v>6441</v>
      </c>
      <c r="P1047" s="157" t="s">
        <v>398</v>
      </c>
      <c r="Q1047" s="158">
        <v>5862</v>
      </c>
      <c r="R1047" s="157" t="s">
        <v>398</v>
      </c>
      <c r="S1047" s="158">
        <v>4916</v>
      </c>
      <c r="T1047" s="157" t="s">
        <v>398</v>
      </c>
      <c r="U1047" s="158">
        <v>4770</v>
      </c>
      <c r="V1047" s="157" t="s">
        <v>398</v>
      </c>
      <c r="W1047" s="158">
        <v>5936</v>
      </c>
      <c r="X1047" s="157" t="s">
        <v>398</v>
      </c>
      <c r="Y1047" s="158">
        <v>4611</v>
      </c>
      <c r="Z1047" s="157" t="s">
        <v>398</v>
      </c>
      <c r="AA1047" s="158">
        <v>5293</v>
      </c>
      <c r="AB1047" s="157" t="s">
        <v>398</v>
      </c>
      <c r="AC1047" s="158">
        <v>5118</v>
      </c>
      <c r="AD1047" s="157" t="s">
        <v>398</v>
      </c>
      <c r="AE1047" s="158">
        <v>4612</v>
      </c>
      <c r="AF1047" s="157" t="s">
        <v>398</v>
      </c>
      <c r="AG1047" s="158">
        <v>5234</v>
      </c>
      <c r="AH1047" s="157" t="s">
        <v>398</v>
      </c>
      <c r="AI1047" s="158">
        <v>5474</v>
      </c>
      <c r="AJ1047" s="157" t="s">
        <v>398</v>
      </c>
      <c r="AK1047" s="158">
        <v>5098</v>
      </c>
      <c r="AL1047" s="95" t="s">
        <v>398</v>
      </c>
      <c r="AM1047" s="125">
        <v>63365</v>
      </c>
      <c r="AN1047" s="130"/>
      <c r="AO1047" s="130"/>
    </row>
    <row r="1048" spans="1:41" ht="30" customHeight="1" x14ac:dyDescent="0.25">
      <c r="A1048" s="215"/>
      <c r="B1048" s="154">
        <v>34377</v>
      </c>
      <c r="C1048" s="89" t="s">
        <v>461</v>
      </c>
      <c r="D1048" s="89" t="s">
        <v>416</v>
      </c>
      <c r="E1048" s="149" t="s">
        <v>466</v>
      </c>
      <c r="F1048" s="155" t="s">
        <v>464</v>
      </c>
      <c r="G1048" s="93" t="s">
        <v>471</v>
      </c>
      <c r="H1048" s="93">
        <v>262</v>
      </c>
      <c r="I1048" s="93" t="s">
        <v>472</v>
      </c>
      <c r="J1048" s="93">
        <v>10</v>
      </c>
      <c r="K1048" s="92" t="s">
        <v>101</v>
      </c>
      <c r="L1048" s="92" t="s">
        <v>101</v>
      </c>
      <c r="M1048" s="119">
        <v>51732</v>
      </c>
      <c r="N1048" s="119">
        <v>54678</v>
      </c>
      <c r="O1048" s="156">
        <v>5270</v>
      </c>
      <c r="P1048" s="157" t="s">
        <v>398</v>
      </c>
      <c r="Q1048" s="158">
        <v>4797</v>
      </c>
      <c r="R1048" s="157" t="s">
        <v>398</v>
      </c>
      <c r="S1048" s="158">
        <v>4022</v>
      </c>
      <c r="T1048" s="157" t="s">
        <v>398</v>
      </c>
      <c r="U1048" s="158">
        <v>3903</v>
      </c>
      <c r="V1048" s="157" t="s">
        <v>398</v>
      </c>
      <c r="W1048" s="158">
        <v>4857</v>
      </c>
      <c r="X1048" s="157" t="s">
        <v>398</v>
      </c>
      <c r="Y1048" s="158">
        <v>3772</v>
      </c>
      <c r="Z1048" s="157" t="s">
        <v>398</v>
      </c>
      <c r="AA1048" s="158">
        <v>4331</v>
      </c>
      <c r="AB1048" s="157" t="s">
        <v>398</v>
      </c>
      <c r="AC1048" s="158">
        <v>4188</v>
      </c>
      <c r="AD1048" s="157" t="s">
        <v>398</v>
      </c>
      <c r="AE1048" s="158">
        <v>3774</v>
      </c>
      <c r="AF1048" s="157" t="s">
        <v>398</v>
      </c>
      <c r="AG1048" s="158">
        <v>4282</v>
      </c>
      <c r="AH1048" s="157" t="s">
        <v>398</v>
      </c>
      <c r="AI1048" s="158">
        <v>4478</v>
      </c>
      <c r="AJ1048" s="157" t="s">
        <v>398</v>
      </c>
      <c r="AK1048" s="158">
        <v>4171</v>
      </c>
      <c r="AL1048" s="95" t="s">
        <v>398</v>
      </c>
      <c r="AM1048" s="125">
        <v>51845</v>
      </c>
      <c r="AN1048" s="130"/>
      <c r="AO1048" s="130"/>
    </row>
    <row r="1049" spans="1:41" ht="30" customHeight="1" x14ac:dyDescent="0.25">
      <c r="A1049" s="214">
        <v>520</v>
      </c>
      <c r="B1049" s="154">
        <v>34378</v>
      </c>
      <c r="C1049" s="89" t="s">
        <v>461</v>
      </c>
      <c r="D1049" s="89" t="s">
        <v>416</v>
      </c>
      <c r="E1049" s="149" t="s">
        <v>463</v>
      </c>
      <c r="F1049" s="155" t="s">
        <v>464</v>
      </c>
      <c r="G1049" s="93"/>
      <c r="H1049" s="93"/>
      <c r="I1049" s="93"/>
      <c r="J1049" s="93"/>
      <c r="K1049" s="92" t="s">
        <v>101</v>
      </c>
      <c r="L1049" s="92" t="s">
        <v>101</v>
      </c>
      <c r="M1049" s="92">
        <v>19358</v>
      </c>
      <c r="N1049" s="119">
        <v>20460</v>
      </c>
      <c r="O1049" s="156">
        <v>1740</v>
      </c>
      <c r="P1049" s="157" t="s">
        <v>398</v>
      </c>
      <c r="Q1049" s="158">
        <v>1740</v>
      </c>
      <c r="R1049" s="157" t="s">
        <v>398</v>
      </c>
      <c r="S1049" s="158">
        <v>1740</v>
      </c>
      <c r="T1049" s="157" t="s">
        <v>398</v>
      </c>
      <c r="U1049" s="158">
        <v>1740</v>
      </c>
      <c r="V1049" s="157" t="s">
        <v>398</v>
      </c>
      <c r="W1049" s="158">
        <v>1740</v>
      </c>
      <c r="X1049" s="157" t="s">
        <v>398</v>
      </c>
      <c r="Y1049" s="158">
        <v>1740</v>
      </c>
      <c r="Z1049" s="157" t="s">
        <v>398</v>
      </c>
      <c r="AA1049" s="158">
        <v>1740</v>
      </c>
      <c r="AB1049" s="157" t="s">
        <v>398</v>
      </c>
      <c r="AC1049" s="158">
        <v>1740</v>
      </c>
      <c r="AD1049" s="157" t="s">
        <v>398</v>
      </c>
      <c r="AE1049" s="158">
        <v>1740</v>
      </c>
      <c r="AF1049" s="157" t="s">
        <v>398</v>
      </c>
      <c r="AG1049" s="158">
        <v>1740</v>
      </c>
      <c r="AH1049" s="157" t="s">
        <v>398</v>
      </c>
      <c r="AI1049" s="158">
        <v>1740</v>
      </c>
      <c r="AJ1049" s="157" t="s">
        <v>398</v>
      </c>
      <c r="AK1049" s="158">
        <v>1740</v>
      </c>
      <c r="AL1049" s="95" t="s">
        <v>398</v>
      </c>
      <c r="AM1049" s="125">
        <v>20880</v>
      </c>
      <c r="AN1049" s="130"/>
      <c r="AO1049" s="130"/>
    </row>
    <row r="1050" spans="1:41" ht="30" customHeight="1" x14ac:dyDescent="0.25">
      <c r="A1050" s="215"/>
      <c r="B1050" s="154">
        <v>34378</v>
      </c>
      <c r="C1050" s="89" t="s">
        <v>461</v>
      </c>
      <c r="D1050" s="89" t="s">
        <v>416</v>
      </c>
      <c r="E1050" s="149" t="s">
        <v>466</v>
      </c>
      <c r="F1050" s="155" t="s">
        <v>464</v>
      </c>
      <c r="G1050" s="93" t="s">
        <v>471</v>
      </c>
      <c r="H1050" s="93">
        <v>341</v>
      </c>
      <c r="I1050" s="93" t="s">
        <v>472</v>
      </c>
      <c r="J1050" s="93">
        <v>8</v>
      </c>
      <c r="K1050" s="92" t="s">
        <v>101</v>
      </c>
      <c r="L1050" s="92" t="s">
        <v>101</v>
      </c>
      <c r="M1050" s="119">
        <v>20290</v>
      </c>
      <c r="N1050" s="119">
        <v>21445</v>
      </c>
      <c r="O1050" s="156">
        <v>2677</v>
      </c>
      <c r="P1050" s="157" t="s">
        <v>398</v>
      </c>
      <c r="Q1050" s="158">
        <v>2677</v>
      </c>
      <c r="R1050" s="157" t="s">
        <v>398</v>
      </c>
      <c r="S1050" s="158">
        <v>2677</v>
      </c>
      <c r="T1050" s="157" t="s">
        <v>398</v>
      </c>
      <c r="U1050" s="158">
        <v>2677</v>
      </c>
      <c r="V1050" s="157" t="s">
        <v>398</v>
      </c>
      <c r="W1050" s="158">
        <v>2677</v>
      </c>
      <c r="X1050" s="157" t="s">
        <v>398</v>
      </c>
      <c r="Y1050" s="158">
        <v>2677</v>
      </c>
      <c r="Z1050" s="157" t="s">
        <v>398</v>
      </c>
      <c r="AA1050" s="158">
        <v>2677</v>
      </c>
      <c r="AB1050" s="157" t="s">
        <v>398</v>
      </c>
      <c r="AC1050" s="158">
        <v>2677</v>
      </c>
      <c r="AD1050" s="157" t="s">
        <v>398</v>
      </c>
      <c r="AE1050" s="158">
        <v>2677</v>
      </c>
      <c r="AF1050" s="157" t="s">
        <v>398</v>
      </c>
      <c r="AG1050" s="158">
        <v>2677</v>
      </c>
      <c r="AH1050" s="157" t="s">
        <v>398</v>
      </c>
      <c r="AI1050" s="158">
        <v>2677</v>
      </c>
      <c r="AJ1050" s="157" t="s">
        <v>398</v>
      </c>
      <c r="AK1050" s="158">
        <v>2677</v>
      </c>
      <c r="AL1050" s="95" t="s">
        <v>398</v>
      </c>
      <c r="AM1050" s="125">
        <v>32124</v>
      </c>
      <c r="AN1050" s="130"/>
      <c r="AO1050" s="130"/>
    </row>
    <row r="1051" spans="1:41" ht="30" customHeight="1" x14ac:dyDescent="0.25">
      <c r="A1051" s="214">
        <v>521</v>
      </c>
      <c r="B1051" s="154">
        <v>34379</v>
      </c>
      <c r="C1051" s="89" t="s">
        <v>461</v>
      </c>
      <c r="D1051" s="89" t="s">
        <v>416</v>
      </c>
      <c r="E1051" s="149" t="s">
        <v>463</v>
      </c>
      <c r="F1051" s="155" t="s">
        <v>464</v>
      </c>
      <c r="G1051" s="93"/>
      <c r="H1051" s="93"/>
      <c r="I1051" s="93"/>
      <c r="J1051" s="93"/>
      <c r="K1051" s="92" t="s">
        <v>101</v>
      </c>
      <c r="L1051" s="92" t="s">
        <v>101</v>
      </c>
      <c r="M1051" s="119">
        <v>11278</v>
      </c>
      <c r="N1051" s="119">
        <v>11920</v>
      </c>
      <c r="O1051" s="156">
        <v>1100</v>
      </c>
      <c r="P1051" s="157" t="s">
        <v>398</v>
      </c>
      <c r="Q1051" s="158">
        <v>970</v>
      </c>
      <c r="R1051" s="157" t="s">
        <v>398</v>
      </c>
      <c r="S1051" s="158">
        <v>1120</v>
      </c>
      <c r="T1051" s="157" t="s">
        <v>398</v>
      </c>
      <c r="U1051" s="158">
        <v>1020</v>
      </c>
      <c r="V1051" s="157" t="s">
        <v>398</v>
      </c>
      <c r="W1051" s="158">
        <v>1170</v>
      </c>
      <c r="X1051" s="157" t="s">
        <v>398</v>
      </c>
      <c r="Y1051" s="158">
        <v>1320</v>
      </c>
      <c r="Z1051" s="157" t="s">
        <v>398</v>
      </c>
      <c r="AA1051" s="158">
        <v>1220</v>
      </c>
      <c r="AB1051" s="157" t="s">
        <v>398</v>
      </c>
      <c r="AC1051" s="158">
        <v>1140</v>
      </c>
      <c r="AD1051" s="157" t="s">
        <v>398</v>
      </c>
      <c r="AE1051" s="158">
        <v>1170</v>
      </c>
      <c r="AF1051" s="157" t="s">
        <v>398</v>
      </c>
      <c r="AG1051" s="158">
        <v>1310</v>
      </c>
      <c r="AH1051" s="157" t="s">
        <v>398</v>
      </c>
      <c r="AI1051" s="158">
        <v>1180</v>
      </c>
      <c r="AJ1051" s="157" t="s">
        <v>398</v>
      </c>
      <c r="AK1051" s="158">
        <v>1120</v>
      </c>
      <c r="AL1051" s="95" t="s">
        <v>398</v>
      </c>
      <c r="AM1051" s="125">
        <v>13840</v>
      </c>
      <c r="AN1051" s="130"/>
      <c r="AO1051" s="130"/>
    </row>
    <row r="1052" spans="1:41" ht="30" customHeight="1" x14ac:dyDescent="0.25">
      <c r="A1052" s="215"/>
      <c r="B1052" s="154">
        <v>34379</v>
      </c>
      <c r="C1052" s="89" t="s">
        <v>461</v>
      </c>
      <c r="D1052" s="89" t="s">
        <v>416</v>
      </c>
      <c r="E1052" s="149" t="s">
        <v>466</v>
      </c>
      <c r="F1052" s="155" t="s">
        <v>464</v>
      </c>
      <c r="G1052" s="93" t="s">
        <v>471</v>
      </c>
      <c r="H1052" s="93">
        <v>421</v>
      </c>
      <c r="I1052" s="93" t="s">
        <v>472</v>
      </c>
      <c r="J1052" s="93">
        <v>8</v>
      </c>
      <c r="K1052" s="92" t="s">
        <v>101</v>
      </c>
      <c r="L1052" s="92" t="s">
        <v>101</v>
      </c>
      <c r="M1052" s="119">
        <v>19397</v>
      </c>
      <c r="N1052" s="92">
        <v>20501</v>
      </c>
      <c r="O1052" s="156">
        <v>2396</v>
      </c>
      <c r="P1052" s="157" t="s">
        <v>398</v>
      </c>
      <c r="Q1052" s="158">
        <v>2339</v>
      </c>
      <c r="R1052" s="157" t="s">
        <v>398</v>
      </c>
      <c r="S1052" s="158">
        <v>2037</v>
      </c>
      <c r="T1052" s="157" t="s">
        <v>398</v>
      </c>
      <c r="U1052" s="158">
        <v>1025</v>
      </c>
      <c r="V1052" s="157" t="s">
        <v>398</v>
      </c>
      <c r="W1052" s="158">
        <v>964</v>
      </c>
      <c r="X1052" s="157" t="s">
        <v>398</v>
      </c>
      <c r="Y1052" s="158">
        <v>850</v>
      </c>
      <c r="Z1052" s="157" t="s">
        <v>398</v>
      </c>
      <c r="AA1052" s="158">
        <v>789</v>
      </c>
      <c r="AB1052" s="157" t="s">
        <v>398</v>
      </c>
      <c r="AC1052" s="158">
        <v>980</v>
      </c>
      <c r="AD1052" s="157" t="s">
        <v>398</v>
      </c>
      <c r="AE1052" s="158">
        <v>1357</v>
      </c>
      <c r="AF1052" s="157" t="s">
        <v>398</v>
      </c>
      <c r="AG1052" s="158">
        <v>1905</v>
      </c>
      <c r="AH1052" s="157" t="s">
        <v>398</v>
      </c>
      <c r="AI1052" s="158">
        <v>2279</v>
      </c>
      <c r="AJ1052" s="157" t="s">
        <v>398</v>
      </c>
      <c r="AK1052" s="158">
        <v>2470</v>
      </c>
      <c r="AL1052" s="95" t="s">
        <v>398</v>
      </c>
      <c r="AM1052" s="125">
        <v>19391</v>
      </c>
      <c r="AN1052" s="130"/>
      <c r="AO1052" s="130"/>
    </row>
    <row r="1053" spans="1:41" ht="30" customHeight="1" x14ac:dyDescent="0.25">
      <c r="A1053" s="214">
        <v>522</v>
      </c>
      <c r="B1053" s="154">
        <v>34380</v>
      </c>
      <c r="C1053" s="89" t="s">
        <v>461</v>
      </c>
      <c r="D1053" s="89" t="s">
        <v>416</v>
      </c>
      <c r="E1053" s="149" t="s">
        <v>463</v>
      </c>
      <c r="F1053" s="155" t="s">
        <v>464</v>
      </c>
      <c r="G1053" s="93"/>
      <c r="H1053" s="93"/>
      <c r="I1053" s="93"/>
      <c r="J1053" s="93"/>
      <c r="K1053" s="92" t="s">
        <v>101</v>
      </c>
      <c r="L1053" s="92" t="s">
        <v>101</v>
      </c>
      <c r="M1053" s="119">
        <v>29415</v>
      </c>
      <c r="N1053" s="119">
        <v>31090</v>
      </c>
      <c r="O1053" s="156">
        <v>1584</v>
      </c>
      <c r="P1053" s="157" t="s">
        <v>398</v>
      </c>
      <c r="Q1053" s="158">
        <v>1362</v>
      </c>
      <c r="R1053" s="157" t="s">
        <v>398</v>
      </c>
      <c r="S1053" s="158">
        <v>1428</v>
      </c>
      <c r="T1053" s="157" t="s">
        <v>398</v>
      </c>
      <c r="U1053" s="158">
        <v>1644</v>
      </c>
      <c r="V1053" s="157" t="s">
        <v>398</v>
      </c>
      <c r="W1053" s="158">
        <v>1482</v>
      </c>
      <c r="X1053" s="157" t="s">
        <v>398</v>
      </c>
      <c r="Y1053" s="158">
        <v>1566</v>
      </c>
      <c r="Z1053" s="157" t="s">
        <v>398</v>
      </c>
      <c r="AA1053" s="158">
        <v>1566</v>
      </c>
      <c r="AB1053" s="157" t="s">
        <v>398</v>
      </c>
      <c r="AC1053" s="158">
        <v>2004</v>
      </c>
      <c r="AD1053" s="157" t="s">
        <v>398</v>
      </c>
      <c r="AE1053" s="158">
        <v>6024</v>
      </c>
      <c r="AF1053" s="157" t="s">
        <v>398</v>
      </c>
      <c r="AG1053" s="158">
        <v>6144</v>
      </c>
      <c r="AH1053" s="157" t="s">
        <v>398</v>
      </c>
      <c r="AI1053" s="158">
        <v>4724</v>
      </c>
      <c r="AJ1053" s="157" t="s">
        <v>398</v>
      </c>
      <c r="AK1053" s="158">
        <v>4724</v>
      </c>
      <c r="AL1053" s="95" t="s">
        <v>398</v>
      </c>
      <c r="AM1053" s="125">
        <v>34252</v>
      </c>
      <c r="AN1053" s="130"/>
      <c r="AO1053" s="130"/>
    </row>
    <row r="1054" spans="1:41" ht="30" customHeight="1" x14ac:dyDescent="0.25">
      <c r="A1054" s="215"/>
      <c r="B1054" s="154">
        <v>34380</v>
      </c>
      <c r="C1054" s="89" t="s">
        <v>461</v>
      </c>
      <c r="D1054" s="89" t="s">
        <v>416</v>
      </c>
      <c r="E1054" s="149" t="s">
        <v>466</v>
      </c>
      <c r="F1054" s="155" t="s">
        <v>464</v>
      </c>
      <c r="G1054" s="93" t="s">
        <v>471</v>
      </c>
      <c r="H1054" s="93">
        <v>294</v>
      </c>
      <c r="I1054" s="93" t="s">
        <v>472</v>
      </c>
      <c r="J1054" s="93">
        <v>7</v>
      </c>
      <c r="K1054" s="92" t="s">
        <v>101</v>
      </c>
      <c r="L1054" s="92" t="s">
        <v>101</v>
      </c>
      <c r="M1054" s="119">
        <v>61449</v>
      </c>
      <c r="N1054" s="119">
        <v>64948</v>
      </c>
      <c r="O1054" s="156">
        <v>7064</v>
      </c>
      <c r="P1054" s="157" t="s">
        <v>398</v>
      </c>
      <c r="Q1054" s="158">
        <v>5196</v>
      </c>
      <c r="R1054" s="157" t="s">
        <v>398</v>
      </c>
      <c r="S1054" s="158">
        <v>5494</v>
      </c>
      <c r="T1054" s="157" t="s">
        <v>398</v>
      </c>
      <c r="U1054" s="158">
        <v>6403</v>
      </c>
      <c r="V1054" s="157" t="s">
        <v>398</v>
      </c>
      <c r="W1054" s="158">
        <v>5612</v>
      </c>
      <c r="X1054" s="157" t="s">
        <v>398</v>
      </c>
      <c r="Y1054" s="158">
        <v>5208</v>
      </c>
      <c r="Z1054" s="157" t="s">
        <v>398</v>
      </c>
      <c r="AA1054" s="158">
        <v>4973</v>
      </c>
      <c r="AB1054" s="157" t="s">
        <v>398</v>
      </c>
      <c r="AC1054" s="158">
        <v>5324</v>
      </c>
      <c r="AD1054" s="157" t="s">
        <v>398</v>
      </c>
      <c r="AE1054" s="158">
        <v>5050</v>
      </c>
      <c r="AF1054" s="157" t="s">
        <v>398</v>
      </c>
      <c r="AG1054" s="158">
        <v>5248</v>
      </c>
      <c r="AH1054" s="157" t="s">
        <v>398</v>
      </c>
      <c r="AI1054" s="158">
        <v>5208</v>
      </c>
      <c r="AJ1054" s="157" t="s">
        <v>398</v>
      </c>
      <c r="AK1054" s="158">
        <v>5208</v>
      </c>
      <c r="AL1054" s="95" t="s">
        <v>398</v>
      </c>
      <c r="AM1054" s="125">
        <v>65988</v>
      </c>
      <c r="AN1054" s="130"/>
      <c r="AO1054" s="130"/>
    </row>
    <row r="1055" spans="1:41" ht="30" customHeight="1" x14ac:dyDescent="0.25">
      <c r="A1055" s="214">
        <v>523</v>
      </c>
      <c r="B1055" s="154">
        <v>34381</v>
      </c>
      <c r="C1055" s="89" t="s">
        <v>461</v>
      </c>
      <c r="D1055" s="89" t="s">
        <v>416</v>
      </c>
      <c r="E1055" s="149" t="s">
        <v>463</v>
      </c>
      <c r="F1055" s="155" t="s">
        <v>464</v>
      </c>
      <c r="G1055" s="93"/>
      <c r="H1055" s="93"/>
      <c r="I1055" s="93"/>
      <c r="J1055" s="93"/>
      <c r="K1055" s="92" t="s">
        <v>101</v>
      </c>
      <c r="L1055" s="92" t="s">
        <v>101</v>
      </c>
      <c r="M1055" s="119">
        <v>6765</v>
      </c>
      <c r="N1055" s="119">
        <v>7150</v>
      </c>
      <c r="O1055" s="156">
        <v>661</v>
      </c>
      <c r="P1055" s="157" t="s">
        <v>398</v>
      </c>
      <c r="Q1055" s="158">
        <v>669</v>
      </c>
      <c r="R1055" s="157" t="s">
        <v>398</v>
      </c>
      <c r="S1055" s="158">
        <v>628</v>
      </c>
      <c r="T1055" s="157" t="s">
        <v>398</v>
      </c>
      <c r="U1055" s="158">
        <v>562</v>
      </c>
      <c r="V1055" s="157" t="s">
        <v>398</v>
      </c>
      <c r="W1055" s="158">
        <v>603</v>
      </c>
      <c r="X1055" s="157" t="s">
        <v>398</v>
      </c>
      <c r="Y1055" s="158">
        <v>529</v>
      </c>
      <c r="Z1055" s="157" t="s">
        <v>398</v>
      </c>
      <c r="AA1055" s="158">
        <v>512</v>
      </c>
      <c r="AB1055" s="157" t="s">
        <v>398</v>
      </c>
      <c r="AC1055" s="158">
        <v>586</v>
      </c>
      <c r="AD1055" s="157" t="s">
        <v>398</v>
      </c>
      <c r="AE1055" s="158">
        <v>644</v>
      </c>
      <c r="AF1055" s="157" t="s">
        <v>398</v>
      </c>
      <c r="AG1055" s="158">
        <v>562</v>
      </c>
      <c r="AH1055" s="157" t="s">
        <v>398</v>
      </c>
      <c r="AI1055" s="158">
        <v>578</v>
      </c>
      <c r="AJ1055" s="157" t="s">
        <v>398</v>
      </c>
      <c r="AK1055" s="158">
        <v>941</v>
      </c>
      <c r="AL1055" s="95" t="s">
        <v>398</v>
      </c>
      <c r="AM1055" s="125">
        <v>7475</v>
      </c>
      <c r="AN1055" s="130"/>
      <c r="AO1055" s="130"/>
    </row>
    <row r="1056" spans="1:41" ht="30" customHeight="1" x14ac:dyDescent="0.25">
      <c r="A1056" s="215"/>
      <c r="B1056" s="154">
        <v>34381</v>
      </c>
      <c r="C1056" s="89" t="s">
        <v>461</v>
      </c>
      <c r="D1056" s="89" t="s">
        <v>416</v>
      </c>
      <c r="E1056" s="149" t="s">
        <v>466</v>
      </c>
      <c r="F1056" s="155" t="s">
        <v>464</v>
      </c>
      <c r="G1056" s="93" t="s">
        <v>471</v>
      </c>
      <c r="H1056" s="93">
        <v>69</v>
      </c>
      <c r="I1056" s="93" t="s">
        <v>472</v>
      </c>
      <c r="J1056" s="93">
        <v>1</v>
      </c>
      <c r="K1056" s="92" t="s">
        <v>101</v>
      </c>
      <c r="L1056" s="92" t="s">
        <v>101</v>
      </c>
      <c r="M1056" s="119">
        <v>5535</v>
      </c>
      <c r="N1056" s="119">
        <v>5850</v>
      </c>
      <c r="O1056" s="156">
        <v>540</v>
      </c>
      <c r="P1056" s="157" t="s">
        <v>398</v>
      </c>
      <c r="Q1056" s="158">
        <v>547</v>
      </c>
      <c r="R1056" s="157" t="s">
        <v>398</v>
      </c>
      <c r="S1056" s="158">
        <v>513</v>
      </c>
      <c r="T1056" s="157" t="s">
        <v>398</v>
      </c>
      <c r="U1056" s="158">
        <v>459</v>
      </c>
      <c r="V1056" s="157" t="s">
        <v>398</v>
      </c>
      <c r="W1056" s="158">
        <v>493</v>
      </c>
      <c r="X1056" s="157" t="s">
        <v>398</v>
      </c>
      <c r="Y1056" s="158">
        <v>432</v>
      </c>
      <c r="Z1056" s="157" t="s">
        <v>398</v>
      </c>
      <c r="AA1056" s="158">
        <v>419</v>
      </c>
      <c r="AB1056" s="157" t="s">
        <v>398</v>
      </c>
      <c r="AC1056" s="158">
        <v>479</v>
      </c>
      <c r="AD1056" s="157" t="s">
        <v>398</v>
      </c>
      <c r="AE1056" s="158">
        <v>527</v>
      </c>
      <c r="AF1056" s="157" t="s">
        <v>398</v>
      </c>
      <c r="AG1056" s="158">
        <v>460</v>
      </c>
      <c r="AH1056" s="157" t="s">
        <v>398</v>
      </c>
      <c r="AI1056" s="158">
        <v>473</v>
      </c>
      <c r="AJ1056" s="157" t="s">
        <v>398</v>
      </c>
      <c r="AK1056" s="158">
        <v>770</v>
      </c>
      <c r="AL1056" s="95" t="s">
        <v>398</v>
      </c>
      <c r="AM1056" s="125">
        <v>6112</v>
      </c>
      <c r="AN1056" s="130"/>
      <c r="AO1056" s="130"/>
    </row>
    <row r="1057" spans="1:41" ht="30" customHeight="1" x14ac:dyDescent="0.25">
      <c r="A1057" s="214">
        <v>524</v>
      </c>
      <c r="B1057" s="154">
        <v>34382</v>
      </c>
      <c r="C1057" s="89" t="s">
        <v>461</v>
      </c>
      <c r="D1057" s="89" t="s">
        <v>416</v>
      </c>
      <c r="E1057" s="149" t="s">
        <v>463</v>
      </c>
      <c r="F1057" s="155" t="s">
        <v>464</v>
      </c>
      <c r="G1057" s="93"/>
      <c r="H1057" s="93"/>
      <c r="I1057" s="93"/>
      <c r="J1057" s="93"/>
      <c r="K1057" s="92" t="s">
        <v>101</v>
      </c>
      <c r="L1057" s="92" t="s">
        <v>101</v>
      </c>
      <c r="M1057" s="119">
        <v>38268</v>
      </c>
      <c r="N1057" s="119">
        <v>40447</v>
      </c>
      <c r="O1057" s="156">
        <v>4488</v>
      </c>
      <c r="P1057" s="157" t="s">
        <v>398</v>
      </c>
      <c r="Q1057" s="158">
        <v>3509</v>
      </c>
      <c r="R1057" s="157" t="s">
        <v>398</v>
      </c>
      <c r="S1057" s="158">
        <v>2882</v>
      </c>
      <c r="T1057" s="157" t="s">
        <v>398</v>
      </c>
      <c r="U1057" s="158">
        <v>2992</v>
      </c>
      <c r="V1057" s="157" t="s">
        <v>398</v>
      </c>
      <c r="W1057" s="158">
        <v>2497</v>
      </c>
      <c r="X1057" s="157" t="s">
        <v>398</v>
      </c>
      <c r="Y1057" s="158">
        <v>2673</v>
      </c>
      <c r="Z1057" s="157" t="s">
        <v>398</v>
      </c>
      <c r="AA1057" s="158">
        <v>2497</v>
      </c>
      <c r="AB1057" s="157" t="s">
        <v>398</v>
      </c>
      <c r="AC1057" s="158">
        <v>2629</v>
      </c>
      <c r="AD1057" s="157" t="s">
        <v>398</v>
      </c>
      <c r="AE1057" s="158">
        <v>3267</v>
      </c>
      <c r="AF1057" s="157" t="s">
        <v>398</v>
      </c>
      <c r="AG1057" s="158">
        <v>4147</v>
      </c>
      <c r="AH1057" s="157" t="s">
        <v>398</v>
      </c>
      <c r="AI1057" s="158">
        <v>3949</v>
      </c>
      <c r="AJ1057" s="157" t="s">
        <v>398</v>
      </c>
      <c r="AK1057" s="158">
        <v>4158</v>
      </c>
      <c r="AL1057" s="95" t="s">
        <v>398</v>
      </c>
      <c r="AM1057" s="125">
        <v>39688</v>
      </c>
      <c r="AN1057" s="130"/>
      <c r="AO1057" s="130"/>
    </row>
    <row r="1058" spans="1:41" ht="30" customHeight="1" x14ac:dyDescent="0.25">
      <c r="A1058" s="215"/>
      <c r="B1058" s="154">
        <v>34382</v>
      </c>
      <c r="C1058" s="89" t="s">
        <v>461</v>
      </c>
      <c r="D1058" s="89" t="s">
        <v>416</v>
      </c>
      <c r="E1058" s="149" t="s">
        <v>466</v>
      </c>
      <c r="F1058" s="155" t="s">
        <v>464</v>
      </c>
      <c r="G1058" s="93" t="s">
        <v>471</v>
      </c>
      <c r="H1058" s="93">
        <v>162</v>
      </c>
      <c r="I1058" s="93" t="s">
        <v>472</v>
      </c>
      <c r="J1058" s="93">
        <v>11</v>
      </c>
      <c r="K1058" s="92" t="s">
        <v>101</v>
      </c>
      <c r="L1058" s="92" t="s">
        <v>101</v>
      </c>
      <c r="M1058" s="119">
        <v>31310</v>
      </c>
      <c r="N1058" s="119">
        <v>33093</v>
      </c>
      <c r="O1058" s="156">
        <v>3672</v>
      </c>
      <c r="P1058" s="157" t="s">
        <v>398</v>
      </c>
      <c r="Q1058" s="158">
        <v>2871</v>
      </c>
      <c r="R1058" s="157" t="s">
        <v>398</v>
      </c>
      <c r="S1058" s="158">
        <v>2358</v>
      </c>
      <c r="T1058" s="157" t="s">
        <v>398</v>
      </c>
      <c r="U1058" s="158">
        <v>2448</v>
      </c>
      <c r="V1058" s="157" t="s">
        <v>398</v>
      </c>
      <c r="W1058" s="158">
        <v>2043</v>
      </c>
      <c r="X1058" s="157" t="s">
        <v>398</v>
      </c>
      <c r="Y1058" s="158">
        <v>2187</v>
      </c>
      <c r="Z1058" s="157" t="s">
        <v>398</v>
      </c>
      <c r="AA1058" s="158">
        <v>2043</v>
      </c>
      <c r="AB1058" s="157" t="s">
        <v>398</v>
      </c>
      <c r="AC1058" s="158">
        <v>2151</v>
      </c>
      <c r="AD1058" s="157" t="s">
        <v>398</v>
      </c>
      <c r="AE1058" s="158">
        <v>2673</v>
      </c>
      <c r="AF1058" s="157" t="s">
        <v>398</v>
      </c>
      <c r="AG1058" s="158">
        <v>3393</v>
      </c>
      <c r="AH1058" s="157" t="s">
        <v>398</v>
      </c>
      <c r="AI1058" s="158">
        <v>3231</v>
      </c>
      <c r="AJ1058" s="157" t="s">
        <v>398</v>
      </c>
      <c r="AK1058" s="158">
        <v>3402</v>
      </c>
      <c r="AL1058" s="95" t="s">
        <v>398</v>
      </c>
      <c r="AM1058" s="125">
        <v>32472</v>
      </c>
      <c r="AN1058" s="130"/>
      <c r="AO1058" s="130"/>
    </row>
    <row r="1059" spans="1:41" ht="30" customHeight="1" x14ac:dyDescent="0.25">
      <c r="A1059" s="214">
        <v>525</v>
      </c>
      <c r="B1059" s="154">
        <v>34383</v>
      </c>
      <c r="C1059" s="89" t="s">
        <v>461</v>
      </c>
      <c r="D1059" s="89" t="s">
        <v>416</v>
      </c>
      <c r="E1059" s="149" t="s">
        <v>463</v>
      </c>
      <c r="F1059" s="155" t="s">
        <v>464</v>
      </c>
      <c r="G1059" s="93"/>
      <c r="H1059" s="93"/>
      <c r="I1059" s="93"/>
      <c r="J1059" s="93"/>
      <c r="K1059" s="92" t="s">
        <v>101</v>
      </c>
      <c r="L1059" s="92" t="s">
        <v>101</v>
      </c>
      <c r="M1059" s="119">
        <v>38314</v>
      </c>
      <c r="N1059" s="119">
        <v>40496</v>
      </c>
      <c r="O1059" s="156">
        <v>2672</v>
      </c>
      <c r="P1059" s="157" t="s">
        <v>398</v>
      </c>
      <c r="Q1059" s="158">
        <v>3260</v>
      </c>
      <c r="R1059" s="157" t="s">
        <v>398</v>
      </c>
      <c r="S1059" s="158">
        <v>3140</v>
      </c>
      <c r="T1059" s="157" t="s">
        <v>398</v>
      </c>
      <c r="U1059" s="158">
        <v>3664</v>
      </c>
      <c r="V1059" s="157" t="s">
        <v>398</v>
      </c>
      <c r="W1059" s="158">
        <v>3172</v>
      </c>
      <c r="X1059" s="157" t="s">
        <v>398</v>
      </c>
      <c r="Y1059" s="158">
        <v>3404</v>
      </c>
      <c r="Z1059" s="157" t="s">
        <v>398</v>
      </c>
      <c r="AA1059" s="158">
        <v>3176</v>
      </c>
      <c r="AB1059" s="157" t="s">
        <v>398</v>
      </c>
      <c r="AC1059" s="158">
        <v>3240</v>
      </c>
      <c r="AD1059" s="157" t="s">
        <v>398</v>
      </c>
      <c r="AE1059" s="158">
        <v>3312</v>
      </c>
      <c r="AF1059" s="157" t="s">
        <v>398</v>
      </c>
      <c r="AG1059" s="158">
        <v>3280</v>
      </c>
      <c r="AH1059" s="157" t="s">
        <v>398</v>
      </c>
      <c r="AI1059" s="158">
        <v>3472</v>
      </c>
      <c r="AJ1059" s="157" t="s">
        <v>398</v>
      </c>
      <c r="AK1059" s="158">
        <v>3300</v>
      </c>
      <c r="AL1059" s="95" t="s">
        <v>398</v>
      </c>
      <c r="AM1059" s="125">
        <v>39092</v>
      </c>
      <c r="AN1059" s="130"/>
      <c r="AO1059" s="130"/>
    </row>
    <row r="1060" spans="1:41" ht="30" customHeight="1" x14ac:dyDescent="0.25">
      <c r="A1060" s="215"/>
      <c r="B1060" s="154">
        <v>34383</v>
      </c>
      <c r="C1060" s="89" t="s">
        <v>461</v>
      </c>
      <c r="D1060" s="89" t="s">
        <v>416</v>
      </c>
      <c r="E1060" s="149" t="s">
        <v>466</v>
      </c>
      <c r="F1060" s="155" t="s">
        <v>464</v>
      </c>
      <c r="G1060" s="93" t="s">
        <v>471</v>
      </c>
      <c r="H1060" s="93">
        <v>56</v>
      </c>
      <c r="I1060" s="93" t="s">
        <v>472</v>
      </c>
      <c r="J1060" s="93">
        <v>2</v>
      </c>
      <c r="K1060" s="92" t="s">
        <v>101</v>
      </c>
      <c r="L1060" s="92" t="s">
        <v>101</v>
      </c>
      <c r="M1060" s="119">
        <v>14038</v>
      </c>
      <c r="N1060" s="119">
        <v>14837</v>
      </c>
      <c r="O1060" s="156">
        <v>1101</v>
      </c>
      <c r="P1060" s="157" t="s">
        <v>398</v>
      </c>
      <c r="Q1060" s="158">
        <v>1184</v>
      </c>
      <c r="R1060" s="157" t="s">
        <v>398</v>
      </c>
      <c r="S1060" s="158">
        <v>1497</v>
      </c>
      <c r="T1060" s="157" t="s">
        <v>398</v>
      </c>
      <c r="U1060" s="158">
        <v>1506</v>
      </c>
      <c r="V1060" s="157" t="s">
        <v>398</v>
      </c>
      <c r="W1060" s="158">
        <v>1144</v>
      </c>
      <c r="X1060" s="157" t="s">
        <v>398</v>
      </c>
      <c r="Y1060" s="158">
        <v>928</v>
      </c>
      <c r="Z1060" s="157" t="s">
        <v>398</v>
      </c>
      <c r="AA1060" s="158">
        <v>559</v>
      </c>
      <c r="AB1060" s="157" t="s">
        <v>398</v>
      </c>
      <c r="AC1060" s="158">
        <v>780</v>
      </c>
      <c r="AD1060" s="157" t="s">
        <v>398</v>
      </c>
      <c r="AE1060" s="158">
        <v>1363</v>
      </c>
      <c r="AF1060" s="157" t="s">
        <v>398</v>
      </c>
      <c r="AG1060" s="158">
        <v>1489</v>
      </c>
      <c r="AH1060" s="157" t="s">
        <v>398</v>
      </c>
      <c r="AI1060" s="158">
        <v>1514</v>
      </c>
      <c r="AJ1060" s="157" t="s">
        <v>398</v>
      </c>
      <c r="AK1060" s="158">
        <v>1598</v>
      </c>
      <c r="AL1060" s="95" t="s">
        <v>398</v>
      </c>
      <c r="AM1060" s="125">
        <v>14663</v>
      </c>
      <c r="AN1060" s="130"/>
      <c r="AO1060" s="130"/>
    </row>
    <row r="1061" spans="1:41" ht="30" customHeight="1" x14ac:dyDescent="0.25">
      <c r="A1061" s="214">
        <v>526</v>
      </c>
      <c r="B1061" s="154">
        <v>34384</v>
      </c>
      <c r="C1061" s="89" t="s">
        <v>461</v>
      </c>
      <c r="D1061" s="89" t="s">
        <v>416</v>
      </c>
      <c r="E1061" s="149" t="s">
        <v>463</v>
      </c>
      <c r="F1061" s="155" t="s">
        <v>464</v>
      </c>
      <c r="G1061" s="93"/>
      <c r="H1061" s="93"/>
      <c r="I1061" s="93"/>
      <c r="J1061" s="93"/>
      <c r="K1061" s="92" t="s">
        <v>101</v>
      </c>
      <c r="L1061" s="92" t="s">
        <v>101</v>
      </c>
      <c r="M1061" s="119">
        <v>74028</v>
      </c>
      <c r="N1061" s="119">
        <v>78243</v>
      </c>
      <c r="O1061" s="156">
        <v>8965</v>
      </c>
      <c r="P1061" s="157" t="s">
        <v>398</v>
      </c>
      <c r="Q1061" s="158">
        <v>7293</v>
      </c>
      <c r="R1061" s="157" t="s">
        <v>398</v>
      </c>
      <c r="S1061" s="158">
        <v>6842</v>
      </c>
      <c r="T1061" s="157" t="s">
        <v>398</v>
      </c>
      <c r="U1061" s="158">
        <v>6853</v>
      </c>
      <c r="V1061" s="157" t="s">
        <v>398</v>
      </c>
      <c r="W1061" s="158">
        <v>5236</v>
      </c>
      <c r="X1061" s="157" t="s">
        <v>398</v>
      </c>
      <c r="Y1061" s="158">
        <v>4840</v>
      </c>
      <c r="Z1061" s="157" t="s">
        <v>398</v>
      </c>
      <c r="AA1061" s="158">
        <v>4422</v>
      </c>
      <c r="AB1061" s="157" t="s">
        <v>398</v>
      </c>
      <c r="AC1061" s="158">
        <v>5093</v>
      </c>
      <c r="AD1061" s="157" t="s">
        <v>398</v>
      </c>
      <c r="AE1061" s="158">
        <v>6160</v>
      </c>
      <c r="AF1061" s="157" t="s">
        <v>398</v>
      </c>
      <c r="AG1061" s="158">
        <v>6765</v>
      </c>
      <c r="AH1061" s="157" t="s">
        <v>398</v>
      </c>
      <c r="AI1061" s="158">
        <v>7524</v>
      </c>
      <c r="AJ1061" s="157" t="s">
        <v>398</v>
      </c>
      <c r="AK1061" s="158">
        <v>8459</v>
      </c>
      <c r="AL1061" s="95" t="s">
        <v>398</v>
      </c>
      <c r="AM1061" s="125">
        <v>78452</v>
      </c>
      <c r="AN1061" s="130"/>
      <c r="AO1061" s="130"/>
    </row>
    <row r="1062" spans="1:41" ht="30" customHeight="1" x14ac:dyDescent="0.25">
      <c r="A1062" s="215"/>
      <c r="B1062" s="154">
        <v>34384</v>
      </c>
      <c r="C1062" s="89" t="s">
        <v>461</v>
      </c>
      <c r="D1062" s="89" t="s">
        <v>416</v>
      </c>
      <c r="E1062" s="149" t="s">
        <v>466</v>
      </c>
      <c r="F1062" s="155" t="s">
        <v>464</v>
      </c>
      <c r="G1062" s="93" t="s">
        <v>471</v>
      </c>
      <c r="H1062" s="93">
        <v>366</v>
      </c>
      <c r="I1062" s="93" t="s">
        <v>472</v>
      </c>
      <c r="J1062" s="93">
        <v>41</v>
      </c>
      <c r="K1062" s="92" t="s">
        <v>101</v>
      </c>
      <c r="L1062" s="92" t="s">
        <v>101</v>
      </c>
      <c r="M1062" s="119">
        <v>60568</v>
      </c>
      <c r="N1062" s="119">
        <v>64017</v>
      </c>
      <c r="O1062" s="156">
        <v>7335</v>
      </c>
      <c r="P1062" s="157" t="s">
        <v>398</v>
      </c>
      <c r="Q1062" s="158">
        <v>5967</v>
      </c>
      <c r="R1062" s="157" t="s">
        <v>398</v>
      </c>
      <c r="S1062" s="158">
        <v>5598</v>
      </c>
      <c r="T1062" s="157" t="s">
        <v>398</v>
      </c>
      <c r="U1062" s="158">
        <v>5607</v>
      </c>
      <c r="V1062" s="157" t="s">
        <v>398</v>
      </c>
      <c r="W1062" s="158">
        <v>4284</v>
      </c>
      <c r="X1062" s="157" t="s">
        <v>398</v>
      </c>
      <c r="Y1062" s="158">
        <v>3960</v>
      </c>
      <c r="Z1062" s="157" t="s">
        <v>398</v>
      </c>
      <c r="AA1062" s="158">
        <v>3618</v>
      </c>
      <c r="AB1062" s="157" t="s">
        <v>398</v>
      </c>
      <c r="AC1062" s="158">
        <v>4167</v>
      </c>
      <c r="AD1062" s="157" t="s">
        <v>398</v>
      </c>
      <c r="AE1062" s="158">
        <v>5040</v>
      </c>
      <c r="AF1062" s="157" t="s">
        <v>398</v>
      </c>
      <c r="AG1062" s="158">
        <v>5535</v>
      </c>
      <c r="AH1062" s="157" t="s">
        <v>398</v>
      </c>
      <c r="AI1062" s="158">
        <v>6156</v>
      </c>
      <c r="AJ1062" s="157" t="s">
        <v>398</v>
      </c>
      <c r="AK1062" s="158">
        <v>6921</v>
      </c>
      <c r="AL1062" s="95" t="s">
        <v>398</v>
      </c>
      <c r="AM1062" s="125">
        <v>64188</v>
      </c>
      <c r="AN1062" s="130"/>
      <c r="AO1062" s="130"/>
    </row>
    <row r="1063" spans="1:41" ht="30" customHeight="1" x14ac:dyDescent="0.25">
      <c r="A1063" s="214">
        <v>527</v>
      </c>
      <c r="B1063" s="154">
        <v>34385</v>
      </c>
      <c r="C1063" s="89" t="s">
        <v>461</v>
      </c>
      <c r="D1063" s="89" t="s">
        <v>416</v>
      </c>
      <c r="E1063" s="149" t="s">
        <v>463</v>
      </c>
      <c r="F1063" s="155" t="s">
        <v>464</v>
      </c>
      <c r="G1063" s="93"/>
      <c r="H1063" s="93"/>
      <c r="I1063" s="93"/>
      <c r="J1063" s="93"/>
      <c r="K1063" s="92" t="s">
        <v>101</v>
      </c>
      <c r="L1063" s="92" t="s">
        <v>101</v>
      </c>
      <c r="M1063" s="119">
        <v>6358</v>
      </c>
      <c r="N1063" s="119">
        <v>6720</v>
      </c>
      <c r="O1063" s="156">
        <v>540</v>
      </c>
      <c r="P1063" s="157" t="s">
        <v>398</v>
      </c>
      <c r="Q1063" s="158">
        <v>490</v>
      </c>
      <c r="R1063" s="157" t="s">
        <v>398</v>
      </c>
      <c r="S1063" s="158">
        <v>470</v>
      </c>
      <c r="T1063" s="157" t="s">
        <v>398</v>
      </c>
      <c r="U1063" s="158">
        <v>490</v>
      </c>
      <c r="V1063" s="157" t="s">
        <v>398</v>
      </c>
      <c r="W1063" s="158">
        <v>490</v>
      </c>
      <c r="X1063" s="157" t="s">
        <v>398</v>
      </c>
      <c r="Y1063" s="158">
        <v>640</v>
      </c>
      <c r="Z1063" s="157" t="s">
        <v>398</v>
      </c>
      <c r="AA1063" s="158">
        <v>520</v>
      </c>
      <c r="AB1063" s="157" t="s">
        <v>398</v>
      </c>
      <c r="AC1063" s="158">
        <v>430</v>
      </c>
      <c r="AD1063" s="157" t="s">
        <v>398</v>
      </c>
      <c r="AE1063" s="158">
        <v>520</v>
      </c>
      <c r="AF1063" s="157" t="s">
        <v>398</v>
      </c>
      <c r="AG1063" s="158">
        <v>440</v>
      </c>
      <c r="AH1063" s="157" t="s">
        <v>398</v>
      </c>
      <c r="AI1063" s="158">
        <v>470</v>
      </c>
      <c r="AJ1063" s="157" t="s">
        <v>398</v>
      </c>
      <c r="AK1063" s="158">
        <v>480</v>
      </c>
      <c r="AL1063" s="95" t="s">
        <v>398</v>
      </c>
      <c r="AM1063" s="125">
        <v>5980</v>
      </c>
      <c r="AN1063" s="130"/>
      <c r="AO1063" s="130"/>
    </row>
    <row r="1064" spans="1:41" ht="30" customHeight="1" x14ac:dyDescent="0.25">
      <c r="A1064" s="215"/>
      <c r="B1064" s="154">
        <v>34385</v>
      </c>
      <c r="C1064" s="89" t="s">
        <v>461</v>
      </c>
      <c r="D1064" s="89" t="s">
        <v>416</v>
      </c>
      <c r="E1064" s="149" t="s">
        <v>466</v>
      </c>
      <c r="F1064" s="155" t="s">
        <v>464</v>
      </c>
      <c r="G1064" s="93" t="s">
        <v>471</v>
      </c>
      <c r="H1064" s="93">
        <v>33</v>
      </c>
      <c r="I1064" s="93" t="s">
        <v>472</v>
      </c>
      <c r="J1064" s="93">
        <v>1</v>
      </c>
      <c r="K1064" s="92" t="s">
        <v>101</v>
      </c>
      <c r="L1064" s="92" t="s">
        <v>101</v>
      </c>
      <c r="M1064" s="119">
        <v>5472</v>
      </c>
      <c r="N1064" s="119">
        <v>5784</v>
      </c>
      <c r="O1064" s="156">
        <v>694</v>
      </c>
      <c r="P1064" s="157" t="s">
        <v>398</v>
      </c>
      <c r="Q1064" s="158">
        <v>787</v>
      </c>
      <c r="R1064" s="157" t="s">
        <v>398</v>
      </c>
      <c r="S1064" s="158">
        <v>785</v>
      </c>
      <c r="T1064" s="157" t="s">
        <v>398</v>
      </c>
      <c r="U1064" s="158">
        <v>464</v>
      </c>
      <c r="V1064" s="157" t="s">
        <v>398</v>
      </c>
      <c r="W1064" s="158">
        <v>498</v>
      </c>
      <c r="X1064" s="157" t="s">
        <v>398</v>
      </c>
      <c r="Y1064" s="158">
        <v>514</v>
      </c>
      <c r="Z1064" s="157" t="s">
        <v>398</v>
      </c>
      <c r="AA1064" s="158">
        <v>363</v>
      </c>
      <c r="AB1064" s="157" t="s">
        <v>398</v>
      </c>
      <c r="AC1064" s="158">
        <v>361</v>
      </c>
      <c r="AD1064" s="157" t="s">
        <v>398</v>
      </c>
      <c r="AE1064" s="158">
        <v>572</v>
      </c>
      <c r="AF1064" s="157" t="s">
        <v>398</v>
      </c>
      <c r="AG1064" s="158">
        <v>617</v>
      </c>
      <c r="AH1064" s="157" t="s">
        <v>398</v>
      </c>
      <c r="AI1064" s="158">
        <v>711</v>
      </c>
      <c r="AJ1064" s="157" t="s">
        <v>398</v>
      </c>
      <c r="AK1064" s="158">
        <v>772</v>
      </c>
      <c r="AL1064" s="95" t="s">
        <v>398</v>
      </c>
      <c r="AM1064" s="125">
        <v>7138</v>
      </c>
      <c r="AN1064" s="130"/>
      <c r="AO1064" s="130"/>
    </row>
    <row r="1065" spans="1:41" ht="30" customHeight="1" x14ac:dyDescent="0.25">
      <c r="A1065" s="214">
        <v>528</v>
      </c>
      <c r="B1065" s="154">
        <v>34386</v>
      </c>
      <c r="C1065" s="89" t="s">
        <v>461</v>
      </c>
      <c r="D1065" s="89" t="s">
        <v>416</v>
      </c>
      <c r="E1065" s="149" t="s">
        <v>463</v>
      </c>
      <c r="F1065" s="155" t="s">
        <v>464</v>
      </c>
      <c r="G1065" s="93"/>
      <c r="H1065" s="93"/>
      <c r="I1065" s="93"/>
      <c r="J1065" s="93"/>
      <c r="K1065" s="92" t="s">
        <v>101</v>
      </c>
      <c r="L1065" s="92" t="s">
        <v>101</v>
      </c>
      <c r="M1065" s="119">
        <v>43238</v>
      </c>
      <c r="N1065" s="119">
        <v>45700</v>
      </c>
      <c r="O1065" s="156">
        <v>3440</v>
      </c>
      <c r="P1065" s="157" t="s">
        <v>398</v>
      </c>
      <c r="Q1065" s="158">
        <v>3900</v>
      </c>
      <c r="R1065" s="157" t="s">
        <v>398</v>
      </c>
      <c r="S1065" s="158">
        <v>3510</v>
      </c>
      <c r="T1065" s="157" t="s">
        <v>398</v>
      </c>
      <c r="U1065" s="158">
        <v>3950</v>
      </c>
      <c r="V1065" s="157" t="s">
        <v>398</v>
      </c>
      <c r="W1065" s="158">
        <v>4260</v>
      </c>
      <c r="X1065" s="157" t="s">
        <v>398</v>
      </c>
      <c r="Y1065" s="158">
        <v>3560</v>
      </c>
      <c r="Z1065" s="157" t="s">
        <v>398</v>
      </c>
      <c r="AA1065" s="158">
        <v>3570</v>
      </c>
      <c r="AB1065" s="157" t="s">
        <v>398</v>
      </c>
      <c r="AC1065" s="158">
        <v>4580</v>
      </c>
      <c r="AD1065" s="157" t="s">
        <v>398</v>
      </c>
      <c r="AE1065" s="158">
        <v>3580</v>
      </c>
      <c r="AF1065" s="157" t="s">
        <v>398</v>
      </c>
      <c r="AG1065" s="158">
        <v>3030</v>
      </c>
      <c r="AH1065" s="157" t="s">
        <v>398</v>
      </c>
      <c r="AI1065" s="158">
        <v>4580</v>
      </c>
      <c r="AJ1065" s="157" t="s">
        <v>398</v>
      </c>
      <c r="AK1065" s="158">
        <v>3500</v>
      </c>
      <c r="AL1065" s="95" t="s">
        <v>398</v>
      </c>
      <c r="AM1065" s="125">
        <v>45460</v>
      </c>
      <c r="AN1065" s="130"/>
      <c r="AO1065" s="130"/>
    </row>
    <row r="1066" spans="1:41" ht="30" customHeight="1" x14ac:dyDescent="0.25">
      <c r="A1066" s="215"/>
      <c r="B1066" s="154">
        <v>34386</v>
      </c>
      <c r="C1066" s="89" t="s">
        <v>461</v>
      </c>
      <c r="D1066" s="89" t="s">
        <v>416</v>
      </c>
      <c r="E1066" s="149" t="s">
        <v>466</v>
      </c>
      <c r="F1066" s="155" t="s">
        <v>464</v>
      </c>
      <c r="G1066" s="93" t="s">
        <v>471</v>
      </c>
      <c r="H1066" s="93">
        <v>310</v>
      </c>
      <c r="I1066" s="93" t="s">
        <v>472</v>
      </c>
      <c r="J1066" s="93">
        <v>10</v>
      </c>
      <c r="K1066" s="92" t="s">
        <v>101</v>
      </c>
      <c r="L1066" s="92" t="s">
        <v>101</v>
      </c>
      <c r="M1066" s="119">
        <v>30287</v>
      </c>
      <c r="N1066" s="119">
        <v>32011</v>
      </c>
      <c r="O1066" s="156">
        <v>3573</v>
      </c>
      <c r="P1066" s="157" t="s">
        <v>398</v>
      </c>
      <c r="Q1066" s="158">
        <v>4127</v>
      </c>
      <c r="R1066" s="157" t="s">
        <v>398</v>
      </c>
      <c r="S1066" s="158">
        <v>2888</v>
      </c>
      <c r="T1066" s="157" t="s">
        <v>398</v>
      </c>
      <c r="U1066" s="158">
        <v>2532</v>
      </c>
      <c r="V1066" s="157" t="s">
        <v>398</v>
      </c>
      <c r="W1066" s="158">
        <v>2121</v>
      </c>
      <c r="X1066" s="157" t="s">
        <v>398</v>
      </c>
      <c r="Y1066" s="158">
        <v>1029</v>
      </c>
      <c r="Z1066" s="157" t="s">
        <v>398</v>
      </c>
      <c r="AA1066" s="158">
        <v>926</v>
      </c>
      <c r="AB1066" s="157" t="s">
        <v>398</v>
      </c>
      <c r="AC1066" s="158">
        <v>1307</v>
      </c>
      <c r="AD1066" s="157" t="s">
        <v>398</v>
      </c>
      <c r="AE1066" s="158">
        <v>2472</v>
      </c>
      <c r="AF1066" s="157" t="s">
        <v>398</v>
      </c>
      <c r="AG1066" s="158">
        <v>3280</v>
      </c>
      <c r="AH1066" s="157" t="s">
        <v>398</v>
      </c>
      <c r="AI1066" s="158">
        <v>4377</v>
      </c>
      <c r="AJ1066" s="157" t="s">
        <v>398</v>
      </c>
      <c r="AK1066" s="158">
        <v>4530</v>
      </c>
      <c r="AL1066" s="95" t="s">
        <v>398</v>
      </c>
      <c r="AM1066" s="125">
        <v>33162</v>
      </c>
      <c r="AN1066" s="130"/>
      <c r="AO1066" s="130"/>
    </row>
    <row r="1067" spans="1:41" ht="30" customHeight="1" x14ac:dyDescent="0.25">
      <c r="A1067" s="214">
        <v>529</v>
      </c>
      <c r="B1067" s="154">
        <v>34387</v>
      </c>
      <c r="C1067" s="89" t="s">
        <v>461</v>
      </c>
      <c r="D1067" s="89" t="s">
        <v>416</v>
      </c>
      <c r="E1067" s="149" t="s">
        <v>463</v>
      </c>
      <c r="F1067" s="155" t="s">
        <v>464</v>
      </c>
      <c r="G1067" s="93"/>
      <c r="H1067" s="93"/>
      <c r="I1067" s="93"/>
      <c r="J1067" s="93"/>
      <c r="K1067" s="92" t="s">
        <v>101</v>
      </c>
      <c r="L1067" s="92" t="s">
        <v>101</v>
      </c>
      <c r="M1067" s="92">
        <v>20496</v>
      </c>
      <c r="N1067" s="119">
        <v>21663</v>
      </c>
      <c r="O1067" s="156">
        <v>1920</v>
      </c>
      <c r="P1067" s="157" t="s">
        <v>398</v>
      </c>
      <c r="Q1067" s="158">
        <v>1955</v>
      </c>
      <c r="R1067" s="157" t="s">
        <v>398</v>
      </c>
      <c r="S1067" s="158">
        <v>1764.9999999999998</v>
      </c>
      <c r="T1067" s="157" t="s">
        <v>398</v>
      </c>
      <c r="U1067" s="158">
        <v>1855</v>
      </c>
      <c r="V1067" s="157" t="s">
        <v>398</v>
      </c>
      <c r="W1067" s="158">
        <v>1960.0000000000002</v>
      </c>
      <c r="X1067" s="157" t="s">
        <v>398</v>
      </c>
      <c r="Y1067" s="158">
        <v>1610.0000000000002</v>
      </c>
      <c r="Z1067" s="157" t="s">
        <v>398</v>
      </c>
      <c r="AA1067" s="158">
        <v>1530</v>
      </c>
      <c r="AB1067" s="157" t="s">
        <v>398</v>
      </c>
      <c r="AC1067" s="158">
        <v>1800</v>
      </c>
      <c r="AD1067" s="157" t="s">
        <v>398</v>
      </c>
      <c r="AE1067" s="158">
        <v>1855</v>
      </c>
      <c r="AF1067" s="157" t="s">
        <v>398</v>
      </c>
      <c r="AG1067" s="158">
        <v>1780</v>
      </c>
      <c r="AH1067" s="157" t="s">
        <v>398</v>
      </c>
      <c r="AI1067" s="158">
        <v>2050</v>
      </c>
      <c r="AJ1067" s="157" t="s">
        <v>398</v>
      </c>
      <c r="AK1067" s="158">
        <v>1905</v>
      </c>
      <c r="AL1067" s="95" t="s">
        <v>398</v>
      </c>
      <c r="AM1067" s="125">
        <v>21985</v>
      </c>
      <c r="AN1067" s="130"/>
      <c r="AO1067" s="130"/>
    </row>
    <row r="1068" spans="1:41" ht="30" customHeight="1" x14ac:dyDescent="0.25">
      <c r="A1068" s="215"/>
      <c r="B1068" s="154">
        <v>34387</v>
      </c>
      <c r="C1068" s="89" t="s">
        <v>461</v>
      </c>
      <c r="D1068" s="89" t="s">
        <v>416</v>
      </c>
      <c r="E1068" s="149" t="s">
        <v>466</v>
      </c>
      <c r="F1068" s="155" t="s">
        <v>464</v>
      </c>
      <c r="G1068" s="93" t="s">
        <v>471</v>
      </c>
      <c r="H1068" s="93">
        <v>465</v>
      </c>
      <c r="I1068" s="93" t="s">
        <v>472</v>
      </c>
      <c r="J1068" s="93">
        <v>21</v>
      </c>
      <c r="K1068" s="92" t="s">
        <v>101</v>
      </c>
      <c r="L1068" s="92" t="s">
        <v>101</v>
      </c>
      <c r="M1068" s="119">
        <v>27917</v>
      </c>
      <c r="N1068" s="119">
        <v>29507</v>
      </c>
      <c r="O1068" s="156">
        <v>3691</v>
      </c>
      <c r="P1068" s="157" t="s">
        <v>398</v>
      </c>
      <c r="Q1068" s="158">
        <v>3771.5</v>
      </c>
      <c r="R1068" s="157" t="s">
        <v>398</v>
      </c>
      <c r="S1068" s="158">
        <v>2333.5</v>
      </c>
      <c r="T1068" s="157" t="s">
        <v>398</v>
      </c>
      <c r="U1068" s="158">
        <v>1735.5</v>
      </c>
      <c r="V1068" s="157" t="s">
        <v>398</v>
      </c>
      <c r="W1068" s="158">
        <v>1367</v>
      </c>
      <c r="X1068" s="157" t="s">
        <v>398</v>
      </c>
      <c r="Y1068" s="158">
        <v>679</v>
      </c>
      <c r="Z1068" s="157" t="s">
        <v>398</v>
      </c>
      <c r="AA1068" s="158">
        <v>613.5</v>
      </c>
      <c r="AB1068" s="157" t="s">
        <v>398</v>
      </c>
      <c r="AC1068" s="158">
        <v>959.5</v>
      </c>
      <c r="AD1068" s="157" t="s">
        <v>398</v>
      </c>
      <c r="AE1068" s="158">
        <v>1678</v>
      </c>
      <c r="AF1068" s="157" t="s">
        <v>398</v>
      </c>
      <c r="AG1068" s="158">
        <v>2050.5</v>
      </c>
      <c r="AH1068" s="157" t="s">
        <v>398</v>
      </c>
      <c r="AI1068" s="158">
        <v>3007</v>
      </c>
      <c r="AJ1068" s="157" t="s">
        <v>398</v>
      </c>
      <c r="AK1068" s="158">
        <v>3021</v>
      </c>
      <c r="AL1068" s="95" t="s">
        <v>398</v>
      </c>
      <c r="AM1068" s="125">
        <v>24907</v>
      </c>
      <c r="AN1068" s="130"/>
      <c r="AO1068" s="130"/>
    </row>
    <row r="1069" spans="1:41" ht="30" customHeight="1" x14ac:dyDescent="0.25">
      <c r="A1069" s="214">
        <v>530</v>
      </c>
      <c r="B1069" s="154">
        <v>34388</v>
      </c>
      <c r="C1069" s="89" t="s">
        <v>461</v>
      </c>
      <c r="D1069" s="89" t="s">
        <v>416</v>
      </c>
      <c r="E1069" s="149" t="s">
        <v>463</v>
      </c>
      <c r="F1069" s="155" t="s">
        <v>464</v>
      </c>
      <c r="G1069" s="93"/>
      <c r="H1069" s="93"/>
      <c r="I1069" s="93"/>
      <c r="J1069" s="93"/>
      <c r="K1069" s="92" t="s">
        <v>101</v>
      </c>
      <c r="L1069" s="92" t="s">
        <v>101</v>
      </c>
      <c r="M1069" s="119">
        <v>60713</v>
      </c>
      <c r="N1069" s="119">
        <v>64170</v>
      </c>
      <c r="O1069" s="156">
        <v>5000</v>
      </c>
      <c r="P1069" s="157" t="s">
        <v>398</v>
      </c>
      <c r="Q1069" s="158">
        <v>5100</v>
      </c>
      <c r="R1069" s="157" t="s">
        <v>398</v>
      </c>
      <c r="S1069" s="158">
        <v>4550</v>
      </c>
      <c r="T1069" s="157" t="s">
        <v>398</v>
      </c>
      <c r="U1069" s="158">
        <v>4950</v>
      </c>
      <c r="V1069" s="157" t="s">
        <v>398</v>
      </c>
      <c r="W1069" s="158">
        <v>5380</v>
      </c>
      <c r="X1069" s="157" t="s">
        <v>398</v>
      </c>
      <c r="Y1069" s="158">
        <v>4750</v>
      </c>
      <c r="Z1069" s="157" t="s">
        <v>398</v>
      </c>
      <c r="AA1069" s="158">
        <v>4630</v>
      </c>
      <c r="AB1069" s="157" t="s">
        <v>398</v>
      </c>
      <c r="AC1069" s="158">
        <v>5350</v>
      </c>
      <c r="AD1069" s="157" t="s">
        <v>398</v>
      </c>
      <c r="AE1069" s="158">
        <v>5240</v>
      </c>
      <c r="AF1069" s="157" t="s">
        <v>398</v>
      </c>
      <c r="AG1069" s="158">
        <v>4750</v>
      </c>
      <c r="AH1069" s="157" t="s">
        <v>398</v>
      </c>
      <c r="AI1069" s="158">
        <v>5370</v>
      </c>
      <c r="AJ1069" s="157" t="s">
        <v>398</v>
      </c>
      <c r="AK1069" s="158">
        <v>4690</v>
      </c>
      <c r="AL1069" s="95" t="s">
        <v>398</v>
      </c>
      <c r="AM1069" s="125">
        <v>59760</v>
      </c>
      <c r="AN1069" s="130"/>
      <c r="AO1069" s="130"/>
    </row>
    <row r="1070" spans="1:41" ht="30" customHeight="1" x14ac:dyDescent="0.25">
      <c r="A1070" s="215"/>
      <c r="B1070" s="154">
        <v>34388</v>
      </c>
      <c r="C1070" s="89" t="s">
        <v>461</v>
      </c>
      <c r="D1070" s="89" t="s">
        <v>416</v>
      </c>
      <c r="E1070" s="149" t="s">
        <v>466</v>
      </c>
      <c r="F1070" s="155" t="s">
        <v>464</v>
      </c>
      <c r="G1070" s="93" t="s">
        <v>471</v>
      </c>
      <c r="H1070" s="93">
        <v>736</v>
      </c>
      <c r="I1070" s="93" t="s">
        <v>472</v>
      </c>
      <c r="J1070" s="93">
        <v>35</v>
      </c>
      <c r="K1070" s="92" t="s">
        <v>101</v>
      </c>
      <c r="L1070" s="92" t="s">
        <v>101</v>
      </c>
      <c r="M1070" s="119">
        <v>113270</v>
      </c>
      <c r="N1070" s="92">
        <v>119720</v>
      </c>
      <c r="O1070" s="156">
        <v>14020</v>
      </c>
      <c r="P1070" s="157" t="s">
        <v>398</v>
      </c>
      <c r="Q1070" s="158">
        <v>13330</v>
      </c>
      <c r="R1070" s="157" t="s">
        <v>398</v>
      </c>
      <c r="S1070" s="158">
        <v>10470</v>
      </c>
      <c r="T1070" s="157" t="s">
        <v>398</v>
      </c>
      <c r="U1070" s="158">
        <v>10120</v>
      </c>
      <c r="V1070" s="157" t="s">
        <v>398</v>
      </c>
      <c r="W1070" s="158">
        <v>7040</v>
      </c>
      <c r="X1070" s="157" t="s">
        <v>398</v>
      </c>
      <c r="Y1070" s="158">
        <v>5500</v>
      </c>
      <c r="Z1070" s="157" t="s">
        <v>398</v>
      </c>
      <c r="AA1070" s="158">
        <v>5330</v>
      </c>
      <c r="AB1070" s="157" t="s">
        <v>398</v>
      </c>
      <c r="AC1070" s="158">
        <v>7240</v>
      </c>
      <c r="AD1070" s="157" t="s">
        <v>398</v>
      </c>
      <c r="AE1070" s="158">
        <v>9750</v>
      </c>
      <c r="AF1070" s="157" t="s">
        <v>398</v>
      </c>
      <c r="AG1070" s="158">
        <v>10530</v>
      </c>
      <c r="AH1070" s="157" t="s">
        <v>398</v>
      </c>
      <c r="AI1070" s="158">
        <v>13950</v>
      </c>
      <c r="AJ1070" s="157" t="s">
        <v>398</v>
      </c>
      <c r="AK1070" s="158">
        <v>13500</v>
      </c>
      <c r="AL1070" s="95" t="s">
        <v>398</v>
      </c>
      <c r="AM1070" s="125">
        <v>120780</v>
      </c>
      <c r="AN1070" s="130"/>
      <c r="AO1070" s="130"/>
    </row>
    <row r="1071" spans="1:41" ht="30" customHeight="1" x14ac:dyDescent="0.25">
      <c r="A1071" s="214">
        <v>531</v>
      </c>
      <c r="B1071" s="154">
        <v>34389</v>
      </c>
      <c r="C1071" s="89" t="s">
        <v>461</v>
      </c>
      <c r="D1071" s="89" t="s">
        <v>416</v>
      </c>
      <c r="E1071" s="149" t="s">
        <v>463</v>
      </c>
      <c r="F1071" s="155" t="s">
        <v>464</v>
      </c>
      <c r="G1071" s="93"/>
      <c r="H1071" s="93"/>
      <c r="I1071" s="93"/>
      <c r="J1071" s="93"/>
      <c r="K1071" s="92" t="s">
        <v>101</v>
      </c>
      <c r="L1071" s="92" t="s">
        <v>101</v>
      </c>
      <c r="M1071" s="119">
        <v>17729</v>
      </c>
      <c r="N1071" s="119">
        <v>18739</v>
      </c>
      <c r="O1071" s="156">
        <v>1491</v>
      </c>
      <c r="P1071" s="157" t="s">
        <v>398</v>
      </c>
      <c r="Q1071" s="158">
        <v>1595</v>
      </c>
      <c r="R1071" s="157" t="s">
        <v>398</v>
      </c>
      <c r="S1071" s="158">
        <v>1425</v>
      </c>
      <c r="T1071" s="157" t="s">
        <v>398</v>
      </c>
      <c r="U1071" s="158">
        <v>1529</v>
      </c>
      <c r="V1071" s="157" t="s">
        <v>398</v>
      </c>
      <c r="W1071" s="158">
        <v>1678</v>
      </c>
      <c r="X1071" s="157" t="s">
        <v>398</v>
      </c>
      <c r="Y1071" s="158">
        <v>1414</v>
      </c>
      <c r="Z1071" s="157" t="s">
        <v>398</v>
      </c>
      <c r="AA1071" s="158">
        <v>1419</v>
      </c>
      <c r="AB1071" s="157" t="s">
        <v>398</v>
      </c>
      <c r="AC1071" s="158">
        <v>1606</v>
      </c>
      <c r="AD1071" s="157" t="s">
        <v>398</v>
      </c>
      <c r="AE1071" s="158">
        <v>1623</v>
      </c>
      <c r="AF1071" s="157" t="s">
        <v>398</v>
      </c>
      <c r="AG1071" s="158">
        <v>1502</v>
      </c>
      <c r="AH1071" s="157" t="s">
        <v>398</v>
      </c>
      <c r="AI1071" s="158">
        <v>1639</v>
      </c>
      <c r="AJ1071" s="157" t="s">
        <v>398</v>
      </c>
      <c r="AK1071" s="158">
        <v>1458</v>
      </c>
      <c r="AL1071" s="95" t="s">
        <v>398</v>
      </c>
      <c r="AM1071" s="125">
        <v>18379</v>
      </c>
      <c r="AN1071" s="130"/>
      <c r="AO1071" s="130"/>
    </row>
    <row r="1072" spans="1:41" ht="30" customHeight="1" x14ac:dyDescent="0.25">
      <c r="A1072" s="215"/>
      <c r="B1072" s="154">
        <v>34389</v>
      </c>
      <c r="C1072" s="89" t="s">
        <v>461</v>
      </c>
      <c r="D1072" s="89" t="s">
        <v>416</v>
      </c>
      <c r="E1072" s="149" t="s">
        <v>466</v>
      </c>
      <c r="F1072" s="155" t="s">
        <v>464</v>
      </c>
      <c r="G1072" s="93" t="s">
        <v>471</v>
      </c>
      <c r="H1072" s="93">
        <v>465</v>
      </c>
      <c r="I1072" s="93" t="s">
        <v>472</v>
      </c>
      <c r="J1072" s="93">
        <v>22</v>
      </c>
      <c r="K1072" s="92" t="s">
        <v>101</v>
      </c>
      <c r="L1072" s="92" t="s">
        <v>101</v>
      </c>
      <c r="M1072" s="119">
        <v>26291</v>
      </c>
      <c r="N1072" s="119">
        <v>27788</v>
      </c>
      <c r="O1072" s="156">
        <v>3174</v>
      </c>
      <c r="P1072" s="157" t="s">
        <v>398</v>
      </c>
      <c r="Q1072" s="158">
        <v>3032</v>
      </c>
      <c r="R1072" s="157" t="s">
        <v>398</v>
      </c>
      <c r="S1072" s="158">
        <v>2352</v>
      </c>
      <c r="T1072" s="157" t="s">
        <v>398</v>
      </c>
      <c r="U1072" s="158">
        <v>1979</v>
      </c>
      <c r="V1072" s="157" t="s">
        <v>398</v>
      </c>
      <c r="W1072" s="158">
        <v>1867</v>
      </c>
      <c r="X1072" s="157" t="s">
        <v>398</v>
      </c>
      <c r="Y1072" s="158">
        <v>1143</v>
      </c>
      <c r="Z1072" s="157" t="s">
        <v>398</v>
      </c>
      <c r="AA1072" s="158">
        <v>904</v>
      </c>
      <c r="AB1072" s="157" t="s">
        <v>398</v>
      </c>
      <c r="AC1072" s="158">
        <v>1764</v>
      </c>
      <c r="AD1072" s="157" t="s">
        <v>398</v>
      </c>
      <c r="AE1072" s="158">
        <v>2133</v>
      </c>
      <c r="AF1072" s="157" t="s">
        <v>398</v>
      </c>
      <c r="AG1072" s="158">
        <v>2371</v>
      </c>
      <c r="AH1072" s="157" t="s">
        <v>398</v>
      </c>
      <c r="AI1072" s="158">
        <v>3214</v>
      </c>
      <c r="AJ1072" s="157" t="s">
        <v>398</v>
      </c>
      <c r="AK1072" s="158">
        <v>3169</v>
      </c>
      <c r="AL1072" s="95" t="s">
        <v>398</v>
      </c>
      <c r="AM1072" s="125">
        <v>27102</v>
      </c>
      <c r="AN1072" s="130"/>
      <c r="AO1072" s="130"/>
    </row>
    <row r="1073" spans="1:41" ht="30" customHeight="1" x14ac:dyDescent="0.25">
      <c r="A1073" s="214">
        <v>532</v>
      </c>
      <c r="B1073" s="154">
        <v>34390</v>
      </c>
      <c r="C1073" s="89" t="s">
        <v>461</v>
      </c>
      <c r="D1073" s="89" t="s">
        <v>416</v>
      </c>
      <c r="E1073" s="149" t="s">
        <v>463</v>
      </c>
      <c r="F1073" s="155" t="s">
        <v>464</v>
      </c>
      <c r="G1073" s="93"/>
      <c r="H1073" s="93"/>
      <c r="I1073" s="93"/>
      <c r="J1073" s="93"/>
      <c r="K1073" s="92" t="s">
        <v>101</v>
      </c>
      <c r="L1073" s="92" t="s">
        <v>101</v>
      </c>
      <c r="M1073" s="119">
        <v>32640</v>
      </c>
      <c r="N1073" s="119">
        <v>34498</v>
      </c>
      <c r="O1073" s="156">
        <v>3170</v>
      </c>
      <c r="P1073" s="157" t="s">
        <v>398</v>
      </c>
      <c r="Q1073" s="158">
        <v>2677</v>
      </c>
      <c r="R1073" s="157" t="s">
        <v>398</v>
      </c>
      <c r="S1073" s="158">
        <v>2677</v>
      </c>
      <c r="T1073" s="157" t="s">
        <v>398</v>
      </c>
      <c r="U1073" s="158">
        <v>2677</v>
      </c>
      <c r="V1073" s="157" t="s">
        <v>398</v>
      </c>
      <c r="W1073" s="158">
        <v>2677</v>
      </c>
      <c r="X1073" s="157" t="s">
        <v>398</v>
      </c>
      <c r="Y1073" s="158">
        <v>2677</v>
      </c>
      <c r="Z1073" s="157" t="s">
        <v>398</v>
      </c>
      <c r="AA1073" s="158">
        <v>2677</v>
      </c>
      <c r="AB1073" s="157" t="s">
        <v>398</v>
      </c>
      <c r="AC1073" s="158">
        <v>2677</v>
      </c>
      <c r="AD1073" s="157" t="s">
        <v>398</v>
      </c>
      <c r="AE1073" s="158">
        <v>2677</v>
      </c>
      <c r="AF1073" s="157" t="s">
        <v>398</v>
      </c>
      <c r="AG1073" s="158">
        <v>2677</v>
      </c>
      <c r="AH1073" s="157" t="s">
        <v>398</v>
      </c>
      <c r="AI1073" s="158">
        <v>2677</v>
      </c>
      <c r="AJ1073" s="157" t="s">
        <v>398</v>
      </c>
      <c r="AK1073" s="158">
        <v>2677</v>
      </c>
      <c r="AL1073" s="95" t="s">
        <v>398</v>
      </c>
      <c r="AM1073" s="125">
        <v>32617</v>
      </c>
      <c r="AN1073" s="130"/>
      <c r="AO1073" s="130"/>
    </row>
    <row r="1074" spans="1:41" ht="30" customHeight="1" x14ac:dyDescent="0.25">
      <c r="A1074" s="215"/>
      <c r="B1074" s="154">
        <v>34390</v>
      </c>
      <c r="C1074" s="89" t="s">
        <v>461</v>
      </c>
      <c r="D1074" s="89" t="s">
        <v>416</v>
      </c>
      <c r="E1074" s="149" t="s">
        <v>466</v>
      </c>
      <c r="F1074" s="155" t="s">
        <v>464</v>
      </c>
      <c r="G1074" s="93" t="s">
        <v>471</v>
      </c>
      <c r="H1074" s="93">
        <v>310</v>
      </c>
      <c r="I1074" s="93" t="s">
        <v>472</v>
      </c>
      <c r="J1074" s="93">
        <v>12</v>
      </c>
      <c r="K1074" s="92" t="s">
        <v>101</v>
      </c>
      <c r="L1074" s="92" t="s">
        <v>101</v>
      </c>
      <c r="M1074" s="119">
        <v>38195</v>
      </c>
      <c r="N1074" s="119">
        <v>40370</v>
      </c>
      <c r="O1074" s="156">
        <v>6100</v>
      </c>
      <c r="P1074" s="157" t="s">
        <v>398</v>
      </c>
      <c r="Q1074" s="158">
        <v>1740</v>
      </c>
      <c r="R1074" s="157" t="s">
        <v>398</v>
      </c>
      <c r="S1074" s="158">
        <v>1740</v>
      </c>
      <c r="T1074" s="157" t="s">
        <v>398</v>
      </c>
      <c r="U1074" s="158">
        <v>1740</v>
      </c>
      <c r="V1074" s="157" t="s">
        <v>398</v>
      </c>
      <c r="W1074" s="158">
        <v>1740</v>
      </c>
      <c r="X1074" s="157" t="s">
        <v>398</v>
      </c>
      <c r="Y1074" s="158">
        <v>1740</v>
      </c>
      <c r="Z1074" s="157" t="s">
        <v>398</v>
      </c>
      <c r="AA1074" s="158">
        <v>1740</v>
      </c>
      <c r="AB1074" s="157" t="s">
        <v>398</v>
      </c>
      <c r="AC1074" s="158">
        <v>1740</v>
      </c>
      <c r="AD1074" s="157" t="s">
        <v>398</v>
      </c>
      <c r="AE1074" s="158">
        <v>1740</v>
      </c>
      <c r="AF1074" s="157" t="s">
        <v>398</v>
      </c>
      <c r="AG1074" s="158">
        <v>1740</v>
      </c>
      <c r="AH1074" s="157" t="s">
        <v>398</v>
      </c>
      <c r="AI1074" s="158">
        <v>1740</v>
      </c>
      <c r="AJ1074" s="157" t="s">
        <v>398</v>
      </c>
      <c r="AK1074" s="158">
        <v>1740</v>
      </c>
      <c r="AL1074" s="95" t="s">
        <v>398</v>
      </c>
      <c r="AM1074" s="125">
        <v>25240</v>
      </c>
      <c r="AN1074" s="130"/>
      <c r="AO1074" s="130"/>
    </row>
    <row r="1075" spans="1:41" ht="30" customHeight="1" x14ac:dyDescent="0.25">
      <c r="A1075" s="214">
        <v>533</v>
      </c>
      <c r="B1075" s="154">
        <v>34391</v>
      </c>
      <c r="C1075" s="89" t="s">
        <v>461</v>
      </c>
      <c r="D1075" s="89" t="s">
        <v>416</v>
      </c>
      <c r="E1075" s="149" t="s">
        <v>463</v>
      </c>
      <c r="F1075" s="155" t="s">
        <v>464</v>
      </c>
      <c r="G1075" s="93"/>
      <c r="H1075" s="93"/>
      <c r="I1075" s="93"/>
      <c r="J1075" s="93"/>
      <c r="K1075" s="92" t="s">
        <v>101</v>
      </c>
      <c r="L1075" s="92" t="s">
        <v>101</v>
      </c>
      <c r="M1075" s="119">
        <v>32887</v>
      </c>
      <c r="N1075" s="119">
        <v>34760</v>
      </c>
      <c r="O1075" s="156">
        <v>3250</v>
      </c>
      <c r="P1075" s="157" t="s">
        <v>398</v>
      </c>
      <c r="Q1075" s="158">
        <v>3460</v>
      </c>
      <c r="R1075" s="157" t="s">
        <v>398</v>
      </c>
      <c r="S1075" s="158">
        <v>3105</v>
      </c>
      <c r="T1075" s="157" t="s">
        <v>398</v>
      </c>
      <c r="U1075" s="158">
        <v>3010</v>
      </c>
      <c r="V1075" s="157" t="s">
        <v>398</v>
      </c>
      <c r="W1075" s="158">
        <v>3195</v>
      </c>
      <c r="X1075" s="157" t="s">
        <v>398</v>
      </c>
      <c r="Y1075" s="158">
        <v>2745</v>
      </c>
      <c r="Z1075" s="157" t="s">
        <v>398</v>
      </c>
      <c r="AA1075" s="158">
        <v>3265</v>
      </c>
      <c r="AB1075" s="157" t="s">
        <v>398</v>
      </c>
      <c r="AC1075" s="158">
        <v>2675</v>
      </c>
      <c r="AD1075" s="157" t="s">
        <v>398</v>
      </c>
      <c r="AE1075" s="158">
        <v>3150</v>
      </c>
      <c r="AF1075" s="157" t="s">
        <v>398</v>
      </c>
      <c r="AG1075" s="158">
        <v>2995</v>
      </c>
      <c r="AH1075" s="157" t="s">
        <v>398</v>
      </c>
      <c r="AI1075" s="158">
        <v>3000</v>
      </c>
      <c r="AJ1075" s="157" t="s">
        <v>398</v>
      </c>
      <c r="AK1075" s="158">
        <v>3045</v>
      </c>
      <c r="AL1075" s="95" t="s">
        <v>398</v>
      </c>
      <c r="AM1075" s="125">
        <v>36895</v>
      </c>
      <c r="AN1075" s="130"/>
      <c r="AO1075" s="130"/>
    </row>
    <row r="1076" spans="1:41" ht="30" customHeight="1" x14ac:dyDescent="0.25">
      <c r="A1076" s="215"/>
      <c r="B1076" s="154">
        <v>34391</v>
      </c>
      <c r="C1076" s="89" t="s">
        <v>461</v>
      </c>
      <c r="D1076" s="89" t="s">
        <v>416</v>
      </c>
      <c r="E1076" s="149" t="s">
        <v>466</v>
      </c>
      <c r="F1076" s="155" t="s">
        <v>464</v>
      </c>
      <c r="G1076" s="93" t="s">
        <v>471</v>
      </c>
      <c r="H1076" s="93">
        <v>1417</v>
      </c>
      <c r="I1076" s="93" t="s">
        <v>472</v>
      </c>
      <c r="J1076" s="93">
        <v>33</v>
      </c>
      <c r="K1076" s="92" t="s">
        <v>101</v>
      </c>
      <c r="L1076" s="92" t="s">
        <v>101</v>
      </c>
      <c r="M1076" s="119">
        <v>64171</v>
      </c>
      <c r="N1076" s="119">
        <v>67825</v>
      </c>
      <c r="O1076" s="156">
        <v>8591</v>
      </c>
      <c r="P1076" s="157" t="s">
        <v>398</v>
      </c>
      <c r="Q1076" s="158">
        <v>7838</v>
      </c>
      <c r="R1076" s="157" t="s">
        <v>398</v>
      </c>
      <c r="S1076" s="158">
        <v>5791</v>
      </c>
      <c r="T1076" s="157" t="s">
        <v>398</v>
      </c>
      <c r="U1076" s="158">
        <v>4694</v>
      </c>
      <c r="V1076" s="157" t="s">
        <v>398</v>
      </c>
      <c r="W1076" s="158">
        <v>3656</v>
      </c>
      <c r="X1076" s="157" t="s">
        <v>398</v>
      </c>
      <c r="Y1076" s="158">
        <v>2515</v>
      </c>
      <c r="Z1076" s="157" t="s">
        <v>398</v>
      </c>
      <c r="AA1076" s="158">
        <v>2316</v>
      </c>
      <c r="AB1076" s="157" t="s">
        <v>398</v>
      </c>
      <c r="AC1076" s="158">
        <v>3040</v>
      </c>
      <c r="AD1076" s="157" t="s">
        <v>398</v>
      </c>
      <c r="AE1076" s="158">
        <v>4480</v>
      </c>
      <c r="AF1076" s="157" t="s">
        <v>398</v>
      </c>
      <c r="AG1076" s="158">
        <v>6037</v>
      </c>
      <c r="AH1076" s="157" t="s">
        <v>398</v>
      </c>
      <c r="AI1076" s="158">
        <v>6765</v>
      </c>
      <c r="AJ1076" s="157" t="s">
        <v>398</v>
      </c>
      <c r="AK1076" s="158">
        <v>8253</v>
      </c>
      <c r="AL1076" s="95" t="s">
        <v>398</v>
      </c>
      <c r="AM1076" s="125">
        <v>63976</v>
      </c>
      <c r="AN1076" s="130"/>
      <c r="AO1076" s="130"/>
    </row>
    <row r="1077" spans="1:41" ht="30" customHeight="1" x14ac:dyDescent="0.25">
      <c r="A1077" s="214">
        <v>534</v>
      </c>
      <c r="B1077" s="154">
        <v>34392</v>
      </c>
      <c r="C1077" s="89" t="s">
        <v>461</v>
      </c>
      <c r="D1077" s="89" t="s">
        <v>416</v>
      </c>
      <c r="E1077" s="149" t="s">
        <v>463</v>
      </c>
      <c r="F1077" s="155" t="s">
        <v>464</v>
      </c>
      <c r="G1077" s="93"/>
      <c r="H1077" s="93"/>
      <c r="I1077" s="93"/>
      <c r="J1077" s="93"/>
      <c r="K1077" s="92"/>
      <c r="L1077" s="92"/>
      <c r="M1077" s="119"/>
      <c r="N1077" s="119"/>
      <c r="O1077" s="156"/>
      <c r="P1077" s="157"/>
      <c r="Q1077" s="158"/>
      <c r="R1077" s="157"/>
      <c r="S1077" s="158"/>
      <c r="T1077" s="157"/>
      <c r="U1077" s="158"/>
      <c r="V1077" s="157"/>
      <c r="W1077" s="158"/>
      <c r="X1077" s="157"/>
      <c r="Y1077" s="158"/>
      <c r="Z1077" s="157"/>
      <c r="AA1077" s="158"/>
      <c r="AB1077" s="157"/>
      <c r="AC1077" s="158"/>
      <c r="AD1077" s="157"/>
      <c r="AE1077" s="158"/>
      <c r="AF1077" s="157"/>
      <c r="AG1077" s="158"/>
      <c r="AH1077" s="157"/>
      <c r="AI1077" s="158"/>
      <c r="AJ1077" s="157"/>
      <c r="AK1077" s="158"/>
      <c r="AL1077" s="95"/>
      <c r="AM1077" s="125"/>
      <c r="AN1077" s="130"/>
      <c r="AO1077" s="130"/>
    </row>
    <row r="1078" spans="1:41" ht="30" customHeight="1" x14ac:dyDescent="0.25">
      <c r="A1078" s="215"/>
      <c r="B1078" s="154">
        <v>34392</v>
      </c>
      <c r="C1078" s="89" t="s">
        <v>461</v>
      </c>
      <c r="D1078" s="89" t="s">
        <v>416</v>
      </c>
      <c r="E1078" s="149" t="s">
        <v>466</v>
      </c>
      <c r="F1078" s="155" t="s">
        <v>464</v>
      </c>
      <c r="G1078" s="93" t="s">
        <v>471</v>
      </c>
      <c r="H1078" s="93">
        <v>60</v>
      </c>
      <c r="I1078" s="93" t="s">
        <v>472</v>
      </c>
      <c r="J1078" s="93">
        <v>5</v>
      </c>
      <c r="K1078" s="92" t="s">
        <v>102</v>
      </c>
      <c r="L1078" s="92" t="s">
        <v>102</v>
      </c>
      <c r="M1078" s="119"/>
      <c r="N1078" s="119">
        <v>13852</v>
      </c>
      <c r="O1078" s="156">
        <v>1154</v>
      </c>
      <c r="P1078" s="157" t="s">
        <v>393</v>
      </c>
      <c r="Q1078" s="158">
        <v>1154</v>
      </c>
      <c r="R1078" s="157" t="s">
        <v>393</v>
      </c>
      <c r="S1078" s="158">
        <v>1154</v>
      </c>
      <c r="T1078" s="157" t="s">
        <v>393</v>
      </c>
      <c r="U1078" s="158">
        <v>1154</v>
      </c>
      <c r="V1078" s="157" t="s">
        <v>393</v>
      </c>
      <c r="W1078" s="158">
        <v>1154</v>
      </c>
      <c r="X1078" s="157" t="s">
        <v>393</v>
      </c>
      <c r="Y1078" s="158">
        <v>1154</v>
      </c>
      <c r="Z1078" s="157" t="s">
        <v>393</v>
      </c>
      <c r="AA1078" s="158">
        <v>1154</v>
      </c>
      <c r="AB1078" s="157" t="s">
        <v>393</v>
      </c>
      <c r="AC1078" s="158">
        <v>1154</v>
      </c>
      <c r="AD1078" s="157" t="s">
        <v>393</v>
      </c>
      <c r="AE1078" s="158">
        <v>1154</v>
      </c>
      <c r="AF1078" s="157" t="s">
        <v>393</v>
      </c>
      <c r="AG1078" s="158">
        <v>1154</v>
      </c>
      <c r="AH1078" s="157" t="s">
        <v>393</v>
      </c>
      <c r="AI1078" s="158">
        <v>1154</v>
      </c>
      <c r="AJ1078" s="157" t="s">
        <v>393</v>
      </c>
      <c r="AK1078" s="158">
        <v>1154</v>
      </c>
      <c r="AL1078" s="95" t="s">
        <v>393</v>
      </c>
      <c r="AM1078" s="125">
        <v>13848</v>
      </c>
      <c r="AN1078" s="130"/>
      <c r="AO1078" s="130"/>
    </row>
    <row r="1079" spans="1:41" ht="30" customHeight="1" x14ac:dyDescent="0.25">
      <c r="A1079" s="214">
        <v>535</v>
      </c>
      <c r="B1079" s="154">
        <v>34393</v>
      </c>
      <c r="C1079" s="89" t="s">
        <v>461</v>
      </c>
      <c r="D1079" s="89" t="s">
        <v>416</v>
      </c>
      <c r="E1079" s="149" t="s">
        <v>463</v>
      </c>
      <c r="F1079" s="155" t="s">
        <v>464</v>
      </c>
      <c r="G1079" s="93"/>
      <c r="H1079" s="93"/>
      <c r="I1079" s="93"/>
      <c r="J1079" s="93"/>
      <c r="K1079" s="92"/>
      <c r="L1079" s="92"/>
      <c r="M1079" s="119"/>
      <c r="N1079" s="119"/>
      <c r="O1079" s="156"/>
      <c r="P1079" s="157"/>
      <c r="Q1079" s="158"/>
      <c r="R1079" s="157"/>
      <c r="S1079" s="158"/>
      <c r="T1079" s="157"/>
      <c r="U1079" s="158"/>
      <c r="V1079" s="157"/>
      <c r="W1079" s="158"/>
      <c r="X1079" s="157"/>
      <c r="Y1079" s="158"/>
      <c r="Z1079" s="157"/>
      <c r="AA1079" s="158"/>
      <c r="AB1079" s="157"/>
      <c r="AC1079" s="158"/>
      <c r="AD1079" s="157"/>
      <c r="AE1079" s="158"/>
      <c r="AF1079" s="157"/>
      <c r="AG1079" s="158"/>
      <c r="AH1079" s="157"/>
      <c r="AI1079" s="158"/>
      <c r="AJ1079" s="157"/>
      <c r="AK1079" s="158"/>
      <c r="AL1079" s="95"/>
      <c r="AM1079" s="125"/>
      <c r="AN1079" s="130"/>
      <c r="AO1079" s="130"/>
    </row>
    <row r="1080" spans="1:41" ht="30" customHeight="1" x14ac:dyDescent="0.25">
      <c r="A1080" s="215"/>
      <c r="B1080" s="154">
        <v>34393</v>
      </c>
      <c r="C1080" s="89" t="s">
        <v>461</v>
      </c>
      <c r="D1080" s="89" t="s">
        <v>416</v>
      </c>
      <c r="E1080" s="149" t="s">
        <v>466</v>
      </c>
      <c r="F1080" s="155" t="s">
        <v>464</v>
      </c>
      <c r="G1080" s="93" t="s">
        <v>471</v>
      </c>
      <c r="H1080" s="93">
        <v>60</v>
      </c>
      <c r="I1080" s="93" t="s">
        <v>472</v>
      </c>
      <c r="J1080" s="93">
        <v>5</v>
      </c>
      <c r="K1080" s="92" t="s">
        <v>102</v>
      </c>
      <c r="L1080" s="92" t="s">
        <v>102</v>
      </c>
      <c r="M1080" s="119"/>
      <c r="N1080" s="119">
        <v>13562</v>
      </c>
      <c r="O1080" s="156">
        <v>1130</v>
      </c>
      <c r="P1080" s="157" t="s">
        <v>393</v>
      </c>
      <c r="Q1080" s="158">
        <v>1130</v>
      </c>
      <c r="R1080" s="157" t="s">
        <v>393</v>
      </c>
      <c r="S1080" s="158">
        <v>1130</v>
      </c>
      <c r="T1080" s="157" t="s">
        <v>393</v>
      </c>
      <c r="U1080" s="158">
        <v>1130</v>
      </c>
      <c r="V1080" s="157" t="s">
        <v>393</v>
      </c>
      <c r="W1080" s="158">
        <v>1130</v>
      </c>
      <c r="X1080" s="157" t="s">
        <v>393</v>
      </c>
      <c r="Y1080" s="158">
        <v>1130</v>
      </c>
      <c r="Z1080" s="157" t="s">
        <v>393</v>
      </c>
      <c r="AA1080" s="158">
        <v>1130</v>
      </c>
      <c r="AB1080" s="157" t="s">
        <v>393</v>
      </c>
      <c r="AC1080" s="158">
        <v>1130</v>
      </c>
      <c r="AD1080" s="157" t="s">
        <v>393</v>
      </c>
      <c r="AE1080" s="158">
        <v>1130</v>
      </c>
      <c r="AF1080" s="157" t="s">
        <v>393</v>
      </c>
      <c r="AG1080" s="158">
        <v>1130</v>
      </c>
      <c r="AH1080" s="157" t="s">
        <v>393</v>
      </c>
      <c r="AI1080" s="158">
        <v>1130</v>
      </c>
      <c r="AJ1080" s="157" t="s">
        <v>393</v>
      </c>
      <c r="AK1080" s="158">
        <v>1130</v>
      </c>
      <c r="AL1080" s="95" t="s">
        <v>393</v>
      </c>
      <c r="AM1080" s="125">
        <v>13560</v>
      </c>
      <c r="AN1080" s="130"/>
      <c r="AO1080" s="130"/>
    </row>
    <row r="1081" spans="1:41" ht="30" customHeight="1" x14ac:dyDescent="0.25">
      <c r="A1081" s="214">
        <v>536</v>
      </c>
      <c r="B1081" s="154">
        <v>34394</v>
      </c>
      <c r="C1081" s="89" t="s">
        <v>461</v>
      </c>
      <c r="D1081" s="89" t="s">
        <v>416</v>
      </c>
      <c r="E1081" s="149" t="s">
        <v>463</v>
      </c>
      <c r="F1081" s="155" t="s">
        <v>464</v>
      </c>
      <c r="G1081" s="93"/>
      <c r="H1081" s="93"/>
      <c r="I1081" s="93"/>
      <c r="J1081" s="93"/>
      <c r="K1081" s="92"/>
      <c r="L1081" s="92"/>
      <c r="M1081" s="119"/>
      <c r="N1081" s="119"/>
      <c r="O1081" s="156"/>
      <c r="P1081" s="157"/>
      <c r="Q1081" s="158"/>
      <c r="R1081" s="157"/>
      <c r="S1081" s="158"/>
      <c r="T1081" s="157"/>
      <c r="U1081" s="158"/>
      <c r="V1081" s="157"/>
      <c r="W1081" s="158"/>
      <c r="X1081" s="157"/>
      <c r="Y1081" s="158"/>
      <c r="Z1081" s="157"/>
      <c r="AA1081" s="158"/>
      <c r="AB1081" s="157"/>
      <c r="AC1081" s="158"/>
      <c r="AD1081" s="157"/>
      <c r="AE1081" s="158"/>
      <c r="AF1081" s="157"/>
      <c r="AG1081" s="158"/>
      <c r="AH1081" s="157"/>
      <c r="AI1081" s="158"/>
      <c r="AJ1081" s="157"/>
      <c r="AK1081" s="158"/>
      <c r="AL1081" s="95"/>
      <c r="AM1081" s="125"/>
      <c r="AN1081" s="130"/>
      <c r="AO1081" s="130"/>
    </row>
    <row r="1082" spans="1:41" ht="30" customHeight="1" x14ac:dyDescent="0.25">
      <c r="A1082" s="215"/>
      <c r="B1082" s="154">
        <v>34394</v>
      </c>
      <c r="C1082" s="89" t="s">
        <v>461</v>
      </c>
      <c r="D1082" s="89" t="s">
        <v>416</v>
      </c>
      <c r="E1082" s="149" t="s">
        <v>466</v>
      </c>
      <c r="F1082" s="155" t="s">
        <v>464</v>
      </c>
      <c r="G1082" s="93" t="s">
        <v>471</v>
      </c>
      <c r="H1082" s="93">
        <v>60</v>
      </c>
      <c r="I1082" s="93" t="s">
        <v>472</v>
      </c>
      <c r="J1082" s="93">
        <v>5</v>
      </c>
      <c r="K1082" s="92" t="s">
        <v>102</v>
      </c>
      <c r="L1082" s="92" t="s">
        <v>102</v>
      </c>
      <c r="M1082" s="119"/>
      <c r="N1082" s="119">
        <v>13562</v>
      </c>
      <c r="O1082" s="156">
        <v>1130</v>
      </c>
      <c r="P1082" s="157" t="s">
        <v>393</v>
      </c>
      <c r="Q1082" s="158">
        <v>1130</v>
      </c>
      <c r="R1082" s="157" t="s">
        <v>393</v>
      </c>
      <c r="S1082" s="158">
        <v>1130</v>
      </c>
      <c r="T1082" s="157" t="s">
        <v>393</v>
      </c>
      <c r="U1082" s="158">
        <v>1130</v>
      </c>
      <c r="V1082" s="157" t="s">
        <v>393</v>
      </c>
      <c r="W1082" s="158">
        <v>1130</v>
      </c>
      <c r="X1082" s="157" t="s">
        <v>393</v>
      </c>
      <c r="Y1082" s="158">
        <v>1130</v>
      </c>
      <c r="Z1082" s="157" t="s">
        <v>393</v>
      </c>
      <c r="AA1082" s="158">
        <v>1130</v>
      </c>
      <c r="AB1082" s="157" t="s">
        <v>393</v>
      </c>
      <c r="AC1082" s="158">
        <v>1130</v>
      </c>
      <c r="AD1082" s="157" t="s">
        <v>393</v>
      </c>
      <c r="AE1082" s="158">
        <v>1130</v>
      </c>
      <c r="AF1082" s="157" t="s">
        <v>393</v>
      </c>
      <c r="AG1082" s="158">
        <v>1130</v>
      </c>
      <c r="AH1082" s="157" t="s">
        <v>393</v>
      </c>
      <c r="AI1082" s="158">
        <v>1130</v>
      </c>
      <c r="AJ1082" s="157" t="s">
        <v>393</v>
      </c>
      <c r="AK1082" s="158">
        <v>1130</v>
      </c>
      <c r="AL1082" s="95" t="s">
        <v>393</v>
      </c>
      <c r="AM1082" s="125">
        <v>13560</v>
      </c>
      <c r="AN1082" s="130"/>
      <c r="AO1082" s="130"/>
    </row>
    <row r="1083" spans="1:41" ht="30" customHeight="1" x14ac:dyDescent="0.25">
      <c r="A1083" s="214">
        <v>537</v>
      </c>
      <c r="B1083" s="154">
        <v>34395</v>
      </c>
      <c r="C1083" s="89" t="s">
        <v>461</v>
      </c>
      <c r="D1083" s="89" t="s">
        <v>416</v>
      </c>
      <c r="E1083" s="149" t="s">
        <v>463</v>
      </c>
      <c r="F1083" s="155" t="s">
        <v>464</v>
      </c>
      <c r="G1083" s="93"/>
      <c r="H1083" s="93"/>
      <c r="I1083" s="93"/>
      <c r="J1083" s="93"/>
      <c r="K1083" s="92"/>
      <c r="L1083" s="92"/>
      <c r="M1083" s="119"/>
      <c r="N1083" s="119"/>
      <c r="O1083" s="156"/>
      <c r="P1083" s="157"/>
      <c r="Q1083" s="158"/>
      <c r="R1083" s="157"/>
      <c r="S1083" s="158"/>
      <c r="T1083" s="157"/>
      <c r="U1083" s="158"/>
      <c r="V1083" s="157"/>
      <c r="W1083" s="158"/>
      <c r="X1083" s="157"/>
      <c r="Y1083" s="158"/>
      <c r="Z1083" s="157"/>
      <c r="AA1083" s="158"/>
      <c r="AB1083" s="157"/>
      <c r="AC1083" s="158"/>
      <c r="AD1083" s="157"/>
      <c r="AE1083" s="158"/>
      <c r="AF1083" s="157"/>
      <c r="AG1083" s="158"/>
      <c r="AH1083" s="157"/>
      <c r="AI1083" s="158"/>
      <c r="AJ1083" s="157"/>
      <c r="AK1083" s="158"/>
      <c r="AL1083" s="95"/>
      <c r="AM1083" s="125"/>
      <c r="AN1083" s="130"/>
      <c r="AO1083" s="130"/>
    </row>
    <row r="1084" spans="1:41" ht="30" customHeight="1" x14ac:dyDescent="0.25">
      <c r="A1084" s="215"/>
      <c r="B1084" s="154">
        <v>34395</v>
      </c>
      <c r="C1084" s="89" t="s">
        <v>461</v>
      </c>
      <c r="D1084" s="89" t="s">
        <v>416</v>
      </c>
      <c r="E1084" s="149" t="s">
        <v>466</v>
      </c>
      <c r="F1084" s="155" t="s">
        <v>464</v>
      </c>
      <c r="G1084" s="93"/>
      <c r="H1084" s="93"/>
      <c r="I1084" s="93"/>
      <c r="J1084" s="93"/>
      <c r="K1084" s="92"/>
      <c r="L1084" s="92"/>
      <c r="M1084" s="119"/>
      <c r="N1084" s="119"/>
      <c r="O1084" s="156"/>
      <c r="P1084" s="157"/>
      <c r="Q1084" s="158"/>
      <c r="R1084" s="157"/>
      <c r="S1084" s="158"/>
      <c r="T1084" s="157"/>
      <c r="U1084" s="158"/>
      <c r="V1084" s="157"/>
      <c r="W1084" s="158"/>
      <c r="X1084" s="157"/>
      <c r="Y1084" s="158"/>
      <c r="Z1084" s="157"/>
      <c r="AA1084" s="158"/>
      <c r="AB1084" s="157"/>
      <c r="AC1084" s="158"/>
      <c r="AD1084" s="157"/>
      <c r="AE1084" s="158"/>
      <c r="AF1084" s="157"/>
      <c r="AG1084" s="158"/>
      <c r="AH1084" s="157"/>
      <c r="AI1084" s="158"/>
      <c r="AJ1084" s="157"/>
      <c r="AK1084" s="158"/>
      <c r="AL1084" s="95"/>
      <c r="AM1084" s="125">
        <v>0</v>
      </c>
      <c r="AN1084" s="130"/>
      <c r="AO1084" s="130"/>
    </row>
    <row r="1085" spans="1:41" ht="30" customHeight="1" x14ac:dyDescent="0.25">
      <c r="A1085" s="214">
        <v>538</v>
      </c>
      <c r="B1085" s="154">
        <v>34396</v>
      </c>
      <c r="C1085" s="89" t="s">
        <v>461</v>
      </c>
      <c r="D1085" s="89" t="s">
        <v>416</v>
      </c>
      <c r="E1085" s="149" t="s">
        <v>463</v>
      </c>
      <c r="F1085" s="155" t="s">
        <v>464</v>
      </c>
      <c r="G1085" s="93"/>
      <c r="H1085" s="93"/>
      <c r="I1085" s="93"/>
      <c r="J1085" s="93"/>
      <c r="K1085" s="92" t="s">
        <v>101</v>
      </c>
      <c r="L1085" s="92" t="s">
        <v>101</v>
      </c>
      <c r="M1085" s="92">
        <v>19418</v>
      </c>
      <c r="N1085" s="92">
        <v>20524</v>
      </c>
      <c r="O1085" s="156">
        <v>2262</v>
      </c>
      <c r="P1085" s="157" t="s">
        <v>398</v>
      </c>
      <c r="Q1085" s="158">
        <v>2071</v>
      </c>
      <c r="R1085" s="157" t="s">
        <v>398</v>
      </c>
      <c r="S1085" s="158">
        <v>2151</v>
      </c>
      <c r="T1085" s="157" t="s">
        <v>398</v>
      </c>
      <c r="U1085" s="158">
        <v>1801</v>
      </c>
      <c r="V1085" s="157" t="s">
        <v>398</v>
      </c>
      <c r="W1085" s="158">
        <v>1737</v>
      </c>
      <c r="X1085" s="157" t="s">
        <v>398</v>
      </c>
      <c r="Y1085" s="158">
        <v>1515</v>
      </c>
      <c r="Z1085" s="157" t="s">
        <v>398</v>
      </c>
      <c r="AA1085" s="158">
        <v>1984</v>
      </c>
      <c r="AB1085" s="157" t="s">
        <v>398</v>
      </c>
      <c r="AC1085" s="158">
        <v>1904</v>
      </c>
      <c r="AD1085" s="157" t="s">
        <v>398</v>
      </c>
      <c r="AE1085" s="158">
        <v>1559</v>
      </c>
      <c r="AF1085" s="157" t="s">
        <v>398</v>
      </c>
      <c r="AG1085" s="158">
        <v>1924</v>
      </c>
      <c r="AH1085" s="157" t="s">
        <v>398</v>
      </c>
      <c r="AI1085" s="158">
        <v>1997</v>
      </c>
      <c r="AJ1085" s="157" t="s">
        <v>398</v>
      </c>
      <c r="AK1085" s="158">
        <v>1795</v>
      </c>
      <c r="AL1085" s="95" t="s">
        <v>398</v>
      </c>
      <c r="AM1085" s="125">
        <v>22700</v>
      </c>
      <c r="AN1085" s="130"/>
      <c r="AO1085" s="130"/>
    </row>
    <row r="1086" spans="1:41" ht="30" customHeight="1" x14ac:dyDescent="0.25">
      <c r="A1086" s="215"/>
      <c r="B1086" s="154">
        <v>34396</v>
      </c>
      <c r="C1086" s="89" t="s">
        <v>461</v>
      </c>
      <c r="D1086" s="89" t="s">
        <v>416</v>
      </c>
      <c r="E1086" s="149" t="s">
        <v>466</v>
      </c>
      <c r="F1086" s="155" t="s">
        <v>464</v>
      </c>
      <c r="G1086" s="93" t="s">
        <v>471</v>
      </c>
      <c r="H1086" s="93">
        <v>72</v>
      </c>
      <c r="I1086" s="93" t="s">
        <v>472</v>
      </c>
      <c r="J1086" s="93">
        <v>6</v>
      </c>
      <c r="K1086" s="92" t="s">
        <v>101</v>
      </c>
      <c r="L1086" s="92" t="s">
        <v>101</v>
      </c>
      <c r="M1086" s="119">
        <v>15887</v>
      </c>
      <c r="N1086" s="119">
        <v>16792</v>
      </c>
      <c r="O1086" s="156">
        <v>1851</v>
      </c>
      <c r="P1086" s="157" t="s">
        <v>398</v>
      </c>
      <c r="Q1086" s="158">
        <v>1695</v>
      </c>
      <c r="R1086" s="157" t="s">
        <v>398</v>
      </c>
      <c r="S1086" s="158">
        <v>1759</v>
      </c>
      <c r="T1086" s="157" t="s">
        <v>398</v>
      </c>
      <c r="U1086" s="158">
        <v>1473</v>
      </c>
      <c r="V1086" s="157" t="s">
        <v>398</v>
      </c>
      <c r="W1086" s="158">
        <v>1422</v>
      </c>
      <c r="X1086" s="157" t="s">
        <v>398</v>
      </c>
      <c r="Y1086" s="158">
        <v>1239</v>
      </c>
      <c r="Z1086" s="157" t="s">
        <v>398</v>
      </c>
      <c r="AA1086" s="158">
        <v>1624</v>
      </c>
      <c r="AB1086" s="157" t="s">
        <v>398</v>
      </c>
      <c r="AC1086" s="158">
        <v>1558</v>
      </c>
      <c r="AD1086" s="157" t="s">
        <v>398</v>
      </c>
      <c r="AE1086" s="158">
        <v>1275</v>
      </c>
      <c r="AF1086" s="157" t="s">
        <v>398</v>
      </c>
      <c r="AG1086" s="158">
        <v>1575</v>
      </c>
      <c r="AH1086" s="157" t="s">
        <v>398</v>
      </c>
      <c r="AI1086" s="158">
        <v>1633</v>
      </c>
      <c r="AJ1086" s="157" t="s">
        <v>398</v>
      </c>
      <c r="AK1086" s="158">
        <v>1468</v>
      </c>
      <c r="AL1086" s="95" t="s">
        <v>398</v>
      </c>
      <c r="AM1086" s="125">
        <v>18572</v>
      </c>
      <c r="AN1086" s="130"/>
      <c r="AO1086" s="130"/>
    </row>
    <row r="1087" spans="1:41" ht="30" customHeight="1" x14ac:dyDescent="0.25">
      <c r="A1087" s="214">
        <v>539</v>
      </c>
      <c r="B1087" s="154">
        <v>34397</v>
      </c>
      <c r="C1087" s="89" t="s">
        <v>461</v>
      </c>
      <c r="D1087" s="89" t="s">
        <v>416</v>
      </c>
      <c r="E1087" s="149" t="s">
        <v>463</v>
      </c>
      <c r="F1087" s="155" t="s">
        <v>464</v>
      </c>
      <c r="G1087" s="93"/>
      <c r="H1087" s="93"/>
      <c r="I1087" s="93"/>
      <c r="J1087" s="93"/>
      <c r="K1087" s="92" t="s">
        <v>101</v>
      </c>
      <c r="L1087" s="92" t="s">
        <v>101</v>
      </c>
      <c r="M1087" s="119">
        <v>56332</v>
      </c>
      <c r="N1087" s="119">
        <v>59540</v>
      </c>
      <c r="O1087" s="156">
        <v>4500</v>
      </c>
      <c r="P1087" s="157" t="s">
        <v>398</v>
      </c>
      <c r="Q1087" s="158">
        <v>4600</v>
      </c>
      <c r="R1087" s="157" t="s">
        <v>398</v>
      </c>
      <c r="S1087" s="158">
        <v>3920</v>
      </c>
      <c r="T1087" s="157" t="s">
        <v>398</v>
      </c>
      <c r="U1087" s="158">
        <v>4500</v>
      </c>
      <c r="V1087" s="157" t="s">
        <v>398</v>
      </c>
      <c r="W1087" s="158">
        <v>4800</v>
      </c>
      <c r="X1087" s="157" t="s">
        <v>398</v>
      </c>
      <c r="Y1087" s="158">
        <v>4340</v>
      </c>
      <c r="Z1087" s="157" t="s">
        <v>398</v>
      </c>
      <c r="AA1087" s="158">
        <v>4520</v>
      </c>
      <c r="AB1087" s="157" t="s">
        <v>398</v>
      </c>
      <c r="AC1087" s="158">
        <v>4260</v>
      </c>
      <c r="AD1087" s="157" t="s">
        <v>398</v>
      </c>
      <c r="AE1087" s="158">
        <v>4380</v>
      </c>
      <c r="AF1087" s="157" t="s">
        <v>398</v>
      </c>
      <c r="AG1087" s="158">
        <v>4520</v>
      </c>
      <c r="AH1087" s="157" t="s">
        <v>398</v>
      </c>
      <c r="AI1087" s="158">
        <v>4060</v>
      </c>
      <c r="AJ1087" s="157" t="s">
        <v>398</v>
      </c>
      <c r="AK1087" s="158">
        <v>6380</v>
      </c>
      <c r="AL1087" s="95" t="s">
        <v>398</v>
      </c>
      <c r="AM1087" s="125">
        <v>54780</v>
      </c>
      <c r="AN1087" s="130"/>
      <c r="AO1087" s="130"/>
    </row>
    <row r="1088" spans="1:41" ht="30" customHeight="1" x14ac:dyDescent="0.25">
      <c r="A1088" s="215"/>
      <c r="B1088" s="154">
        <v>34397</v>
      </c>
      <c r="C1088" s="159" t="s">
        <v>461</v>
      </c>
      <c r="D1088" s="159" t="s">
        <v>416</v>
      </c>
      <c r="E1088" s="160" t="s">
        <v>466</v>
      </c>
      <c r="F1088" s="161" t="s">
        <v>464</v>
      </c>
      <c r="G1088" s="93" t="s">
        <v>471</v>
      </c>
      <c r="H1088" s="93">
        <v>471</v>
      </c>
      <c r="I1088" s="93" t="s">
        <v>472</v>
      </c>
      <c r="J1088" s="93">
        <v>15</v>
      </c>
      <c r="K1088" s="162" t="s">
        <v>101</v>
      </c>
      <c r="L1088" s="162" t="s">
        <v>101</v>
      </c>
      <c r="M1088" s="163">
        <v>85725</v>
      </c>
      <c r="N1088" s="163">
        <v>90606</v>
      </c>
      <c r="O1088" s="156">
        <v>8875</v>
      </c>
      <c r="P1088" s="157" t="s">
        <v>398</v>
      </c>
      <c r="Q1088" s="158">
        <v>7986</v>
      </c>
      <c r="R1088" s="157" t="s">
        <v>398</v>
      </c>
      <c r="S1088" s="158">
        <v>7130</v>
      </c>
      <c r="T1088" s="157" t="s">
        <v>398</v>
      </c>
      <c r="U1088" s="158">
        <v>7349</v>
      </c>
      <c r="V1088" s="157" t="s">
        <v>398</v>
      </c>
      <c r="W1088" s="158">
        <v>6848</v>
      </c>
      <c r="X1088" s="157" t="s">
        <v>398</v>
      </c>
      <c r="Y1088" s="158">
        <v>5968</v>
      </c>
      <c r="Z1088" s="157" t="s">
        <v>398</v>
      </c>
      <c r="AA1088" s="158">
        <v>7728</v>
      </c>
      <c r="AB1088" s="157" t="s">
        <v>398</v>
      </c>
      <c r="AC1088" s="158">
        <v>6895</v>
      </c>
      <c r="AD1088" s="157" t="s">
        <v>398</v>
      </c>
      <c r="AE1088" s="158">
        <v>7557</v>
      </c>
      <c r="AF1088" s="157" t="s">
        <v>398</v>
      </c>
      <c r="AG1088" s="158">
        <v>7996</v>
      </c>
      <c r="AH1088" s="157" t="s">
        <v>398</v>
      </c>
      <c r="AI1088" s="158">
        <v>9304</v>
      </c>
      <c r="AJ1088" s="157" t="s">
        <v>398</v>
      </c>
      <c r="AK1088" s="158">
        <v>8230</v>
      </c>
      <c r="AL1088" s="164" t="s">
        <v>398</v>
      </c>
      <c r="AM1088" s="165">
        <v>91866</v>
      </c>
      <c r="AN1088" s="130"/>
      <c r="AO1088" s="130"/>
    </row>
    <row r="1089" spans="1:41" ht="30" customHeight="1" x14ac:dyDescent="0.25">
      <c r="A1089" s="214">
        <v>540</v>
      </c>
      <c r="B1089" s="154">
        <v>34398</v>
      </c>
      <c r="C1089" s="89" t="s">
        <v>461</v>
      </c>
      <c r="D1089" s="89" t="s">
        <v>416</v>
      </c>
      <c r="E1089" s="149" t="s">
        <v>463</v>
      </c>
      <c r="F1089" s="155" t="s">
        <v>464</v>
      </c>
      <c r="G1089" s="93"/>
      <c r="H1089" s="93"/>
      <c r="I1089" s="93"/>
      <c r="J1089" s="93"/>
      <c r="K1089" s="92" t="s">
        <v>101</v>
      </c>
      <c r="L1089" s="92" t="s">
        <v>101</v>
      </c>
      <c r="M1089" s="119">
        <v>34250</v>
      </c>
      <c r="N1089" s="119">
        <v>36200</v>
      </c>
      <c r="O1089" s="156">
        <v>3091</v>
      </c>
      <c r="P1089" s="157" t="s">
        <v>398</v>
      </c>
      <c r="Q1089" s="158">
        <v>3406</v>
      </c>
      <c r="R1089" s="157" t="s">
        <v>398</v>
      </c>
      <c r="S1089" s="158">
        <v>2886</v>
      </c>
      <c r="T1089" s="157" t="s">
        <v>398</v>
      </c>
      <c r="U1089" s="158">
        <v>3325</v>
      </c>
      <c r="V1089" s="157" t="s">
        <v>398</v>
      </c>
      <c r="W1089" s="158">
        <v>3243</v>
      </c>
      <c r="X1089" s="157" t="s">
        <v>398</v>
      </c>
      <c r="Y1089" s="158">
        <v>2917</v>
      </c>
      <c r="Z1089" s="157" t="s">
        <v>398</v>
      </c>
      <c r="AA1089" s="158">
        <v>3324</v>
      </c>
      <c r="AB1089" s="157" t="s">
        <v>398</v>
      </c>
      <c r="AC1089" s="158">
        <v>3193</v>
      </c>
      <c r="AD1089" s="157" t="s">
        <v>398</v>
      </c>
      <c r="AE1089" s="158">
        <v>2672</v>
      </c>
      <c r="AF1089" s="157" t="s">
        <v>398</v>
      </c>
      <c r="AG1089" s="158">
        <v>3141</v>
      </c>
      <c r="AH1089" s="157" t="s">
        <v>398</v>
      </c>
      <c r="AI1089" s="158">
        <v>3387</v>
      </c>
      <c r="AJ1089" s="157" t="s">
        <v>398</v>
      </c>
      <c r="AK1089" s="158">
        <v>2958</v>
      </c>
      <c r="AL1089" s="95" t="s">
        <v>398</v>
      </c>
      <c r="AM1089" s="125">
        <v>37543</v>
      </c>
      <c r="AN1089" s="130"/>
      <c r="AO1089" s="130"/>
    </row>
    <row r="1090" spans="1:41" ht="30" customHeight="1" x14ac:dyDescent="0.25">
      <c r="A1090" s="215"/>
      <c r="B1090" s="154">
        <v>34398</v>
      </c>
      <c r="C1090" s="89" t="s">
        <v>461</v>
      </c>
      <c r="D1090" s="89" t="s">
        <v>416</v>
      </c>
      <c r="E1090" s="149" t="s">
        <v>466</v>
      </c>
      <c r="F1090" s="155" t="s">
        <v>464</v>
      </c>
      <c r="G1090" s="93" t="s">
        <v>471</v>
      </c>
      <c r="H1090" s="93">
        <v>404</v>
      </c>
      <c r="I1090" s="93" t="s">
        <v>472</v>
      </c>
      <c r="J1090" s="93">
        <v>15</v>
      </c>
      <c r="K1090" s="92" t="s">
        <v>101</v>
      </c>
      <c r="L1090" s="92" t="s">
        <v>101</v>
      </c>
      <c r="M1090" s="119">
        <v>70313</v>
      </c>
      <c r="N1090" s="119">
        <v>74317</v>
      </c>
      <c r="O1090" s="156">
        <v>7464</v>
      </c>
      <c r="P1090" s="157" t="s">
        <v>398</v>
      </c>
      <c r="Q1090" s="158">
        <v>6944</v>
      </c>
      <c r="R1090" s="157" t="s">
        <v>398</v>
      </c>
      <c r="S1090" s="158">
        <v>5930</v>
      </c>
      <c r="T1090" s="157" t="s">
        <v>398</v>
      </c>
      <c r="U1090" s="158">
        <v>5979</v>
      </c>
      <c r="V1090" s="157" t="s">
        <v>398</v>
      </c>
      <c r="W1090" s="158">
        <v>6473</v>
      </c>
      <c r="X1090" s="157" t="s">
        <v>398</v>
      </c>
      <c r="Y1090" s="158">
        <v>4708</v>
      </c>
      <c r="Z1090" s="157" t="s">
        <v>398</v>
      </c>
      <c r="AA1090" s="158">
        <v>5452</v>
      </c>
      <c r="AB1090" s="157" t="s">
        <v>398</v>
      </c>
      <c r="AC1090" s="158">
        <v>5951</v>
      </c>
      <c r="AD1090" s="157" t="s">
        <v>398</v>
      </c>
      <c r="AE1090" s="158">
        <v>4664</v>
      </c>
      <c r="AF1090" s="157" t="s">
        <v>398</v>
      </c>
      <c r="AG1090" s="158">
        <v>6281</v>
      </c>
      <c r="AH1090" s="157" t="s">
        <v>398</v>
      </c>
      <c r="AI1090" s="158">
        <v>7580</v>
      </c>
      <c r="AJ1090" s="157" t="s">
        <v>398</v>
      </c>
      <c r="AK1090" s="158">
        <v>6935</v>
      </c>
      <c r="AL1090" s="95" t="s">
        <v>398</v>
      </c>
      <c r="AM1090" s="125">
        <v>74361</v>
      </c>
      <c r="AN1090" s="130"/>
      <c r="AO1090" s="130"/>
    </row>
    <row r="1091" spans="1:41" ht="30" customHeight="1" x14ac:dyDescent="0.25">
      <c r="A1091" s="214">
        <v>541</v>
      </c>
      <c r="B1091" s="112">
        <v>3441</v>
      </c>
      <c r="C1091" s="89" t="s">
        <v>461</v>
      </c>
      <c r="D1091" s="89" t="s">
        <v>473</v>
      </c>
      <c r="E1091" s="149" t="s">
        <v>463</v>
      </c>
      <c r="F1091" s="113" t="s">
        <v>464</v>
      </c>
      <c r="G1091" s="112"/>
      <c r="H1091" s="112"/>
      <c r="I1091" s="112"/>
      <c r="J1091" s="112"/>
      <c r="K1091" s="124" t="s">
        <v>101</v>
      </c>
      <c r="L1091" s="124" t="s">
        <v>101</v>
      </c>
      <c r="M1091" s="166">
        <v>94138.2</v>
      </c>
      <c r="N1091" s="166">
        <v>133155.9</v>
      </c>
      <c r="O1091" s="167">
        <v>15932.25</v>
      </c>
      <c r="P1091" s="44" t="s">
        <v>398</v>
      </c>
      <c r="Q1091" s="168">
        <v>9125.1</v>
      </c>
      <c r="R1091" s="44" t="s">
        <v>398</v>
      </c>
      <c r="S1091" s="168">
        <v>15010.65</v>
      </c>
      <c r="T1091" s="44" t="s">
        <v>398</v>
      </c>
      <c r="U1091" s="168">
        <v>12288.15</v>
      </c>
      <c r="V1091" s="44" t="s">
        <v>398</v>
      </c>
      <c r="W1091" s="168">
        <v>13973.4</v>
      </c>
      <c r="X1091" s="44" t="s">
        <v>398</v>
      </c>
      <c r="Y1091" s="168">
        <v>10208.25</v>
      </c>
      <c r="Z1091" s="44" t="s">
        <v>398</v>
      </c>
      <c r="AA1091" s="168">
        <v>11752.65</v>
      </c>
      <c r="AB1091" s="44" t="s">
        <v>398</v>
      </c>
      <c r="AC1091" s="168">
        <v>8731.8000000000011</v>
      </c>
      <c r="AD1091" s="44" t="s">
        <v>398</v>
      </c>
      <c r="AE1091" s="168">
        <v>12424.95</v>
      </c>
      <c r="AF1091" s="44" t="s">
        <v>398</v>
      </c>
      <c r="AG1091" s="168">
        <v>12222.45</v>
      </c>
      <c r="AH1091" s="44" t="s">
        <v>398</v>
      </c>
      <c r="AI1091" s="168">
        <v>12845.25</v>
      </c>
      <c r="AJ1091" s="44" t="s">
        <v>398</v>
      </c>
      <c r="AK1091" s="168">
        <v>12389.4</v>
      </c>
      <c r="AL1091" s="44" t="s">
        <v>398</v>
      </c>
      <c r="AM1091" s="168">
        <f>O1091+Q1091+S1091+U1091+W1091+Y1091+AA1091+AC1091+AE1091+AG1091+AI1091+AK1091</f>
        <v>146904.29999999999</v>
      </c>
    </row>
    <row r="1092" spans="1:41" ht="30" customHeight="1" x14ac:dyDescent="0.25">
      <c r="A1092" s="215"/>
      <c r="B1092" s="112">
        <v>3441</v>
      </c>
      <c r="C1092" s="89" t="s">
        <v>461</v>
      </c>
      <c r="D1092" s="89" t="s">
        <v>473</v>
      </c>
      <c r="E1092" s="149" t="s">
        <v>466</v>
      </c>
      <c r="F1092" s="113" t="s">
        <v>464</v>
      </c>
      <c r="G1092" s="112" t="s">
        <v>474</v>
      </c>
      <c r="H1092" s="112">
        <v>78</v>
      </c>
      <c r="I1092" s="112" t="s">
        <v>475</v>
      </c>
      <c r="J1092" s="112">
        <v>24</v>
      </c>
      <c r="K1092" s="124" t="s">
        <v>101</v>
      </c>
      <c r="L1092" s="124" t="s">
        <v>101</v>
      </c>
      <c r="M1092" s="167">
        <v>115057.8</v>
      </c>
      <c r="N1092" s="167">
        <v>162746.1</v>
      </c>
      <c r="O1092" s="167">
        <v>19472.75</v>
      </c>
      <c r="P1092" s="44" t="s">
        <v>398</v>
      </c>
      <c r="Q1092" s="168">
        <v>11152.9</v>
      </c>
      <c r="R1092" s="44" t="s">
        <v>398</v>
      </c>
      <c r="S1092" s="168">
        <v>18346.349999999999</v>
      </c>
      <c r="T1092" s="44" t="s">
        <v>398</v>
      </c>
      <c r="U1092" s="168">
        <v>15018.85</v>
      </c>
      <c r="V1092" s="44" t="s">
        <v>398</v>
      </c>
      <c r="W1092" s="168">
        <v>17078.599999999999</v>
      </c>
      <c r="X1092" s="44" t="s">
        <v>398</v>
      </c>
      <c r="Y1092" s="168">
        <v>12476.75</v>
      </c>
      <c r="Z1092" s="44" t="s">
        <v>398</v>
      </c>
      <c r="AA1092" s="168">
        <v>14364.35</v>
      </c>
      <c r="AB1092" s="44" t="s">
        <v>398</v>
      </c>
      <c r="AC1092" s="168">
        <v>10672.199999999999</v>
      </c>
      <c r="AD1092" s="44" t="s">
        <v>398</v>
      </c>
      <c r="AE1092" s="168">
        <v>15186.05</v>
      </c>
      <c r="AF1092" s="44" t="s">
        <v>398</v>
      </c>
      <c r="AG1092" s="168">
        <v>14938.55</v>
      </c>
      <c r="AH1092" s="44" t="s">
        <v>398</v>
      </c>
      <c r="AI1092" s="168">
        <v>15699.75</v>
      </c>
      <c r="AJ1092" s="44" t="s">
        <v>398</v>
      </c>
      <c r="AK1092" s="168">
        <v>15142.6</v>
      </c>
      <c r="AL1092" s="44" t="s">
        <v>398</v>
      </c>
      <c r="AM1092" s="168">
        <f t="shared" ref="AM1092:AM1155" si="0">O1092+Q1092+S1092+U1092+W1092+Y1092+AA1092+AC1092+AE1092+AG1092+AI1092+AK1092</f>
        <v>179549.69999999998</v>
      </c>
    </row>
    <row r="1093" spans="1:41" ht="30" customHeight="1" x14ac:dyDescent="0.25">
      <c r="A1093" s="214">
        <v>542</v>
      </c>
      <c r="B1093" s="112">
        <v>3442</v>
      </c>
      <c r="C1093" s="89" t="s">
        <v>461</v>
      </c>
      <c r="D1093" s="89" t="s">
        <v>473</v>
      </c>
      <c r="E1093" s="149" t="s">
        <v>463</v>
      </c>
      <c r="F1093" s="113" t="s">
        <v>464</v>
      </c>
      <c r="G1093" s="112"/>
      <c r="H1093" s="112"/>
      <c r="I1093" s="112"/>
      <c r="J1093" s="112"/>
      <c r="K1093" s="124" t="s">
        <v>101</v>
      </c>
      <c r="L1093" s="124" t="s">
        <v>101</v>
      </c>
      <c r="M1093" s="167">
        <v>32809.5</v>
      </c>
      <c r="N1093" s="167">
        <v>35641.35</v>
      </c>
      <c r="O1093" s="167">
        <v>2609.5500000000002</v>
      </c>
      <c r="P1093" s="44" t="s">
        <v>398</v>
      </c>
      <c r="Q1093" s="168">
        <v>2402.5500000000002</v>
      </c>
      <c r="R1093" s="44" t="s">
        <v>398</v>
      </c>
      <c r="S1093" s="168">
        <v>1529.1000000000001</v>
      </c>
      <c r="T1093" s="44" t="s">
        <v>398</v>
      </c>
      <c r="U1093" s="168">
        <v>2432.7000000000003</v>
      </c>
      <c r="V1093" s="44" t="s">
        <v>398</v>
      </c>
      <c r="W1093" s="168">
        <v>2406.6</v>
      </c>
      <c r="X1093" s="44" t="s">
        <v>398</v>
      </c>
      <c r="Y1093" s="168">
        <v>2610</v>
      </c>
      <c r="Z1093" s="44" t="s">
        <v>398</v>
      </c>
      <c r="AA1093" s="168">
        <v>2695.9500000000003</v>
      </c>
      <c r="AB1093" s="44" t="s">
        <v>398</v>
      </c>
      <c r="AC1093" s="168">
        <v>1884.15</v>
      </c>
      <c r="AD1093" s="44" t="s">
        <v>398</v>
      </c>
      <c r="AE1093" s="168">
        <v>2227.0500000000002</v>
      </c>
      <c r="AF1093" s="44" t="s">
        <v>398</v>
      </c>
      <c r="AG1093" s="168">
        <v>2360.25</v>
      </c>
      <c r="AH1093" s="44" t="s">
        <v>398</v>
      </c>
      <c r="AI1093" s="168">
        <v>3012.3</v>
      </c>
      <c r="AJ1093" s="44" t="s">
        <v>398</v>
      </c>
      <c r="AK1093" s="168">
        <v>2697.75</v>
      </c>
      <c r="AL1093" s="44" t="s">
        <v>398</v>
      </c>
      <c r="AM1093" s="168">
        <f t="shared" si="0"/>
        <v>28867.95</v>
      </c>
    </row>
    <row r="1094" spans="1:41" ht="30" customHeight="1" x14ac:dyDescent="0.25">
      <c r="A1094" s="215"/>
      <c r="B1094" s="112">
        <v>3442</v>
      </c>
      <c r="C1094" s="89" t="s">
        <v>461</v>
      </c>
      <c r="D1094" s="89" t="s">
        <v>473</v>
      </c>
      <c r="E1094" s="149" t="s">
        <v>466</v>
      </c>
      <c r="F1094" s="113" t="s">
        <v>464</v>
      </c>
      <c r="G1094" s="112" t="s">
        <v>474</v>
      </c>
      <c r="H1094" s="112">
        <v>65</v>
      </c>
      <c r="I1094" s="112" t="s">
        <v>475</v>
      </c>
      <c r="J1094" s="112">
        <v>6</v>
      </c>
      <c r="K1094" s="124" t="s">
        <v>101</v>
      </c>
      <c r="L1094" s="124" t="s">
        <v>101</v>
      </c>
      <c r="M1094" s="167">
        <v>40100.5</v>
      </c>
      <c r="N1094" s="167">
        <v>43561.65</v>
      </c>
      <c r="O1094" s="167">
        <v>3189.45</v>
      </c>
      <c r="P1094" s="44" t="s">
        <v>398</v>
      </c>
      <c r="Q1094" s="168">
        <v>2936.45</v>
      </c>
      <c r="R1094" s="44" t="s">
        <v>398</v>
      </c>
      <c r="S1094" s="168">
        <v>1868.8999999999999</v>
      </c>
      <c r="T1094" s="44" t="s">
        <v>398</v>
      </c>
      <c r="U1094" s="168">
        <v>2973.2999999999997</v>
      </c>
      <c r="V1094" s="44" t="s">
        <v>398</v>
      </c>
      <c r="W1094" s="168">
        <v>2941.4</v>
      </c>
      <c r="X1094" s="44" t="s">
        <v>398</v>
      </c>
      <c r="Y1094" s="168">
        <v>3190</v>
      </c>
      <c r="Z1094" s="44" t="s">
        <v>398</v>
      </c>
      <c r="AA1094" s="168">
        <v>3295.0499999999997</v>
      </c>
      <c r="AB1094" s="44" t="s">
        <v>398</v>
      </c>
      <c r="AC1094" s="168">
        <v>2302.85</v>
      </c>
      <c r="AD1094" s="44" t="s">
        <v>398</v>
      </c>
      <c r="AE1094" s="168">
        <v>2721.95</v>
      </c>
      <c r="AF1094" s="44" t="s">
        <v>398</v>
      </c>
      <c r="AG1094" s="168">
        <v>2884.75</v>
      </c>
      <c r="AH1094" s="44" t="s">
        <v>398</v>
      </c>
      <c r="AI1094" s="168">
        <v>3681.7</v>
      </c>
      <c r="AJ1094" s="44" t="s">
        <v>398</v>
      </c>
      <c r="AK1094" s="168">
        <v>3297.25</v>
      </c>
      <c r="AL1094" s="44" t="s">
        <v>398</v>
      </c>
      <c r="AM1094" s="168">
        <f t="shared" si="0"/>
        <v>35283.050000000003</v>
      </c>
    </row>
    <row r="1095" spans="1:41" ht="30" customHeight="1" x14ac:dyDescent="0.25">
      <c r="A1095" s="214">
        <v>543</v>
      </c>
      <c r="B1095" s="112">
        <v>3443</v>
      </c>
      <c r="C1095" s="89" t="s">
        <v>461</v>
      </c>
      <c r="D1095" s="89" t="s">
        <v>473</v>
      </c>
      <c r="E1095" s="149" t="s">
        <v>463</v>
      </c>
      <c r="F1095" s="113" t="s">
        <v>464</v>
      </c>
      <c r="G1095" s="112"/>
      <c r="H1095" s="112"/>
      <c r="I1095" s="112"/>
      <c r="J1095" s="112"/>
      <c r="K1095" s="124" t="s">
        <v>101</v>
      </c>
      <c r="L1095" s="124" t="s">
        <v>101</v>
      </c>
      <c r="M1095" s="167">
        <v>50516.55</v>
      </c>
      <c r="N1095" s="167">
        <v>116829</v>
      </c>
      <c r="O1095" s="167">
        <v>4897.8</v>
      </c>
      <c r="P1095" s="44" t="s">
        <v>398</v>
      </c>
      <c r="Q1095" s="168">
        <v>4266.9000000000005</v>
      </c>
      <c r="R1095" s="44" t="s">
        <v>398</v>
      </c>
      <c r="S1095" s="168">
        <v>5092.6500000000005</v>
      </c>
      <c r="T1095" s="44" t="s">
        <v>398</v>
      </c>
      <c r="U1095" s="168">
        <v>4038.3</v>
      </c>
      <c r="V1095" s="44" t="s">
        <v>398</v>
      </c>
      <c r="W1095" s="168">
        <v>3932.55</v>
      </c>
      <c r="X1095" s="44" t="s">
        <v>398</v>
      </c>
      <c r="Y1095" s="168">
        <v>4273.2</v>
      </c>
      <c r="Z1095" s="44" t="s">
        <v>398</v>
      </c>
      <c r="AA1095" s="168">
        <v>4513.95</v>
      </c>
      <c r="AB1095" s="44" t="s">
        <v>398</v>
      </c>
      <c r="AC1095" s="168">
        <v>3835.8</v>
      </c>
      <c r="AD1095" s="44" t="s">
        <v>398</v>
      </c>
      <c r="AE1095" s="168">
        <v>5517.45</v>
      </c>
      <c r="AF1095" s="44" t="s">
        <v>398</v>
      </c>
      <c r="AG1095" s="168">
        <v>4897.3500000000004</v>
      </c>
      <c r="AH1095" s="44" t="s">
        <v>398</v>
      </c>
      <c r="AI1095" s="168">
        <v>6478.2</v>
      </c>
      <c r="AJ1095" s="44" t="s">
        <v>398</v>
      </c>
      <c r="AK1095" s="168">
        <v>5969.25</v>
      </c>
      <c r="AL1095" s="44" t="s">
        <v>398</v>
      </c>
      <c r="AM1095" s="168">
        <f t="shared" si="0"/>
        <v>57713.399999999994</v>
      </c>
    </row>
    <row r="1096" spans="1:41" ht="30" customHeight="1" x14ac:dyDescent="0.25">
      <c r="A1096" s="215"/>
      <c r="B1096" s="112">
        <v>3443</v>
      </c>
      <c r="C1096" s="89" t="s">
        <v>461</v>
      </c>
      <c r="D1096" s="89" t="s">
        <v>473</v>
      </c>
      <c r="E1096" s="149" t="s">
        <v>466</v>
      </c>
      <c r="F1096" s="113" t="s">
        <v>464</v>
      </c>
      <c r="G1096" s="112" t="s">
        <v>474</v>
      </c>
      <c r="H1096" s="112">
        <v>156</v>
      </c>
      <c r="I1096" s="112" t="s">
        <v>475</v>
      </c>
      <c r="J1096" s="112">
        <v>23</v>
      </c>
      <c r="K1096" s="124" t="s">
        <v>101</v>
      </c>
      <c r="L1096" s="124" t="s">
        <v>101</v>
      </c>
      <c r="M1096" s="167">
        <v>61742.45</v>
      </c>
      <c r="N1096" s="167">
        <v>142791</v>
      </c>
      <c r="O1096" s="167">
        <v>5986.2</v>
      </c>
      <c r="P1096" s="44" t="s">
        <v>398</v>
      </c>
      <c r="Q1096" s="168">
        <v>5215.0999999999995</v>
      </c>
      <c r="R1096" s="44" t="s">
        <v>398</v>
      </c>
      <c r="S1096" s="168">
        <v>6224.3499999999995</v>
      </c>
      <c r="T1096" s="44" t="s">
        <v>398</v>
      </c>
      <c r="U1096" s="168">
        <v>4935.7</v>
      </c>
      <c r="V1096" s="44" t="s">
        <v>398</v>
      </c>
      <c r="W1096" s="168">
        <v>4806.45</v>
      </c>
      <c r="X1096" s="44" t="s">
        <v>398</v>
      </c>
      <c r="Y1096" s="168">
        <v>5222.8</v>
      </c>
      <c r="Z1096" s="44" t="s">
        <v>398</v>
      </c>
      <c r="AA1096" s="168">
        <v>5517.05</v>
      </c>
      <c r="AB1096" s="44" t="s">
        <v>398</v>
      </c>
      <c r="AC1096" s="168">
        <v>4688.2</v>
      </c>
      <c r="AD1096" s="44" t="s">
        <v>398</v>
      </c>
      <c r="AE1096" s="168">
        <v>6743.55</v>
      </c>
      <c r="AF1096" s="44" t="s">
        <v>398</v>
      </c>
      <c r="AG1096" s="168">
        <v>5985.65</v>
      </c>
      <c r="AH1096" s="44" t="s">
        <v>398</v>
      </c>
      <c r="AI1096" s="168">
        <v>7917.8</v>
      </c>
      <c r="AJ1096" s="44" t="s">
        <v>398</v>
      </c>
      <c r="AK1096" s="168">
        <v>7295.75</v>
      </c>
      <c r="AL1096" s="44" t="s">
        <v>398</v>
      </c>
      <c r="AM1096" s="168">
        <f t="shared" si="0"/>
        <v>70538.600000000006</v>
      </c>
    </row>
    <row r="1097" spans="1:41" ht="30" customHeight="1" x14ac:dyDescent="0.25">
      <c r="A1097" s="214">
        <v>544</v>
      </c>
      <c r="B1097" s="112">
        <v>3444</v>
      </c>
      <c r="C1097" s="89" t="s">
        <v>461</v>
      </c>
      <c r="D1097" s="89" t="s">
        <v>473</v>
      </c>
      <c r="E1097" s="149" t="s">
        <v>463</v>
      </c>
      <c r="F1097" s="113" t="s">
        <v>464</v>
      </c>
      <c r="G1097" s="112"/>
      <c r="H1097" s="112"/>
      <c r="I1097" s="112"/>
      <c r="J1097" s="112"/>
      <c r="K1097" s="124" t="s">
        <v>101</v>
      </c>
      <c r="L1097" s="124" t="s">
        <v>101</v>
      </c>
      <c r="M1097" s="167">
        <v>122345.55</v>
      </c>
      <c r="N1097" s="167">
        <v>131363.55000000002</v>
      </c>
      <c r="O1097" s="167">
        <v>12120.75</v>
      </c>
      <c r="P1097" s="44" t="s">
        <v>398</v>
      </c>
      <c r="Q1097" s="168">
        <v>10452.6</v>
      </c>
      <c r="R1097" s="44" t="s">
        <v>398</v>
      </c>
      <c r="S1097" s="168">
        <v>10084.5</v>
      </c>
      <c r="T1097" s="44" t="s">
        <v>398</v>
      </c>
      <c r="U1097" s="168">
        <v>11810.25</v>
      </c>
      <c r="V1097" s="44" t="s">
        <v>398</v>
      </c>
      <c r="W1097" s="168">
        <v>11299.95</v>
      </c>
      <c r="X1097" s="44" t="s">
        <v>398</v>
      </c>
      <c r="Y1097" s="168">
        <v>9711</v>
      </c>
      <c r="Z1097" s="44" t="s">
        <v>398</v>
      </c>
      <c r="AA1097" s="168">
        <v>10825.2</v>
      </c>
      <c r="AB1097" s="44" t="s">
        <v>398</v>
      </c>
      <c r="AC1097" s="168">
        <v>10764.45</v>
      </c>
      <c r="AD1097" s="44" t="s">
        <v>398</v>
      </c>
      <c r="AE1097" s="168">
        <v>11303.1</v>
      </c>
      <c r="AF1097" s="44" t="s">
        <v>398</v>
      </c>
      <c r="AG1097" s="168">
        <v>10370.700000000001</v>
      </c>
      <c r="AH1097" s="44" t="s">
        <v>398</v>
      </c>
      <c r="AI1097" s="168">
        <v>10238.85</v>
      </c>
      <c r="AJ1097" s="44" t="s">
        <v>398</v>
      </c>
      <c r="AK1097" s="168">
        <v>10254.15</v>
      </c>
      <c r="AL1097" s="44" t="s">
        <v>398</v>
      </c>
      <c r="AM1097" s="168">
        <f t="shared" si="0"/>
        <v>129235.5</v>
      </c>
    </row>
    <row r="1098" spans="1:41" ht="30" customHeight="1" x14ac:dyDescent="0.25">
      <c r="A1098" s="215"/>
      <c r="B1098" s="112">
        <v>3444</v>
      </c>
      <c r="C1098" s="89" t="s">
        <v>461</v>
      </c>
      <c r="D1098" s="89" t="s">
        <v>473</v>
      </c>
      <c r="E1098" s="149" t="s">
        <v>466</v>
      </c>
      <c r="F1098" s="113" t="s">
        <v>464</v>
      </c>
      <c r="G1098" s="112" t="s">
        <v>474</v>
      </c>
      <c r="H1098" s="112">
        <v>169</v>
      </c>
      <c r="I1098" s="112" t="s">
        <v>475</v>
      </c>
      <c r="J1098" s="112">
        <v>15</v>
      </c>
      <c r="K1098" s="124" t="s">
        <v>101</v>
      </c>
      <c r="L1098" s="124" t="s">
        <v>101</v>
      </c>
      <c r="M1098" s="167">
        <v>149533.45000000001</v>
      </c>
      <c r="N1098" s="167">
        <v>160555.44999999998</v>
      </c>
      <c r="O1098" s="167">
        <v>14814.25</v>
      </c>
      <c r="P1098" s="44" t="s">
        <v>398</v>
      </c>
      <c r="Q1098" s="168">
        <v>12775.4</v>
      </c>
      <c r="R1098" s="44" t="s">
        <v>398</v>
      </c>
      <c r="S1098" s="168">
        <v>12325.5</v>
      </c>
      <c r="T1098" s="44" t="s">
        <v>398</v>
      </c>
      <c r="U1098" s="168">
        <v>14434.75</v>
      </c>
      <c r="V1098" s="44" t="s">
        <v>398</v>
      </c>
      <c r="W1098" s="168">
        <v>13811.05</v>
      </c>
      <c r="X1098" s="44" t="s">
        <v>398</v>
      </c>
      <c r="Y1098" s="168">
        <v>11869</v>
      </c>
      <c r="Z1098" s="44" t="s">
        <v>398</v>
      </c>
      <c r="AA1098" s="168">
        <v>13230.8</v>
      </c>
      <c r="AB1098" s="44" t="s">
        <v>398</v>
      </c>
      <c r="AC1098" s="168">
        <v>13156.55</v>
      </c>
      <c r="AD1098" s="44" t="s">
        <v>398</v>
      </c>
      <c r="AE1098" s="168">
        <v>13814.9</v>
      </c>
      <c r="AF1098" s="44" t="s">
        <v>398</v>
      </c>
      <c r="AG1098" s="168">
        <v>12675.3</v>
      </c>
      <c r="AH1098" s="44" t="s">
        <v>398</v>
      </c>
      <c r="AI1098" s="168">
        <v>12514.15</v>
      </c>
      <c r="AJ1098" s="44" t="s">
        <v>398</v>
      </c>
      <c r="AK1098" s="168">
        <v>12532.85</v>
      </c>
      <c r="AL1098" s="44" t="s">
        <v>398</v>
      </c>
      <c r="AM1098" s="168">
        <f t="shared" si="0"/>
        <v>157954.5</v>
      </c>
    </row>
    <row r="1099" spans="1:41" ht="30" customHeight="1" x14ac:dyDescent="0.25">
      <c r="A1099" s="214">
        <v>545</v>
      </c>
      <c r="B1099" s="112">
        <v>3445</v>
      </c>
      <c r="C1099" s="89" t="s">
        <v>461</v>
      </c>
      <c r="D1099" s="89" t="s">
        <v>473</v>
      </c>
      <c r="E1099" s="149" t="s">
        <v>463</v>
      </c>
      <c r="F1099" s="113" t="s">
        <v>464</v>
      </c>
      <c r="G1099" s="112"/>
      <c r="H1099" s="112"/>
      <c r="I1099" s="112"/>
      <c r="J1099" s="112"/>
      <c r="K1099" s="124" t="s">
        <v>101</v>
      </c>
      <c r="L1099" s="124" t="s">
        <v>101</v>
      </c>
      <c r="M1099" s="167">
        <v>41562.9</v>
      </c>
      <c r="N1099" s="167">
        <v>41531.4</v>
      </c>
      <c r="O1099" s="167">
        <v>3213</v>
      </c>
      <c r="P1099" s="44" t="s">
        <v>398</v>
      </c>
      <c r="Q1099" s="168">
        <v>2739.6</v>
      </c>
      <c r="R1099" s="44" t="s">
        <v>398</v>
      </c>
      <c r="S1099" s="168">
        <v>3267</v>
      </c>
      <c r="T1099" s="44" t="s">
        <v>398</v>
      </c>
      <c r="U1099" s="168">
        <v>3375.4500000000003</v>
      </c>
      <c r="V1099" s="44" t="s">
        <v>398</v>
      </c>
      <c r="W1099" s="168">
        <v>3272.85</v>
      </c>
      <c r="X1099" s="44" t="s">
        <v>398</v>
      </c>
      <c r="Y1099" s="168">
        <v>3030.75</v>
      </c>
      <c r="Z1099" s="44" t="s">
        <v>398</v>
      </c>
      <c r="AA1099" s="168">
        <v>3444.3</v>
      </c>
      <c r="AB1099" s="44" t="s">
        <v>398</v>
      </c>
      <c r="AC1099" s="168">
        <v>2796.75</v>
      </c>
      <c r="AD1099" s="44" t="s">
        <v>398</v>
      </c>
      <c r="AE1099" s="168">
        <v>3426.75</v>
      </c>
      <c r="AF1099" s="44" t="s">
        <v>398</v>
      </c>
      <c r="AG1099" s="168">
        <v>3187.35</v>
      </c>
      <c r="AH1099" s="44" t="s">
        <v>398</v>
      </c>
      <c r="AI1099" s="168">
        <v>3312</v>
      </c>
      <c r="AJ1099" s="44" t="s">
        <v>398</v>
      </c>
      <c r="AK1099" s="168">
        <v>3349.35</v>
      </c>
      <c r="AL1099" s="44" t="s">
        <v>398</v>
      </c>
      <c r="AM1099" s="168">
        <f t="shared" si="0"/>
        <v>38415.15</v>
      </c>
    </row>
    <row r="1100" spans="1:41" ht="30" customHeight="1" x14ac:dyDescent="0.25">
      <c r="A1100" s="215"/>
      <c r="B1100" s="112">
        <v>3445</v>
      </c>
      <c r="C1100" s="89" t="s">
        <v>461</v>
      </c>
      <c r="D1100" s="89" t="s">
        <v>473</v>
      </c>
      <c r="E1100" s="149" t="s">
        <v>466</v>
      </c>
      <c r="F1100" s="113" t="s">
        <v>464</v>
      </c>
      <c r="G1100" s="112" t="s">
        <v>474</v>
      </c>
      <c r="H1100" s="112">
        <v>26</v>
      </c>
      <c r="I1100" s="112" t="s">
        <v>475</v>
      </c>
      <c r="J1100" s="112">
        <v>7</v>
      </c>
      <c r="K1100" s="124" t="s">
        <v>101</v>
      </c>
      <c r="L1100" s="124" t="s">
        <v>101</v>
      </c>
      <c r="M1100" s="167">
        <v>50799.1</v>
      </c>
      <c r="N1100" s="167">
        <v>50760.6</v>
      </c>
      <c r="O1100" s="167">
        <v>3927</v>
      </c>
      <c r="P1100" s="44" t="s">
        <v>398</v>
      </c>
      <c r="Q1100" s="168">
        <v>3348.4</v>
      </c>
      <c r="R1100" s="44" t="s">
        <v>398</v>
      </c>
      <c r="S1100" s="168">
        <v>3993</v>
      </c>
      <c r="T1100" s="44" t="s">
        <v>398</v>
      </c>
      <c r="U1100" s="168">
        <v>4125.5499999999993</v>
      </c>
      <c r="V1100" s="44" t="s">
        <v>398</v>
      </c>
      <c r="W1100" s="168">
        <v>4000.15</v>
      </c>
      <c r="X1100" s="44" t="s">
        <v>398</v>
      </c>
      <c r="Y1100" s="168">
        <v>3704.25</v>
      </c>
      <c r="Z1100" s="44" t="s">
        <v>398</v>
      </c>
      <c r="AA1100" s="168">
        <v>4209.7</v>
      </c>
      <c r="AB1100" s="44" t="s">
        <v>398</v>
      </c>
      <c r="AC1100" s="168">
        <v>3418.25</v>
      </c>
      <c r="AD1100" s="44" t="s">
        <v>398</v>
      </c>
      <c r="AE1100" s="168">
        <v>4188.25</v>
      </c>
      <c r="AF1100" s="44" t="s">
        <v>398</v>
      </c>
      <c r="AG1100" s="168">
        <v>3895.65</v>
      </c>
      <c r="AH1100" s="44" t="s">
        <v>398</v>
      </c>
      <c r="AI1100" s="168">
        <v>4048</v>
      </c>
      <c r="AJ1100" s="44" t="s">
        <v>398</v>
      </c>
      <c r="AK1100" s="168">
        <v>4093.65</v>
      </c>
      <c r="AL1100" s="44" t="s">
        <v>398</v>
      </c>
      <c r="AM1100" s="168">
        <f t="shared" si="0"/>
        <v>46951.850000000006</v>
      </c>
    </row>
    <row r="1101" spans="1:41" ht="30" customHeight="1" x14ac:dyDescent="0.25">
      <c r="A1101" s="214">
        <v>546</v>
      </c>
      <c r="B1101" s="112">
        <v>3446</v>
      </c>
      <c r="C1101" s="89" t="s">
        <v>461</v>
      </c>
      <c r="D1101" s="89" t="s">
        <v>473</v>
      </c>
      <c r="E1101" s="149" t="s">
        <v>463</v>
      </c>
      <c r="F1101" s="113" t="s">
        <v>464</v>
      </c>
      <c r="G1101" s="112"/>
      <c r="H1101" s="112"/>
      <c r="I1101" s="112"/>
      <c r="J1101" s="112"/>
      <c r="K1101" s="124" t="s">
        <v>101</v>
      </c>
      <c r="L1101" s="124" t="s">
        <v>101</v>
      </c>
      <c r="M1101" s="167">
        <v>23107.95</v>
      </c>
      <c r="N1101" s="167">
        <v>24439.5</v>
      </c>
      <c r="O1101" s="167">
        <v>1697.4</v>
      </c>
      <c r="P1101" s="44" t="s">
        <v>398</v>
      </c>
      <c r="Q1101" s="168">
        <v>1626.3</v>
      </c>
      <c r="R1101" s="44" t="s">
        <v>398</v>
      </c>
      <c r="S1101" s="168">
        <v>1612.8</v>
      </c>
      <c r="T1101" s="44" t="s">
        <v>398</v>
      </c>
      <c r="U1101" s="168">
        <v>1854.9</v>
      </c>
      <c r="V1101" s="44" t="s">
        <v>398</v>
      </c>
      <c r="W1101" s="168">
        <v>1870.2</v>
      </c>
      <c r="X1101" s="44" t="s">
        <v>398</v>
      </c>
      <c r="Y1101" s="168">
        <v>1651.95</v>
      </c>
      <c r="Z1101" s="44" t="s">
        <v>398</v>
      </c>
      <c r="AA1101" s="168">
        <v>2052</v>
      </c>
      <c r="AB1101" s="44" t="s">
        <v>398</v>
      </c>
      <c r="AC1101" s="168">
        <v>1737.45</v>
      </c>
      <c r="AD1101" s="44" t="s">
        <v>398</v>
      </c>
      <c r="AE1101" s="168">
        <v>2020.95</v>
      </c>
      <c r="AF1101" s="44" t="s">
        <v>398</v>
      </c>
      <c r="AG1101" s="168">
        <v>1759.05</v>
      </c>
      <c r="AH1101" s="44" t="s">
        <v>398</v>
      </c>
      <c r="AI1101" s="168">
        <v>1786.05</v>
      </c>
      <c r="AJ1101" s="44" t="s">
        <v>398</v>
      </c>
      <c r="AK1101" s="168">
        <v>1904.8500000000001</v>
      </c>
      <c r="AL1101" s="44" t="s">
        <v>398</v>
      </c>
      <c r="AM1101" s="168">
        <f t="shared" si="0"/>
        <v>21573.9</v>
      </c>
    </row>
    <row r="1102" spans="1:41" ht="30" customHeight="1" x14ac:dyDescent="0.25">
      <c r="A1102" s="215"/>
      <c r="B1102" s="112">
        <v>3446</v>
      </c>
      <c r="C1102" s="89" t="s">
        <v>461</v>
      </c>
      <c r="D1102" s="89" t="s">
        <v>473</v>
      </c>
      <c r="E1102" s="149" t="s">
        <v>466</v>
      </c>
      <c r="F1102" s="113" t="s">
        <v>464</v>
      </c>
      <c r="G1102" s="112" t="s">
        <v>474</v>
      </c>
      <c r="H1102" s="112">
        <v>13</v>
      </c>
      <c r="I1102" s="112" t="s">
        <v>475</v>
      </c>
      <c r="J1102" s="112">
        <v>4</v>
      </c>
      <c r="K1102" s="124" t="s">
        <v>101</v>
      </c>
      <c r="L1102" s="124" t="s">
        <v>101</v>
      </c>
      <c r="M1102" s="167">
        <v>28243.05</v>
      </c>
      <c r="N1102" s="167">
        <v>29870.5</v>
      </c>
      <c r="O1102" s="167">
        <v>2074.6</v>
      </c>
      <c r="P1102" s="44" t="s">
        <v>398</v>
      </c>
      <c r="Q1102" s="168">
        <v>1987.7</v>
      </c>
      <c r="R1102" s="44" t="s">
        <v>398</v>
      </c>
      <c r="S1102" s="168">
        <v>1971.2</v>
      </c>
      <c r="T1102" s="44" t="s">
        <v>398</v>
      </c>
      <c r="U1102" s="168">
        <v>2267.1</v>
      </c>
      <c r="V1102" s="44" t="s">
        <v>398</v>
      </c>
      <c r="W1102" s="168">
        <v>2285.8000000000002</v>
      </c>
      <c r="X1102" s="44" t="s">
        <v>398</v>
      </c>
      <c r="Y1102" s="168">
        <v>2019.05</v>
      </c>
      <c r="Z1102" s="44" t="s">
        <v>398</v>
      </c>
      <c r="AA1102" s="168">
        <v>2508</v>
      </c>
      <c r="AB1102" s="44" t="s">
        <v>398</v>
      </c>
      <c r="AC1102" s="168">
        <v>2123.5500000000002</v>
      </c>
      <c r="AD1102" s="44" t="s">
        <v>398</v>
      </c>
      <c r="AE1102" s="168">
        <v>2470.0500000000002</v>
      </c>
      <c r="AF1102" s="44" t="s">
        <v>398</v>
      </c>
      <c r="AG1102" s="168">
        <v>2149.9499999999998</v>
      </c>
      <c r="AH1102" s="44" t="s">
        <v>398</v>
      </c>
      <c r="AI1102" s="168">
        <v>2182.9499999999998</v>
      </c>
      <c r="AJ1102" s="44" t="s">
        <v>398</v>
      </c>
      <c r="AK1102" s="168">
        <v>2328.1499999999996</v>
      </c>
      <c r="AL1102" s="44" t="s">
        <v>398</v>
      </c>
      <c r="AM1102" s="168">
        <f t="shared" si="0"/>
        <v>26368.1</v>
      </c>
    </row>
    <row r="1103" spans="1:41" ht="30" customHeight="1" x14ac:dyDescent="0.25">
      <c r="A1103" s="214">
        <v>547</v>
      </c>
      <c r="B1103" s="112">
        <v>3447</v>
      </c>
      <c r="C1103" s="89" t="s">
        <v>461</v>
      </c>
      <c r="D1103" s="89" t="s">
        <v>473</v>
      </c>
      <c r="E1103" s="149" t="s">
        <v>463</v>
      </c>
      <c r="F1103" s="113" t="s">
        <v>464</v>
      </c>
      <c r="G1103" s="112"/>
      <c r="H1103" s="112"/>
      <c r="I1103" s="112"/>
      <c r="J1103" s="112"/>
      <c r="K1103" s="124" t="s">
        <v>101</v>
      </c>
      <c r="L1103" s="124" t="s">
        <v>101</v>
      </c>
      <c r="M1103" s="167">
        <v>70677.45</v>
      </c>
      <c r="N1103" s="167">
        <v>78417.900000000009</v>
      </c>
      <c r="O1103" s="167">
        <v>6704.1</v>
      </c>
      <c r="P1103" s="44" t="s">
        <v>398</v>
      </c>
      <c r="Q1103" s="168">
        <v>6433.6500000000005</v>
      </c>
      <c r="R1103" s="44" t="s">
        <v>398</v>
      </c>
      <c r="S1103" s="168">
        <v>6718.5</v>
      </c>
      <c r="T1103" s="44" t="s">
        <v>398</v>
      </c>
      <c r="U1103" s="168">
        <v>6413.4000000000005</v>
      </c>
      <c r="V1103" s="44" t="s">
        <v>398</v>
      </c>
      <c r="W1103" s="168">
        <v>5266.35</v>
      </c>
      <c r="X1103" s="44" t="s">
        <v>398</v>
      </c>
      <c r="Y1103" s="168">
        <v>5679</v>
      </c>
      <c r="Z1103" s="44" t="s">
        <v>398</v>
      </c>
      <c r="AA1103" s="168">
        <v>5373.45</v>
      </c>
      <c r="AB1103" s="44" t="s">
        <v>398</v>
      </c>
      <c r="AC1103" s="168">
        <v>4931.55</v>
      </c>
      <c r="AD1103" s="44" t="s">
        <v>398</v>
      </c>
      <c r="AE1103" s="168">
        <v>6252.75</v>
      </c>
      <c r="AF1103" s="44" t="s">
        <v>398</v>
      </c>
      <c r="AG1103" s="168">
        <v>5475.6</v>
      </c>
      <c r="AH1103" s="44" t="s">
        <v>398</v>
      </c>
      <c r="AI1103" s="168">
        <v>6218.1</v>
      </c>
      <c r="AJ1103" s="44" t="s">
        <v>398</v>
      </c>
      <c r="AK1103" s="168">
        <v>6417.45</v>
      </c>
      <c r="AL1103" s="44" t="s">
        <v>398</v>
      </c>
      <c r="AM1103" s="168">
        <f t="shared" si="0"/>
        <v>71883.899999999994</v>
      </c>
    </row>
    <row r="1104" spans="1:41" ht="30" customHeight="1" x14ac:dyDescent="0.25">
      <c r="A1104" s="215"/>
      <c r="B1104" s="112">
        <v>3447</v>
      </c>
      <c r="C1104" s="89" t="s">
        <v>461</v>
      </c>
      <c r="D1104" s="89" t="s">
        <v>473</v>
      </c>
      <c r="E1104" s="149" t="s">
        <v>466</v>
      </c>
      <c r="F1104" s="113" t="s">
        <v>464</v>
      </c>
      <c r="G1104" s="112" t="s">
        <v>474</v>
      </c>
      <c r="H1104" s="112">
        <v>221</v>
      </c>
      <c r="I1104" s="112" t="s">
        <v>475</v>
      </c>
      <c r="J1104" s="112">
        <v>21</v>
      </c>
      <c r="K1104" s="124" t="s">
        <v>101</v>
      </c>
      <c r="L1104" s="124" t="s">
        <v>101</v>
      </c>
      <c r="M1104" s="167">
        <v>86383.55</v>
      </c>
      <c r="N1104" s="167">
        <v>95844.099999999991</v>
      </c>
      <c r="O1104" s="167">
        <v>8193.9</v>
      </c>
      <c r="P1104" s="44" t="s">
        <v>398</v>
      </c>
      <c r="Q1104" s="168">
        <v>7863.3499999999995</v>
      </c>
      <c r="R1104" s="44" t="s">
        <v>398</v>
      </c>
      <c r="S1104" s="168">
        <v>8211.5</v>
      </c>
      <c r="T1104" s="44" t="s">
        <v>398</v>
      </c>
      <c r="U1104" s="168">
        <v>7838.5999999999995</v>
      </c>
      <c r="V1104" s="44" t="s">
        <v>398</v>
      </c>
      <c r="W1104" s="168">
        <v>6436.65</v>
      </c>
      <c r="X1104" s="44" t="s">
        <v>398</v>
      </c>
      <c r="Y1104" s="168">
        <v>6941</v>
      </c>
      <c r="Z1104" s="44" t="s">
        <v>398</v>
      </c>
      <c r="AA1104" s="168">
        <v>6567.55</v>
      </c>
      <c r="AB1104" s="44" t="s">
        <v>398</v>
      </c>
      <c r="AC1104" s="168">
        <v>6027.45</v>
      </c>
      <c r="AD1104" s="44" t="s">
        <v>398</v>
      </c>
      <c r="AE1104" s="168">
        <v>7642.25</v>
      </c>
      <c r="AF1104" s="44" t="s">
        <v>398</v>
      </c>
      <c r="AG1104" s="168">
        <v>6692.4</v>
      </c>
      <c r="AH1104" s="44" t="s">
        <v>398</v>
      </c>
      <c r="AI1104" s="168">
        <v>7599.9</v>
      </c>
      <c r="AJ1104" s="44" t="s">
        <v>398</v>
      </c>
      <c r="AK1104" s="168">
        <v>7843.55</v>
      </c>
      <c r="AL1104" s="44" t="s">
        <v>398</v>
      </c>
      <c r="AM1104" s="168">
        <f t="shared" si="0"/>
        <v>87858.099999999991</v>
      </c>
    </row>
    <row r="1105" spans="1:39" ht="30" customHeight="1" x14ac:dyDescent="0.25">
      <c r="A1105" s="214">
        <v>548</v>
      </c>
      <c r="B1105" s="112">
        <v>3448</v>
      </c>
      <c r="C1105" s="89" t="s">
        <v>461</v>
      </c>
      <c r="D1105" s="89" t="s">
        <v>473</v>
      </c>
      <c r="E1105" s="149" t="s">
        <v>463</v>
      </c>
      <c r="F1105" s="113" t="s">
        <v>464</v>
      </c>
      <c r="G1105" s="112"/>
      <c r="H1105" s="112"/>
      <c r="I1105" s="112"/>
      <c r="J1105" s="112"/>
      <c r="K1105" s="124" t="s">
        <v>101</v>
      </c>
      <c r="L1105" s="124" t="s">
        <v>101</v>
      </c>
      <c r="M1105" s="167">
        <v>1687.05</v>
      </c>
      <c r="N1105" s="167">
        <v>30342.600000000002</v>
      </c>
      <c r="O1105" s="167">
        <v>3793.9500000000003</v>
      </c>
      <c r="P1105" s="44" t="s">
        <v>398</v>
      </c>
      <c r="Q1105" s="168">
        <v>4316.8500000000004</v>
      </c>
      <c r="R1105" s="44" t="s">
        <v>398</v>
      </c>
      <c r="S1105" s="168">
        <v>3928.05</v>
      </c>
      <c r="T1105" s="44" t="s">
        <v>398</v>
      </c>
      <c r="U1105" s="168">
        <v>3452.85</v>
      </c>
      <c r="V1105" s="44" t="s">
        <v>398</v>
      </c>
      <c r="W1105" s="168">
        <v>2981.7000000000003</v>
      </c>
      <c r="X1105" s="44" t="s">
        <v>398</v>
      </c>
      <c r="Y1105" s="168">
        <v>2779.65</v>
      </c>
      <c r="Z1105" s="44" t="s">
        <v>398</v>
      </c>
      <c r="AA1105" s="168">
        <v>2488.9500000000003</v>
      </c>
      <c r="AB1105" s="44" t="s">
        <v>398</v>
      </c>
      <c r="AC1105" s="168">
        <v>2279.25</v>
      </c>
      <c r="AD1105" s="44" t="s">
        <v>398</v>
      </c>
      <c r="AE1105" s="168">
        <v>3757.05</v>
      </c>
      <c r="AF1105" s="44" t="s">
        <v>398</v>
      </c>
      <c r="AG1105" s="168">
        <v>3751.2000000000003</v>
      </c>
      <c r="AH1105" s="44" t="s">
        <v>398</v>
      </c>
      <c r="AI1105" s="168">
        <v>3830.4</v>
      </c>
      <c r="AJ1105" s="44" t="s">
        <v>398</v>
      </c>
      <c r="AK1105" s="168">
        <v>3933.9</v>
      </c>
      <c r="AL1105" s="44" t="s">
        <v>398</v>
      </c>
      <c r="AM1105" s="168">
        <f t="shared" si="0"/>
        <v>41293.800000000003</v>
      </c>
    </row>
    <row r="1106" spans="1:39" ht="30" customHeight="1" x14ac:dyDescent="0.25">
      <c r="A1106" s="215"/>
      <c r="B1106" s="112">
        <v>3448</v>
      </c>
      <c r="C1106" s="89" t="s">
        <v>461</v>
      </c>
      <c r="D1106" s="89" t="s">
        <v>473</v>
      </c>
      <c r="E1106" s="149" t="s">
        <v>466</v>
      </c>
      <c r="F1106" s="113" t="s">
        <v>464</v>
      </c>
      <c r="G1106" s="112" t="s">
        <v>474</v>
      </c>
      <c r="H1106" s="112">
        <v>117</v>
      </c>
      <c r="I1106" s="112" t="s">
        <v>475</v>
      </c>
      <c r="J1106" s="112">
        <v>12</v>
      </c>
      <c r="K1106" s="124" t="s">
        <v>101</v>
      </c>
      <c r="L1106" s="124" t="s">
        <v>101</v>
      </c>
      <c r="M1106" s="167">
        <v>2061.9499999999998</v>
      </c>
      <c r="N1106" s="167">
        <v>37085.399999999994</v>
      </c>
      <c r="O1106" s="167">
        <v>4637.0499999999993</v>
      </c>
      <c r="P1106" s="44" t="s">
        <v>398</v>
      </c>
      <c r="Q1106" s="168">
        <v>5276.15</v>
      </c>
      <c r="R1106" s="44" t="s">
        <v>398</v>
      </c>
      <c r="S1106" s="168">
        <v>4800.95</v>
      </c>
      <c r="T1106" s="44" t="s">
        <v>398</v>
      </c>
      <c r="U1106" s="168">
        <v>4220.1499999999996</v>
      </c>
      <c r="V1106" s="44" t="s">
        <v>398</v>
      </c>
      <c r="W1106" s="168">
        <v>3644.2999999999997</v>
      </c>
      <c r="X1106" s="44" t="s">
        <v>398</v>
      </c>
      <c r="Y1106" s="168">
        <v>3397.35</v>
      </c>
      <c r="Z1106" s="44" t="s">
        <v>398</v>
      </c>
      <c r="AA1106" s="168">
        <v>3042.0499999999997</v>
      </c>
      <c r="AB1106" s="44" t="s">
        <v>398</v>
      </c>
      <c r="AC1106" s="168">
        <v>2785.75</v>
      </c>
      <c r="AD1106" s="44" t="s">
        <v>398</v>
      </c>
      <c r="AE1106" s="168">
        <v>4591.95</v>
      </c>
      <c r="AF1106" s="44" t="s">
        <v>398</v>
      </c>
      <c r="AG1106" s="168">
        <v>4584.7999999999993</v>
      </c>
      <c r="AH1106" s="44" t="s">
        <v>398</v>
      </c>
      <c r="AI1106" s="168">
        <v>4681.6000000000004</v>
      </c>
      <c r="AJ1106" s="44" t="s">
        <v>398</v>
      </c>
      <c r="AK1106" s="168">
        <v>4808.1000000000004</v>
      </c>
      <c r="AL1106" s="44" t="s">
        <v>398</v>
      </c>
      <c r="AM1106" s="168">
        <f t="shared" si="0"/>
        <v>50470.199999999983</v>
      </c>
    </row>
    <row r="1107" spans="1:39" ht="30" customHeight="1" x14ac:dyDescent="0.25">
      <c r="A1107" s="214">
        <v>549</v>
      </c>
      <c r="B1107" s="112">
        <v>3449</v>
      </c>
      <c r="C1107" s="89" t="s">
        <v>461</v>
      </c>
      <c r="D1107" s="89" t="s">
        <v>473</v>
      </c>
      <c r="E1107" s="149" t="s">
        <v>463</v>
      </c>
      <c r="F1107" s="113" t="s">
        <v>464</v>
      </c>
      <c r="G1107" s="112"/>
      <c r="H1107" s="112"/>
      <c r="I1107" s="112"/>
      <c r="J1107" s="112"/>
      <c r="K1107" s="124" t="s">
        <v>101</v>
      </c>
      <c r="L1107" s="124" t="s">
        <v>101</v>
      </c>
      <c r="M1107" s="167">
        <v>60035.4</v>
      </c>
      <c r="N1107" s="167">
        <v>65787.75</v>
      </c>
      <c r="O1107" s="167">
        <v>5004</v>
      </c>
      <c r="P1107" s="44" t="s">
        <v>398</v>
      </c>
      <c r="Q1107" s="168">
        <v>5248.35</v>
      </c>
      <c r="R1107" s="44" t="s">
        <v>398</v>
      </c>
      <c r="S1107" s="168">
        <v>5071.5</v>
      </c>
      <c r="T1107" s="44" t="s">
        <v>398</v>
      </c>
      <c r="U1107" s="168">
        <v>5130.45</v>
      </c>
      <c r="V1107" s="44" t="s">
        <v>398</v>
      </c>
      <c r="W1107" s="168">
        <v>5863.5</v>
      </c>
      <c r="X1107" s="44" t="s">
        <v>398</v>
      </c>
      <c r="Y1107" s="168">
        <v>4280.4000000000005</v>
      </c>
      <c r="Z1107" s="44" t="s">
        <v>398</v>
      </c>
      <c r="AA1107" s="168">
        <v>5383.35</v>
      </c>
      <c r="AB1107" s="44" t="s">
        <v>398</v>
      </c>
      <c r="AC1107" s="168">
        <v>4168.8</v>
      </c>
      <c r="AD1107" s="44" t="s">
        <v>398</v>
      </c>
      <c r="AE1107" s="168">
        <v>5552.55</v>
      </c>
      <c r="AF1107" s="44" t="s">
        <v>398</v>
      </c>
      <c r="AG1107" s="168">
        <v>4915.8</v>
      </c>
      <c r="AH1107" s="44" t="s">
        <v>398</v>
      </c>
      <c r="AI1107" s="168">
        <v>4833.9000000000005</v>
      </c>
      <c r="AJ1107" s="44" t="s">
        <v>398</v>
      </c>
      <c r="AK1107" s="168">
        <v>5951.7</v>
      </c>
      <c r="AL1107" s="44" t="s">
        <v>398</v>
      </c>
      <c r="AM1107" s="168">
        <f t="shared" si="0"/>
        <v>61404.30000000001</v>
      </c>
    </row>
    <row r="1108" spans="1:39" ht="30" customHeight="1" x14ac:dyDescent="0.25">
      <c r="A1108" s="215"/>
      <c r="B1108" s="112">
        <v>3449</v>
      </c>
      <c r="C1108" s="89" t="s">
        <v>461</v>
      </c>
      <c r="D1108" s="89" t="s">
        <v>473</v>
      </c>
      <c r="E1108" s="149" t="s">
        <v>466</v>
      </c>
      <c r="F1108" s="113" t="s">
        <v>464</v>
      </c>
      <c r="G1108" s="112" t="s">
        <v>474</v>
      </c>
      <c r="H1108" s="112">
        <v>26</v>
      </c>
      <c r="I1108" s="112" t="s">
        <v>475</v>
      </c>
      <c r="J1108" s="112">
        <v>6</v>
      </c>
      <c r="K1108" s="124" t="s">
        <v>101</v>
      </c>
      <c r="L1108" s="124" t="s">
        <v>101</v>
      </c>
      <c r="M1108" s="167">
        <v>73376.600000000006</v>
      </c>
      <c r="N1108" s="167">
        <v>80407.25</v>
      </c>
      <c r="O1108" s="167">
        <v>6116</v>
      </c>
      <c r="P1108" s="44" t="s">
        <v>398</v>
      </c>
      <c r="Q1108" s="168">
        <v>6414.65</v>
      </c>
      <c r="R1108" s="44" t="s">
        <v>398</v>
      </c>
      <c r="S1108" s="168">
        <v>6198.5</v>
      </c>
      <c r="T1108" s="44" t="s">
        <v>398</v>
      </c>
      <c r="U1108" s="168">
        <v>6270.55</v>
      </c>
      <c r="V1108" s="44" t="s">
        <v>398</v>
      </c>
      <c r="W1108" s="168">
        <v>7166.5</v>
      </c>
      <c r="X1108" s="44" t="s">
        <v>398</v>
      </c>
      <c r="Y1108" s="168">
        <v>5231.5999999999995</v>
      </c>
      <c r="Z1108" s="44" t="s">
        <v>398</v>
      </c>
      <c r="AA1108" s="168">
        <v>6579.65</v>
      </c>
      <c r="AB1108" s="44" t="s">
        <v>398</v>
      </c>
      <c r="AC1108" s="168">
        <v>5095.2</v>
      </c>
      <c r="AD1108" s="44" t="s">
        <v>398</v>
      </c>
      <c r="AE1108" s="168">
        <v>6786.45</v>
      </c>
      <c r="AF1108" s="44" t="s">
        <v>398</v>
      </c>
      <c r="AG1108" s="168">
        <v>6008.2</v>
      </c>
      <c r="AH1108" s="44" t="s">
        <v>398</v>
      </c>
      <c r="AI1108" s="168">
        <v>5908.0999999999995</v>
      </c>
      <c r="AJ1108" s="44" t="s">
        <v>398</v>
      </c>
      <c r="AK1108" s="168">
        <v>7274.3</v>
      </c>
      <c r="AL1108" s="44" t="s">
        <v>398</v>
      </c>
      <c r="AM1108" s="168">
        <f t="shared" si="0"/>
        <v>75049.7</v>
      </c>
    </row>
    <row r="1109" spans="1:39" ht="30" customHeight="1" x14ac:dyDescent="0.25">
      <c r="A1109" s="214">
        <v>550</v>
      </c>
      <c r="B1109" s="112">
        <v>34410</v>
      </c>
      <c r="C1109" s="89" t="s">
        <v>461</v>
      </c>
      <c r="D1109" s="89" t="s">
        <v>473</v>
      </c>
      <c r="E1109" s="149" t="s">
        <v>463</v>
      </c>
      <c r="F1109" s="113" t="s">
        <v>464</v>
      </c>
      <c r="G1109" s="112"/>
      <c r="H1109" s="112"/>
      <c r="I1109" s="112"/>
      <c r="J1109" s="112"/>
      <c r="K1109" s="124" t="s">
        <v>101</v>
      </c>
      <c r="L1109" s="124" t="s">
        <v>101</v>
      </c>
      <c r="M1109" s="167">
        <v>25574.850000000002</v>
      </c>
      <c r="N1109" s="167">
        <v>27270.45</v>
      </c>
      <c r="O1109" s="167">
        <v>2681.1</v>
      </c>
      <c r="P1109" s="44" t="s">
        <v>398</v>
      </c>
      <c r="Q1109" s="168">
        <v>2369.25</v>
      </c>
      <c r="R1109" s="44" t="s">
        <v>398</v>
      </c>
      <c r="S1109" s="168">
        <v>2022.3</v>
      </c>
      <c r="T1109" s="44" t="s">
        <v>398</v>
      </c>
      <c r="U1109" s="168">
        <v>2241</v>
      </c>
      <c r="V1109" s="44" t="s">
        <v>398</v>
      </c>
      <c r="W1109" s="168">
        <v>1674.9</v>
      </c>
      <c r="X1109" s="44" t="s">
        <v>398</v>
      </c>
      <c r="Y1109" s="168">
        <v>1552.95</v>
      </c>
      <c r="Z1109" s="44" t="s">
        <v>398</v>
      </c>
      <c r="AA1109" s="168">
        <v>2131.65</v>
      </c>
      <c r="AB1109" s="44" t="s">
        <v>398</v>
      </c>
      <c r="AC1109" s="168">
        <v>1267.2</v>
      </c>
      <c r="AD1109" s="44" t="s">
        <v>398</v>
      </c>
      <c r="AE1109" s="168">
        <v>1900.3500000000001</v>
      </c>
      <c r="AF1109" s="44" t="s">
        <v>398</v>
      </c>
      <c r="AG1109" s="168">
        <v>2305.8000000000002</v>
      </c>
      <c r="AH1109" s="44" t="s">
        <v>398</v>
      </c>
      <c r="AI1109" s="168">
        <v>2624.4</v>
      </c>
      <c r="AJ1109" s="44" t="s">
        <v>398</v>
      </c>
      <c r="AK1109" s="168">
        <v>3121.65</v>
      </c>
      <c r="AL1109" s="44" t="s">
        <v>398</v>
      </c>
      <c r="AM1109" s="168">
        <f t="shared" si="0"/>
        <v>25892.550000000003</v>
      </c>
    </row>
    <row r="1110" spans="1:39" ht="30" customHeight="1" x14ac:dyDescent="0.25">
      <c r="A1110" s="215"/>
      <c r="B1110" s="112">
        <v>34410</v>
      </c>
      <c r="C1110" s="89" t="s">
        <v>461</v>
      </c>
      <c r="D1110" s="89" t="s">
        <v>473</v>
      </c>
      <c r="E1110" s="149" t="s">
        <v>466</v>
      </c>
      <c r="F1110" s="113" t="s">
        <v>464</v>
      </c>
      <c r="G1110" s="112" t="s">
        <v>474</v>
      </c>
      <c r="H1110" s="112">
        <v>78</v>
      </c>
      <c r="I1110" s="112" t="s">
        <v>475</v>
      </c>
      <c r="J1110" s="112">
        <v>14</v>
      </c>
      <c r="K1110" s="124" t="s">
        <v>101</v>
      </c>
      <c r="L1110" s="124" t="s">
        <v>101</v>
      </c>
      <c r="M1110" s="167">
        <v>31258.149999999998</v>
      </c>
      <c r="N1110" s="167">
        <v>33330.550000000003</v>
      </c>
      <c r="O1110" s="167">
        <v>3276.9</v>
      </c>
      <c r="P1110" s="44" t="s">
        <v>398</v>
      </c>
      <c r="Q1110" s="168">
        <v>2895.75</v>
      </c>
      <c r="R1110" s="44" t="s">
        <v>398</v>
      </c>
      <c r="S1110" s="168">
        <v>2471.6999999999998</v>
      </c>
      <c r="T1110" s="44" t="s">
        <v>398</v>
      </c>
      <c r="U1110" s="168">
        <v>2739</v>
      </c>
      <c r="V1110" s="44" t="s">
        <v>398</v>
      </c>
      <c r="W1110" s="168">
        <v>2047.1</v>
      </c>
      <c r="X1110" s="44" t="s">
        <v>398</v>
      </c>
      <c r="Y1110" s="168">
        <v>1898.05</v>
      </c>
      <c r="Z1110" s="44" t="s">
        <v>398</v>
      </c>
      <c r="AA1110" s="168">
        <v>2605.35</v>
      </c>
      <c r="AB1110" s="44" t="s">
        <v>398</v>
      </c>
      <c r="AC1110" s="168">
        <v>1548.8</v>
      </c>
      <c r="AD1110" s="44" t="s">
        <v>398</v>
      </c>
      <c r="AE1110" s="168">
        <v>2322.6499999999996</v>
      </c>
      <c r="AF1110" s="44" t="s">
        <v>398</v>
      </c>
      <c r="AG1110" s="168">
        <v>2818.2</v>
      </c>
      <c r="AH1110" s="44" t="s">
        <v>398</v>
      </c>
      <c r="AI1110" s="168">
        <v>3207.6</v>
      </c>
      <c r="AJ1110" s="44" t="s">
        <v>398</v>
      </c>
      <c r="AK1110" s="168">
        <v>3815.35</v>
      </c>
      <c r="AL1110" s="44" t="s">
        <v>398</v>
      </c>
      <c r="AM1110" s="168">
        <f t="shared" si="0"/>
        <v>31646.449999999993</v>
      </c>
    </row>
    <row r="1111" spans="1:39" ht="30" customHeight="1" x14ac:dyDescent="0.25">
      <c r="A1111" s="214">
        <v>551</v>
      </c>
      <c r="B1111" s="112">
        <v>34411</v>
      </c>
      <c r="C1111" s="89" t="s">
        <v>461</v>
      </c>
      <c r="D1111" s="89" t="s">
        <v>473</v>
      </c>
      <c r="E1111" s="149" t="s">
        <v>463</v>
      </c>
      <c r="F1111" s="113" t="s">
        <v>464</v>
      </c>
      <c r="G1111" s="112"/>
      <c r="H1111" s="112"/>
      <c r="I1111" s="112"/>
      <c r="J1111" s="112"/>
      <c r="K1111" s="124" t="s">
        <v>101</v>
      </c>
      <c r="L1111" s="124" t="s">
        <v>101</v>
      </c>
      <c r="M1111" s="167">
        <v>51319.35</v>
      </c>
      <c r="N1111" s="167">
        <v>54043.200000000004</v>
      </c>
      <c r="O1111" s="167">
        <v>3354.3</v>
      </c>
      <c r="P1111" s="44" t="s">
        <v>398</v>
      </c>
      <c r="Q1111" s="168">
        <v>3142.8</v>
      </c>
      <c r="R1111" s="44" t="s">
        <v>398</v>
      </c>
      <c r="S1111" s="168">
        <v>3259.8</v>
      </c>
      <c r="T1111" s="44" t="s">
        <v>398</v>
      </c>
      <c r="U1111" s="168">
        <v>4548.1500000000005</v>
      </c>
      <c r="V1111" s="44" t="s">
        <v>398</v>
      </c>
      <c r="W1111" s="168">
        <v>3861.9</v>
      </c>
      <c r="X1111" s="44" t="s">
        <v>398</v>
      </c>
      <c r="Y1111" s="168">
        <v>3918.15</v>
      </c>
      <c r="Z1111" s="44" t="s">
        <v>398</v>
      </c>
      <c r="AA1111" s="168">
        <v>4032.4500000000003</v>
      </c>
      <c r="AB1111" s="44" t="s">
        <v>398</v>
      </c>
      <c r="AC1111" s="168">
        <v>3909.15</v>
      </c>
      <c r="AD1111" s="44" t="s">
        <v>398</v>
      </c>
      <c r="AE1111" s="168">
        <v>3656.25</v>
      </c>
      <c r="AF1111" s="44" t="s">
        <v>398</v>
      </c>
      <c r="AG1111" s="168">
        <v>4665.1500000000005</v>
      </c>
      <c r="AH1111" s="44" t="s">
        <v>398</v>
      </c>
      <c r="AI1111" s="168">
        <v>3916.35</v>
      </c>
      <c r="AJ1111" s="44" t="s">
        <v>398</v>
      </c>
      <c r="AK1111" s="168">
        <v>4355.55</v>
      </c>
      <c r="AL1111" s="44" t="s">
        <v>398</v>
      </c>
      <c r="AM1111" s="168">
        <f t="shared" si="0"/>
        <v>46620.000000000015</v>
      </c>
    </row>
    <row r="1112" spans="1:39" ht="30" customHeight="1" x14ac:dyDescent="0.25">
      <c r="A1112" s="215"/>
      <c r="B1112" s="112">
        <v>34411</v>
      </c>
      <c r="C1112" s="89" t="s">
        <v>461</v>
      </c>
      <c r="D1112" s="89" t="s">
        <v>473</v>
      </c>
      <c r="E1112" s="149" t="s">
        <v>466</v>
      </c>
      <c r="F1112" s="113" t="s">
        <v>464</v>
      </c>
      <c r="G1112" s="112" t="s">
        <v>474</v>
      </c>
      <c r="H1112" s="112">
        <v>39</v>
      </c>
      <c r="I1112" s="112" t="s">
        <v>475</v>
      </c>
      <c r="J1112" s="112">
        <v>13</v>
      </c>
      <c r="K1112" s="124" t="s">
        <v>101</v>
      </c>
      <c r="L1112" s="124" t="s">
        <v>101</v>
      </c>
      <c r="M1112" s="167">
        <v>62723.65</v>
      </c>
      <c r="N1112" s="167">
        <v>66052.799999999988</v>
      </c>
      <c r="O1112" s="167">
        <v>4099.7</v>
      </c>
      <c r="P1112" s="44" t="s">
        <v>398</v>
      </c>
      <c r="Q1112" s="168">
        <v>3841.2</v>
      </c>
      <c r="R1112" s="44" t="s">
        <v>398</v>
      </c>
      <c r="S1112" s="168">
        <v>3984.2</v>
      </c>
      <c r="T1112" s="44" t="s">
        <v>398</v>
      </c>
      <c r="U1112" s="168">
        <v>5558.8499999999995</v>
      </c>
      <c r="V1112" s="44" t="s">
        <v>398</v>
      </c>
      <c r="W1112" s="168">
        <v>4720.1000000000004</v>
      </c>
      <c r="X1112" s="44" t="s">
        <v>398</v>
      </c>
      <c r="Y1112" s="168">
        <v>4788.8500000000004</v>
      </c>
      <c r="Z1112" s="44" t="s">
        <v>398</v>
      </c>
      <c r="AA1112" s="168">
        <v>4928.5499999999993</v>
      </c>
      <c r="AB1112" s="44" t="s">
        <v>398</v>
      </c>
      <c r="AC1112" s="168">
        <v>4777.8500000000004</v>
      </c>
      <c r="AD1112" s="44" t="s">
        <v>398</v>
      </c>
      <c r="AE1112" s="168">
        <v>4468.75</v>
      </c>
      <c r="AF1112" s="44" t="s">
        <v>398</v>
      </c>
      <c r="AG1112" s="168">
        <v>5701.8499999999995</v>
      </c>
      <c r="AH1112" s="44" t="s">
        <v>398</v>
      </c>
      <c r="AI1112" s="168">
        <v>4786.6499999999996</v>
      </c>
      <c r="AJ1112" s="44" t="s">
        <v>398</v>
      </c>
      <c r="AK1112" s="168">
        <v>5323.45</v>
      </c>
      <c r="AL1112" s="44" t="s">
        <v>398</v>
      </c>
      <c r="AM1112" s="168">
        <f t="shared" si="0"/>
        <v>56979.999999999993</v>
      </c>
    </row>
    <row r="1113" spans="1:39" ht="30" customHeight="1" x14ac:dyDescent="0.25">
      <c r="A1113" s="214">
        <v>552</v>
      </c>
      <c r="B1113" s="112">
        <v>34412</v>
      </c>
      <c r="C1113" s="89" t="s">
        <v>461</v>
      </c>
      <c r="D1113" s="89" t="s">
        <v>473</v>
      </c>
      <c r="E1113" s="149" t="s">
        <v>463</v>
      </c>
      <c r="F1113" s="113" t="s">
        <v>464</v>
      </c>
      <c r="G1113" s="112"/>
      <c r="H1113" s="112"/>
      <c r="I1113" s="112"/>
      <c r="J1113" s="112"/>
      <c r="K1113" s="124" t="s">
        <v>101</v>
      </c>
      <c r="L1113" s="124" t="s">
        <v>101</v>
      </c>
      <c r="M1113" s="167">
        <v>32651.100000000002</v>
      </c>
      <c r="N1113" s="167">
        <v>33025.5</v>
      </c>
      <c r="O1113" s="167">
        <v>2740.9500000000003</v>
      </c>
      <c r="P1113" s="44" t="s">
        <v>398</v>
      </c>
      <c r="Q1113" s="168">
        <v>2666.7000000000003</v>
      </c>
      <c r="R1113" s="44" t="s">
        <v>398</v>
      </c>
      <c r="S1113" s="168">
        <v>2786.4</v>
      </c>
      <c r="T1113" s="44" t="s">
        <v>398</v>
      </c>
      <c r="U1113" s="168">
        <v>2937.15</v>
      </c>
      <c r="V1113" s="44" t="s">
        <v>398</v>
      </c>
      <c r="W1113" s="168">
        <v>2483.1</v>
      </c>
      <c r="X1113" s="44" t="s">
        <v>398</v>
      </c>
      <c r="Y1113" s="168">
        <v>2392.2000000000003</v>
      </c>
      <c r="Z1113" s="44" t="s">
        <v>398</v>
      </c>
      <c r="AA1113" s="168">
        <v>2334.6</v>
      </c>
      <c r="AB1113" s="44" t="s">
        <v>398</v>
      </c>
      <c r="AC1113" s="168">
        <v>2352.15</v>
      </c>
      <c r="AD1113" s="44" t="s">
        <v>398</v>
      </c>
      <c r="AE1113" s="168">
        <v>2373.75</v>
      </c>
      <c r="AF1113" s="44" t="s">
        <v>398</v>
      </c>
      <c r="AG1113" s="168">
        <v>3048.3</v>
      </c>
      <c r="AH1113" s="44" t="s">
        <v>398</v>
      </c>
      <c r="AI1113" s="168">
        <v>2681.1</v>
      </c>
      <c r="AJ1113" s="44" t="s">
        <v>398</v>
      </c>
      <c r="AK1113" s="168">
        <v>3101.85</v>
      </c>
      <c r="AL1113" s="44" t="s">
        <v>398</v>
      </c>
      <c r="AM1113" s="168">
        <f t="shared" si="0"/>
        <v>31898.25</v>
      </c>
    </row>
    <row r="1114" spans="1:39" ht="30" customHeight="1" x14ac:dyDescent="0.25">
      <c r="A1114" s="215"/>
      <c r="B1114" s="112">
        <v>34412</v>
      </c>
      <c r="C1114" s="89" t="s">
        <v>461</v>
      </c>
      <c r="D1114" s="89" t="s">
        <v>473</v>
      </c>
      <c r="E1114" s="149" t="s">
        <v>466</v>
      </c>
      <c r="F1114" s="113" t="s">
        <v>464</v>
      </c>
      <c r="G1114" s="112" t="s">
        <v>474</v>
      </c>
      <c r="H1114" s="112">
        <v>26</v>
      </c>
      <c r="I1114" s="112" t="s">
        <v>475</v>
      </c>
      <c r="J1114" s="112">
        <v>10</v>
      </c>
      <c r="K1114" s="124" t="s">
        <v>101</v>
      </c>
      <c r="L1114" s="124" t="s">
        <v>101</v>
      </c>
      <c r="M1114" s="167">
        <v>39906.899999999994</v>
      </c>
      <c r="N1114" s="167">
        <v>40364.5</v>
      </c>
      <c r="O1114" s="167">
        <v>3350.0499999999997</v>
      </c>
      <c r="P1114" s="44" t="s">
        <v>398</v>
      </c>
      <c r="Q1114" s="168">
        <v>3259.2999999999997</v>
      </c>
      <c r="R1114" s="44" t="s">
        <v>398</v>
      </c>
      <c r="S1114" s="168">
        <v>3405.6</v>
      </c>
      <c r="T1114" s="44" t="s">
        <v>398</v>
      </c>
      <c r="U1114" s="168">
        <v>3589.85</v>
      </c>
      <c r="V1114" s="44" t="s">
        <v>398</v>
      </c>
      <c r="W1114" s="168">
        <v>3034.9</v>
      </c>
      <c r="X1114" s="44" t="s">
        <v>398</v>
      </c>
      <c r="Y1114" s="168">
        <v>2923.7999999999997</v>
      </c>
      <c r="Z1114" s="44" t="s">
        <v>398</v>
      </c>
      <c r="AA1114" s="168">
        <v>2853.4</v>
      </c>
      <c r="AB1114" s="44" t="s">
        <v>398</v>
      </c>
      <c r="AC1114" s="168">
        <v>2874.85</v>
      </c>
      <c r="AD1114" s="44" t="s">
        <v>398</v>
      </c>
      <c r="AE1114" s="168">
        <v>2901.25</v>
      </c>
      <c r="AF1114" s="44" t="s">
        <v>398</v>
      </c>
      <c r="AG1114" s="168">
        <v>3725.7</v>
      </c>
      <c r="AH1114" s="44" t="s">
        <v>398</v>
      </c>
      <c r="AI1114" s="168">
        <v>3276.9</v>
      </c>
      <c r="AJ1114" s="44" t="s">
        <v>398</v>
      </c>
      <c r="AK1114" s="168">
        <v>3791.15</v>
      </c>
      <c r="AL1114" s="44" t="s">
        <v>398</v>
      </c>
      <c r="AM1114" s="168">
        <f t="shared" si="0"/>
        <v>38986.75</v>
      </c>
    </row>
    <row r="1115" spans="1:39" ht="30" customHeight="1" x14ac:dyDescent="0.25">
      <c r="A1115" s="214">
        <v>553</v>
      </c>
      <c r="B1115" s="112">
        <v>34413</v>
      </c>
      <c r="C1115" s="89" t="s">
        <v>461</v>
      </c>
      <c r="D1115" s="89" t="s">
        <v>473</v>
      </c>
      <c r="E1115" s="149" t="s">
        <v>463</v>
      </c>
      <c r="F1115" s="113" t="s">
        <v>464</v>
      </c>
      <c r="G1115" s="112"/>
      <c r="H1115" s="112"/>
      <c r="I1115" s="112"/>
      <c r="J1115" s="112"/>
      <c r="K1115" s="124" t="s">
        <v>101</v>
      </c>
      <c r="L1115" s="124" t="s">
        <v>101</v>
      </c>
      <c r="M1115" s="167">
        <v>3881.7000000000003</v>
      </c>
      <c r="N1115" s="167">
        <v>34620.75</v>
      </c>
      <c r="O1115" s="167">
        <v>3130.65</v>
      </c>
      <c r="P1115" s="44" t="s">
        <v>398</v>
      </c>
      <c r="Q1115" s="168">
        <v>3171.6</v>
      </c>
      <c r="R1115" s="44" t="s">
        <v>398</v>
      </c>
      <c r="S1115" s="168">
        <v>3051.4500000000003</v>
      </c>
      <c r="T1115" s="44" t="s">
        <v>398</v>
      </c>
      <c r="U1115" s="168">
        <v>3007.8</v>
      </c>
      <c r="V1115" s="44" t="s">
        <v>398</v>
      </c>
      <c r="W1115" s="168">
        <v>2691.4500000000003</v>
      </c>
      <c r="X1115" s="44" t="s">
        <v>398</v>
      </c>
      <c r="Y1115" s="168">
        <v>3267.4500000000003</v>
      </c>
      <c r="Z1115" s="44" t="s">
        <v>398</v>
      </c>
      <c r="AA1115" s="168">
        <v>3040.65</v>
      </c>
      <c r="AB1115" s="44" t="s">
        <v>398</v>
      </c>
      <c r="AC1115" s="168">
        <v>3207.15</v>
      </c>
      <c r="AD1115" s="44" t="s">
        <v>398</v>
      </c>
      <c r="AE1115" s="168">
        <v>3730.9500000000003</v>
      </c>
      <c r="AF1115" s="44" t="s">
        <v>398</v>
      </c>
      <c r="AG1115" s="168">
        <v>3252.15</v>
      </c>
      <c r="AH1115" s="44" t="s">
        <v>398</v>
      </c>
      <c r="AI1115" s="168">
        <v>2914.2000000000003</v>
      </c>
      <c r="AJ1115" s="44" t="s">
        <v>398</v>
      </c>
      <c r="AK1115" s="168">
        <v>2936.25</v>
      </c>
      <c r="AL1115" s="44" t="s">
        <v>398</v>
      </c>
      <c r="AM1115" s="168">
        <f t="shared" si="0"/>
        <v>37401.750000000007</v>
      </c>
    </row>
    <row r="1116" spans="1:39" ht="30" customHeight="1" x14ac:dyDescent="0.25">
      <c r="A1116" s="215"/>
      <c r="B1116" s="112">
        <v>34413</v>
      </c>
      <c r="C1116" s="89" t="s">
        <v>461</v>
      </c>
      <c r="D1116" s="89" t="s">
        <v>473</v>
      </c>
      <c r="E1116" s="149" t="s">
        <v>466</v>
      </c>
      <c r="F1116" s="113" t="s">
        <v>464</v>
      </c>
      <c r="G1116" s="112" t="s">
        <v>474</v>
      </c>
      <c r="H1116" s="112">
        <v>91</v>
      </c>
      <c r="I1116" s="112" t="s">
        <v>475</v>
      </c>
      <c r="J1116" s="112">
        <v>9</v>
      </c>
      <c r="K1116" s="124" t="s">
        <v>101</v>
      </c>
      <c r="L1116" s="124" t="s">
        <v>101</v>
      </c>
      <c r="M1116" s="167">
        <v>4744.2999999999993</v>
      </c>
      <c r="N1116" s="167">
        <v>42314.25</v>
      </c>
      <c r="O1116" s="167">
        <v>3826.35</v>
      </c>
      <c r="P1116" s="44" t="s">
        <v>398</v>
      </c>
      <c r="Q1116" s="168">
        <v>3876.4</v>
      </c>
      <c r="R1116" s="44" t="s">
        <v>398</v>
      </c>
      <c r="S1116" s="168">
        <v>3729.5499999999997</v>
      </c>
      <c r="T1116" s="44" t="s">
        <v>398</v>
      </c>
      <c r="U1116" s="168">
        <v>3676.2</v>
      </c>
      <c r="V1116" s="44" t="s">
        <v>398</v>
      </c>
      <c r="W1116" s="168">
        <v>3289.5499999999997</v>
      </c>
      <c r="X1116" s="44" t="s">
        <v>398</v>
      </c>
      <c r="Y1116" s="168">
        <v>3993.5499999999997</v>
      </c>
      <c r="Z1116" s="44" t="s">
        <v>398</v>
      </c>
      <c r="AA1116" s="168">
        <v>3716.35</v>
      </c>
      <c r="AB1116" s="44" t="s">
        <v>398</v>
      </c>
      <c r="AC1116" s="168">
        <v>3919.85</v>
      </c>
      <c r="AD1116" s="44" t="s">
        <v>398</v>
      </c>
      <c r="AE1116" s="168">
        <v>4560.0499999999993</v>
      </c>
      <c r="AF1116" s="44" t="s">
        <v>398</v>
      </c>
      <c r="AG1116" s="168">
        <v>3974.85</v>
      </c>
      <c r="AH1116" s="44" t="s">
        <v>398</v>
      </c>
      <c r="AI1116" s="168">
        <v>3561.7999999999997</v>
      </c>
      <c r="AJ1116" s="44" t="s">
        <v>398</v>
      </c>
      <c r="AK1116" s="168">
        <v>3588.75</v>
      </c>
      <c r="AL1116" s="44" t="s">
        <v>398</v>
      </c>
      <c r="AM1116" s="168">
        <f t="shared" si="0"/>
        <v>45713.249999999993</v>
      </c>
    </row>
    <row r="1117" spans="1:39" ht="30" customHeight="1" x14ac:dyDescent="0.25">
      <c r="A1117" s="214">
        <v>554</v>
      </c>
      <c r="B1117" s="112">
        <v>34414</v>
      </c>
      <c r="C1117" s="89" t="s">
        <v>461</v>
      </c>
      <c r="D1117" s="89" t="s">
        <v>473</v>
      </c>
      <c r="E1117" s="149" t="s">
        <v>463</v>
      </c>
      <c r="F1117" s="113" t="s">
        <v>464</v>
      </c>
      <c r="G1117" s="112"/>
      <c r="H1117" s="112"/>
      <c r="I1117" s="112"/>
      <c r="J1117" s="112"/>
      <c r="K1117" s="124" t="s">
        <v>101</v>
      </c>
      <c r="L1117" s="124" t="s">
        <v>101</v>
      </c>
      <c r="M1117" s="167">
        <v>15542.1</v>
      </c>
      <c r="N1117" s="167">
        <v>14932.35</v>
      </c>
      <c r="O1117" s="167">
        <v>1224.9000000000001</v>
      </c>
      <c r="P1117" s="44" t="s">
        <v>398</v>
      </c>
      <c r="Q1117" s="168">
        <v>1188</v>
      </c>
      <c r="R1117" s="44" t="s">
        <v>398</v>
      </c>
      <c r="S1117" s="168">
        <v>1194.3</v>
      </c>
      <c r="T1117" s="44" t="s">
        <v>398</v>
      </c>
      <c r="U1117" s="168">
        <v>1162.3500000000001</v>
      </c>
      <c r="V1117" s="44" t="s">
        <v>398</v>
      </c>
      <c r="W1117" s="168">
        <v>1052.55</v>
      </c>
      <c r="X1117" s="44" t="s">
        <v>398</v>
      </c>
      <c r="Y1117" s="168">
        <v>1030.95</v>
      </c>
      <c r="Z1117" s="44" t="s">
        <v>398</v>
      </c>
      <c r="AA1117" s="168">
        <v>885.15</v>
      </c>
      <c r="AB1117" s="44" t="s">
        <v>398</v>
      </c>
      <c r="AC1117" s="168">
        <v>1035</v>
      </c>
      <c r="AD1117" s="44" t="s">
        <v>398</v>
      </c>
      <c r="AE1117" s="168">
        <v>1360.3500000000001</v>
      </c>
      <c r="AF1117" s="44" t="s">
        <v>398</v>
      </c>
      <c r="AG1117" s="168">
        <v>1227.6000000000001</v>
      </c>
      <c r="AH1117" s="44" t="s">
        <v>398</v>
      </c>
      <c r="AI1117" s="168">
        <v>1275.3</v>
      </c>
      <c r="AJ1117" s="44" t="s">
        <v>398</v>
      </c>
      <c r="AK1117" s="168">
        <v>1478.7</v>
      </c>
      <c r="AL1117" s="44" t="s">
        <v>398</v>
      </c>
      <c r="AM1117" s="168">
        <f t="shared" si="0"/>
        <v>14115.150000000001</v>
      </c>
    </row>
    <row r="1118" spans="1:39" ht="30" customHeight="1" x14ac:dyDescent="0.25">
      <c r="A1118" s="215"/>
      <c r="B1118" s="112">
        <v>34414</v>
      </c>
      <c r="C1118" s="89" t="s">
        <v>461</v>
      </c>
      <c r="D1118" s="89" t="s">
        <v>473</v>
      </c>
      <c r="E1118" s="149" t="s">
        <v>466</v>
      </c>
      <c r="F1118" s="113" t="s">
        <v>464</v>
      </c>
      <c r="G1118" s="112" t="s">
        <v>474</v>
      </c>
      <c r="H1118" s="112">
        <v>39</v>
      </c>
      <c r="I1118" s="112" t="s">
        <v>475</v>
      </c>
      <c r="J1118" s="112">
        <v>5</v>
      </c>
      <c r="K1118" s="124" t="s">
        <v>101</v>
      </c>
      <c r="L1118" s="124" t="s">
        <v>101</v>
      </c>
      <c r="M1118" s="167">
        <v>18995.900000000001</v>
      </c>
      <c r="N1118" s="167">
        <v>18250.650000000001</v>
      </c>
      <c r="O1118" s="167">
        <v>1497.1</v>
      </c>
      <c r="P1118" s="44" t="s">
        <v>398</v>
      </c>
      <c r="Q1118" s="168">
        <v>1452</v>
      </c>
      <c r="R1118" s="44" t="s">
        <v>398</v>
      </c>
      <c r="S1118" s="168">
        <v>1459.7</v>
      </c>
      <c r="T1118" s="44" t="s">
        <v>398</v>
      </c>
      <c r="U1118" s="168">
        <v>1420.6499999999999</v>
      </c>
      <c r="V1118" s="44" t="s">
        <v>398</v>
      </c>
      <c r="W1118" s="168">
        <v>1286.45</v>
      </c>
      <c r="X1118" s="44" t="s">
        <v>398</v>
      </c>
      <c r="Y1118" s="168">
        <v>1260.05</v>
      </c>
      <c r="Z1118" s="44" t="s">
        <v>398</v>
      </c>
      <c r="AA1118" s="168">
        <v>1081.8499999999999</v>
      </c>
      <c r="AB1118" s="44" t="s">
        <v>398</v>
      </c>
      <c r="AC1118" s="168">
        <v>1265</v>
      </c>
      <c r="AD1118" s="44" t="s">
        <v>398</v>
      </c>
      <c r="AE1118" s="168">
        <v>1662.6499999999999</v>
      </c>
      <c r="AF1118" s="44" t="s">
        <v>398</v>
      </c>
      <c r="AG1118" s="168">
        <v>1500.3999999999999</v>
      </c>
      <c r="AH1118" s="44" t="s">
        <v>398</v>
      </c>
      <c r="AI1118" s="168">
        <v>1558.7</v>
      </c>
      <c r="AJ1118" s="44" t="s">
        <v>398</v>
      </c>
      <c r="AK1118" s="168">
        <v>1807.3</v>
      </c>
      <c r="AL1118" s="44" t="s">
        <v>398</v>
      </c>
      <c r="AM1118" s="168">
        <f t="shared" si="0"/>
        <v>17251.849999999999</v>
      </c>
    </row>
    <row r="1119" spans="1:39" ht="30" customHeight="1" x14ac:dyDescent="0.25">
      <c r="A1119" s="214">
        <v>555</v>
      </c>
      <c r="B1119" s="112">
        <v>34415</v>
      </c>
      <c r="C1119" s="89" t="s">
        <v>461</v>
      </c>
      <c r="D1119" s="89" t="s">
        <v>473</v>
      </c>
      <c r="E1119" s="149" t="s">
        <v>463</v>
      </c>
      <c r="F1119" s="113" t="s">
        <v>464</v>
      </c>
      <c r="G1119" s="112"/>
      <c r="H1119" s="112"/>
      <c r="I1119" s="112"/>
      <c r="J1119" s="112"/>
      <c r="K1119" s="124" t="s">
        <v>101</v>
      </c>
      <c r="L1119" s="124" t="s">
        <v>101</v>
      </c>
      <c r="M1119" s="167">
        <v>55156.05</v>
      </c>
      <c r="N1119" s="167">
        <v>58693.950000000004</v>
      </c>
      <c r="O1119" s="167">
        <v>4586.8500000000004</v>
      </c>
      <c r="P1119" s="44" t="s">
        <v>398</v>
      </c>
      <c r="Q1119" s="168">
        <v>4645.8</v>
      </c>
      <c r="R1119" s="44" t="s">
        <v>398</v>
      </c>
      <c r="S1119" s="168">
        <v>4598.55</v>
      </c>
      <c r="T1119" s="44" t="s">
        <v>398</v>
      </c>
      <c r="U1119" s="168">
        <v>4779.45</v>
      </c>
      <c r="V1119" s="44" t="s">
        <v>398</v>
      </c>
      <c r="W1119" s="168">
        <v>4258.3500000000004</v>
      </c>
      <c r="X1119" s="44" t="s">
        <v>398</v>
      </c>
      <c r="Y1119" s="168">
        <v>4749.3</v>
      </c>
      <c r="Z1119" s="44" t="s">
        <v>398</v>
      </c>
      <c r="AA1119" s="168">
        <v>4453.6500000000005</v>
      </c>
      <c r="AB1119" s="44" t="s">
        <v>398</v>
      </c>
      <c r="AC1119" s="168">
        <v>4221.45</v>
      </c>
      <c r="AD1119" s="44" t="s">
        <v>398</v>
      </c>
      <c r="AE1119" s="168">
        <v>5057.55</v>
      </c>
      <c r="AF1119" s="44" t="s">
        <v>398</v>
      </c>
      <c r="AG1119" s="168">
        <v>4486.5</v>
      </c>
      <c r="AH1119" s="44" t="s">
        <v>398</v>
      </c>
      <c r="AI1119" s="168">
        <v>4391.1000000000004</v>
      </c>
      <c r="AJ1119" s="44" t="s">
        <v>398</v>
      </c>
      <c r="AK1119" s="168">
        <v>4639.5</v>
      </c>
      <c r="AL1119" s="44" t="s">
        <v>398</v>
      </c>
      <c r="AM1119" s="168">
        <f t="shared" si="0"/>
        <v>54868.05</v>
      </c>
    </row>
    <row r="1120" spans="1:39" ht="30" customHeight="1" x14ac:dyDescent="0.25">
      <c r="A1120" s="215"/>
      <c r="B1120" s="112">
        <v>34415</v>
      </c>
      <c r="C1120" s="89" t="s">
        <v>461</v>
      </c>
      <c r="D1120" s="89" t="s">
        <v>473</v>
      </c>
      <c r="E1120" s="149" t="s">
        <v>466</v>
      </c>
      <c r="F1120" s="113" t="s">
        <v>464</v>
      </c>
      <c r="G1120" s="112" t="s">
        <v>474</v>
      </c>
      <c r="H1120" s="112">
        <v>91</v>
      </c>
      <c r="I1120" s="112" t="s">
        <v>475</v>
      </c>
      <c r="J1120" s="112">
        <v>9</v>
      </c>
      <c r="K1120" s="124" t="s">
        <v>101</v>
      </c>
      <c r="L1120" s="124" t="s">
        <v>101</v>
      </c>
      <c r="M1120" s="167">
        <v>67412.95</v>
      </c>
      <c r="N1120" s="167">
        <v>71737.049999999988</v>
      </c>
      <c r="O1120" s="167">
        <v>5606.15</v>
      </c>
      <c r="P1120" s="44" t="s">
        <v>398</v>
      </c>
      <c r="Q1120" s="168">
        <v>5678.2</v>
      </c>
      <c r="R1120" s="44" t="s">
        <v>398</v>
      </c>
      <c r="S1120" s="168">
        <v>5620.45</v>
      </c>
      <c r="T1120" s="44" t="s">
        <v>398</v>
      </c>
      <c r="U1120" s="168">
        <v>5841.55</v>
      </c>
      <c r="V1120" s="44" t="s">
        <v>398</v>
      </c>
      <c r="W1120" s="168">
        <v>5204.6499999999996</v>
      </c>
      <c r="X1120" s="44" t="s">
        <v>398</v>
      </c>
      <c r="Y1120" s="168">
        <v>5804.7</v>
      </c>
      <c r="Z1120" s="44" t="s">
        <v>398</v>
      </c>
      <c r="AA1120" s="168">
        <v>5443.3499999999995</v>
      </c>
      <c r="AB1120" s="44" t="s">
        <v>398</v>
      </c>
      <c r="AC1120" s="168">
        <v>5159.55</v>
      </c>
      <c r="AD1120" s="44" t="s">
        <v>398</v>
      </c>
      <c r="AE1120" s="168">
        <v>6181.45</v>
      </c>
      <c r="AF1120" s="44" t="s">
        <v>398</v>
      </c>
      <c r="AG1120" s="168">
        <v>5483.5</v>
      </c>
      <c r="AH1120" s="44" t="s">
        <v>398</v>
      </c>
      <c r="AI1120" s="168">
        <v>5366.9</v>
      </c>
      <c r="AJ1120" s="44" t="s">
        <v>398</v>
      </c>
      <c r="AK1120" s="168">
        <v>5670.5</v>
      </c>
      <c r="AL1120" s="44" t="s">
        <v>398</v>
      </c>
      <c r="AM1120" s="168">
        <f t="shared" si="0"/>
        <v>67060.95</v>
      </c>
    </row>
    <row r="1121" spans="1:39" ht="30" customHeight="1" x14ac:dyDescent="0.25">
      <c r="A1121" s="214">
        <v>556</v>
      </c>
      <c r="B1121" s="112">
        <v>34416</v>
      </c>
      <c r="C1121" s="89" t="s">
        <v>461</v>
      </c>
      <c r="D1121" s="89" t="s">
        <v>473</v>
      </c>
      <c r="E1121" s="149" t="s">
        <v>463</v>
      </c>
      <c r="F1121" s="113" t="s">
        <v>464</v>
      </c>
      <c r="G1121" s="112"/>
      <c r="H1121" s="112"/>
      <c r="I1121" s="112"/>
      <c r="J1121" s="112"/>
      <c r="K1121" s="124" t="s">
        <v>101</v>
      </c>
      <c r="L1121" s="124" t="s">
        <v>101</v>
      </c>
      <c r="M1121" s="167">
        <v>39865.050000000003</v>
      </c>
      <c r="N1121" s="167">
        <v>40144.050000000003</v>
      </c>
      <c r="O1121" s="167">
        <v>3397.5</v>
      </c>
      <c r="P1121" s="44" t="s">
        <v>398</v>
      </c>
      <c r="Q1121" s="168">
        <v>2969.1</v>
      </c>
      <c r="R1121" s="44" t="s">
        <v>398</v>
      </c>
      <c r="S1121" s="168">
        <v>3315.15</v>
      </c>
      <c r="T1121" s="44" t="s">
        <v>398</v>
      </c>
      <c r="U1121" s="168">
        <v>3337.2000000000003</v>
      </c>
      <c r="V1121" s="44" t="s">
        <v>398</v>
      </c>
      <c r="W1121" s="168">
        <v>2798.55</v>
      </c>
      <c r="X1121" s="44" t="s">
        <v>398</v>
      </c>
      <c r="Y1121" s="168">
        <v>3009.6</v>
      </c>
      <c r="Z1121" s="44" t="s">
        <v>398</v>
      </c>
      <c r="AA1121" s="168">
        <v>3267.4500000000003</v>
      </c>
      <c r="AB1121" s="44" t="s">
        <v>398</v>
      </c>
      <c r="AC1121" s="168">
        <v>3028.5</v>
      </c>
      <c r="AD1121" s="44" t="s">
        <v>398</v>
      </c>
      <c r="AE1121" s="168">
        <v>3033.9</v>
      </c>
      <c r="AF1121" s="44" t="s">
        <v>398</v>
      </c>
      <c r="AG1121" s="168">
        <v>2977.2000000000003</v>
      </c>
      <c r="AH1121" s="44" t="s">
        <v>398</v>
      </c>
      <c r="AI1121" s="168">
        <v>2715.3</v>
      </c>
      <c r="AJ1121" s="44" t="s">
        <v>398</v>
      </c>
      <c r="AK1121" s="168">
        <v>3402.9</v>
      </c>
      <c r="AL1121" s="44" t="s">
        <v>398</v>
      </c>
      <c r="AM1121" s="168">
        <f t="shared" si="0"/>
        <v>37252.350000000006</v>
      </c>
    </row>
    <row r="1122" spans="1:39" ht="30" customHeight="1" x14ac:dyDescent="0.25">
      <c r="A1122" s="215"/>
      <c r="B1122" s="112">
        <v>34416</v>
      </c>
      <c r="C1122" s="89" t="s">
        <v>461</v>
      </c>
      <c r="D1122" s="89" t="s">
        <v>473</v>
      </c>
      <c r="E1122" s="149" t="s">
        <v>466</v>
      </c>
      <c r="F1122" s="113" t="s">
        <v>464</v>
      </c>
      <c r="G1122" s="112" t="s">
        <v>474</v>
      </c>
      <c r="H1122" s="112">
        <v>26</v>
      </c>
      <c r="I1122" s="112" t="s">
        <v>475</v>
      </c>
      <c r="J1122" s="112">
        <v>10</v>
      </c>
      <c r="K1122" s="124" t="s">
        <v>101</v>
      </c>
      <c r="L1122" s="124" t="s">
        <v>101</v>
      </c>
      <c r="M1122" s="167">
        <v>48723.95</v>
      </c>
      <c r="N1122" s="167">
        <v>49064.95</v>
      </c>
      <c r="O1122" s="167">
        <v>4152.5</v>
      </c>
      <c r="P1122" s="44" t="s">
        <v>398</v>
      </c>
      <c r="Q1122" s="168">
        <v>3628.9</v>
      </c>
      <c r="R1122" s="44" t="s">
        <v>398</v>
      </c>
      <c r="S1122" s="168">
        <v>4051.85</v>
      </c>
      <c r="T1122" s="44" t="s">
        <v>398</v>
      </c>
      <c r="U1122" s="168">
        <v>4078.7999999999997</v>
      </c>
      <c r="V1122" s="44" t="s">
        <v>398</v>
      </c>
      <c r="W1122" s="168">
        <v>3420.45</v>
      </c>
      <c r="X1122" s="44" t="s">
        <v>398</v>
      </c>
      <c r="Y1122" s="168">
        <v>3678.4</v>
      </c>
      <c r="Z1122" s="44" t="s">
        <v>398</v>
      </c>
      <c r="AA1122" s="168">
        <v>3993.5499999999997</v>
      </c>
      <c r="AB1122" s="44" t="s">
        <v>398</v>
      </c>
      <c r="AC1122" s="168">
        <v>3701.5</v>
      </c>
      <c r="AD1122" s="44" t="s">
        <v>398</v>
      </c>
      <c r="AE1122" s="168">
        <v>3708.1</v>
      </c>
      <c r="AF1122" s="44" t="s">
        <v>398</v>
      </c>
      <c r="AG1122" s="168">
        <v>3638.7999999999997</v>
      </c>
      <c r="AH1122" s="44" t="s">
        <v>398</v>
      </c>
      <c r="AI1122" s="168">
        <v>3318.7</v>
      </c>
      <c r="AJ1122" s="44" t="s">
        <v>398</v>
      </c>
      <c r="AK1122" s="168">
        <v>4159.1000000000004</v>
      </c>
      <c r="AL1122" s="44" t="s">
        <v>398</v>
      </c>
      <c r="AM1122" s="168">
        <f t="shared" si="0"/>
        <v>45530.65</v>
      </c>
    </row>
    <row r="1123" spans="1:39" ht="30" customHeight="1" x14ac:dyDescent="0.25">
      <c r="A1123" s="214">
        <v>557</v>
      </c>
      <c r="B1123" s="112">
        <v>34417</v>
      </c>
      <c r="C1123" s="89" t="s">
        <v>461</v>
      </c>
      <c r="D1123" s="89" t="s">
        <v>473</v>
      </c>
      <c r="E1123" s="149" t="s">
        <v>463</v>
      </c>
      <c r="F1123" s="113" t="s">
        <v>464</v>
      </c>
      <c r="G1123" s="112"/>
      <c r="H1123" s="112"/>
      <c r="I1123" s="112"/>
      <c r="J1123" s="112"/>
      <c r="K1123" s="124" t="s">
        <v>101</v>
      </c>
      <c r="L1123" s="124" t="s">
        <v>101</v>
      </c>
      <c r="M1123" s="167">
        <v>1426.05</v>
      </c>
      <c r="N1123" s="167">
        <v>25519.5</v>
      </c>
      <c r="O1123" s="167">
        <v>1363.5</v>
      </c>
      <c r="P1123" s="44" t="s">
        <v>398</v>
      </c>
      <c r="Q1123" s="168">
        <v>1453.5</v>
      </c>
      <c r="R1123" s="44" t="s">
        <v>398</v>
      </c>
      <c r="S1123" s="168">
        <v>1599.75</v>
      </c>
      <c r="T1123" s="44" t="s">
        <v>398</v>
      </c>
      <c r="U1123" s="168">
        <v>1556.55</v>
      </c>
      <c r="V1123" s="44" t="s">
        <v>398</v>
      </c>
      <c r="W1123" s="168">
        <v>1423.3500000000001</v>
      </c>
      <c r="X1123" s="44" t="s">
        <v>398</v>
      </c>
      <c r="Y1123" s="168">
        <v>1215.9000000000001</v>
      </c>
      <c r="Z1123" s="44" t="s">
        <v>398</v>
      </c>
      <c r="AA1123" s="168">
        <v>1382.4</v>
      </c>
      <c r="AB1123" s="44" t="s">
        <v>398</v>
      </c>
      <c r="AC1123" s="168">
        <v>4001.4</v>
      </c>
      <c r="AD1123" s="44" t="s">
        <v>398</v>
      </c>
      <c r="AE1123" s="168">
        <v>4533.75</v>
      </c>
      <c r="AF1123" s="44" t="s">
        <v>398</v>
      </c>
      <c r="AG1123" s="168">
        <v>3733.2000000000003</v>
      </c>
      <c r="AH1123" s="44" t="s">
        <v>398</v>
      </c>
      <c r="AI1123" s="168">
        <v>3928.05</v>
      </c>
      <c r="AJ1123" s="44" t="s">
        <v>398</v>
      </c>
      <c r="AK1123" s="168">
        <v>3533.85</v>
      </c>
      <c r="AL1123" s="44" t="s">
        <v>398</v>
      </c>
      <c r="AM1123" s="168">
        <f t="shared" si="0"/>
        <v>29725.199999999997</v>
      </c>
    </row>
    <row r="1124" spans="1:39" ht="30" customHeight="1" x14ac:dyDescent="0.25">
      <c r="A1124" s="215"/>
      <c r="B1124" s="112">
        <v>34417</v>
      </c>
      <c r="C1124" s="89" t="s">
        <v>461</v>
      </c>
      <c r="D1124" s="89" t="s">
        <v>473</v>
      </c>
      <c r="E1124" s="149" t="s">
        <v>466</v>
      </c>
      <c r="F1124" s="113" t="s">
        <v>464</v>
      </c>
      <c r="G1124" s="112" t="s">
        <v>474</v>
      </c>
      <c r="H1124" s="112">
        <v>26</v>
      </c>
      <c r="I1124" s="112" t="s">
        <v>475</v>
      </c>
      <c r="J1124" s="112">
        <v>10</v>
      </c>
      <c r="K1124" s="124" t="s">
        <v>101</v>
      </c>
      <c r="L1124" s="124" t="s">
        <v>101</v>
      </c>
      <c r="M1124" s="167">
        <v>1742.95</v>
      </c>
      <c r="N1124" s="167">
        <v>31190.5</v>
      </c>
      <c r="O1124" s="167">
        <v>1666.5</v>
      </c>
      <c r="P1124" s="44" t="s">
        <v>398</v>
      </c>
      <c r="Q1124" s="168">
        <v>1776.5</v>
      </c>
      <c r="R1124" s="44" t="s">
        <v>398</v>
      </c>
      <c r="S1124" s="168">
        <v>1955.25</v>
      </c>
      <c r="T1124" s="44" t="s">
        <v>398</v>
      </c>
      <c r="U1124" s="168">
        <v>1902.45</v>
      </c>
      <c r="V1124" s="44" t="s">
        <v>398</v>
      </c>
      <c r="W1124" s="168">
        <v>1739.6499999999999</v>
      </c>
      <c r="X1124" s="44" t="s">
        <v>398</v>
      </c>
      <c r="Y1124" s="168">
        <v>1486.1</v>
      </c>
      <c r="Z1124" s="44" t="s">
        <v>398</v>
      </c>
      <c r="AA1124" s="168">
        <v>1689.6</v>
      </c>
      <c r="AB1124" s="44" t="s">
        <v>398</v>
      </c>
      <c r="AC1124" s="168">
        <v>4890.6000000000004</v>
      </c>
      <c r="AD1124" s="44" t="s">
        <v>398</v>
      </c>
      <c r="AE1124" s="168">
        <v>5541.25</v>
      </c>
      <c r="AF1124" s="44" t="s">
        <v>398</v>
      </c>
      <c r="AG1124" s="168">
        <v>4562.7999999999993</v>
      </c>
      <c r="AH1124" s="44" t="s">
        <v>398</v>
      </c>
      <c r="AI1124" s="168">
        <v>4800.95</v>
      </c>
      <c r="AJ1124" s="44" t="s">
        <v>398</v>
      </c>
      <c r="AK1124" s="168">
        <v>4319.1499999999996</v>
      </c>
      <c r="AL1124" s="44" t="s">
        <v>398</v>
      </c>
      <c r="AM1124" s="168">
        <f t="shared" si="0"/>
        <v>36330.800000000003</v>
      </c>
    </row>
    <row r="1125" spans="1:39" ht="30" customHeight="1" x14ac:dyDescent="0.25">
      <c r="A1125" s="214">
        <v>558</v>
      </c>
      <c r="B1125" s="112">
        <v>34418</v>
      </c>
      <c r="C1125" s="89" t="s">
        <v>461</v>
      </c>
      <c r="D1125" s="89" t="s">
        <v>473</v>
      </c>
      <c r="E1125" s="149" t="s">
        <v>463</v>
      </c>
      <c r="F1125" s="113" t="s">
        <v>464</v>
      </c>
      <c r="G1125" s="112"/>
      <c r="H1125" s="112"/>
      <c r="I1125" s="112"/>
      <c r="J1125" s="112"/>
      <c r="K1125" s="124" t="s">
        <v>101</v>
      </c>
      <c r="L1125" s="124" t="s">
        <v>101</v>
      </c>
      <c r="M1125" s="167">
        <v>18123.3</v>
      </c>
      <c r="N1125" s="167">
        <v>118431.90000000001</v>
      </c>
      <c r="O1125" s="167">
        <v>10862.550000000001</v>
      </c>
      <c r="P1125" s="44" t="s">
        <v>398</v>
      </c>
      <c r="Q1125" s="168">
        <v>9091.35</v>
      </c>
      <c r="R1125" s="44" t="s">
        <v>398</v>
      </c>
      <c r="S1125" s="168">
        <v>9364.5</v>
      </c>
      <c r="T1125" s="44" t="s">
        <v>398</v>
      </c>
      <c r="U1125" s="168">
        <v>11119.050000000001</v>
      </c>
      <c r="V1125" s="44" t="s">
        <v>398</v>
      </c>
      <c r="W1125" s="168">
        <v>9873.4500000000007</v>
      </c>
      <c r="X1125" s="44" t="s">
        <v>398</v>
      </c>
      <c r="Y1125" s="168">
        <v>9976.0500000000011</v>
      </c>
      <c r="Z1125" s="44" t="s">
        <v>398</v>
      </c>
      <c r="AA1125" s="168">
        <v>8585.5500000000011</v>
      </c>
      <c r="AB1125" s="44" t="s">
        <v>398</v>
      </c>
      <c r="AC1125" s="168">
        <v>7977.6</v>
      </c>
      <c r="AD1125" s="44" t="s">
        <v>398</v>
      </c>
      <c r="AE1125" s="168">
        <v>9130.0500000000011</v>
      </c>
      <c r="AF1125" s="44" t="s">
        <v>398</v>
      </c>
      <c r="AG1125" s="168">
        <v>9022.5</v>
      </c>
      <c r="AH1125" s="44" t="s">
        <v>398</v>
      </c>
      <c r="AI1125" s="168">
        <v>6924.6</v>
      </c>
      <c r="AJ1125" s="44" t="s">
        <v>398</v>
      </c>
      <c r="AK1125" s="168">
        <v>8721.9</v>
      </c>
      <c r="AL1125" s="44" t="s">
        <v>398</v>
      </c>
      <c r="AM1125" s="168">
        <f t="shared" si="0"/>
        <v>110649.15000000002</v>
      </c>
    </row>
    <row r="1126" spans="1:39" ht="30" customHeight="1" x14ac:dyDescent="0.25">
      <c r="A1126" s="215"/>
      <c r="B1126" s="112">
        <v>34418</v>
      </c>
      <c r="C1126" s="89" t="s">
        <v>461</v>
      </c>
      <c r="D1126" s="89" t="s">
        <v>473</v>
      </c>
      <c r="E1126" s="149" t="s">
        <v>466</v>
      </c>
      <c r="F1126" s="113" t="s">
        <v>464</v>
      </c>
      <c r="G1126" s="112" t="s">
        <v>474</v>
      </c>
      <c r="H1126" s="112">
        <v>130</v>
      </c>
      <c r="I1126" s="112" t="s">
        <v>475</v>
      </c>
      <c r="J1126" s="112">
        <v>16</v>
      </c>
      <c r="K1126" s="124" t="s">
        <v>101</v>
      </c>
      <c r="L1126" s="124" t="s">
        <v>101</v>
      </c>
      <c r="M1126" s="167">
        <v>22150.7</v>
      </c>
      <c r="N1126" s="167">
        <v>144750.09999999998</v>
      </c>
      <c r="O1126" s="167">
        <v>13276.449999999999</v>
      </c>
      <c r="P1126" s="44" t="s">
        <v>398</v>
      </c>
      <c r="Q1126" s="168">
        <v>11111.65</v>
      </c>
      <c r="R1126" s="44" t="s">
        <v>398</v>
      </c>
      <c r="S1126" s="168">
        <v>11445.5</v>
      </c>
      <c r="T1126" s="44" t="s">
        <v>398</v>
      </c>
      <c r="U1126" s="168">
        <v>13589.949999999999</v>
      </c>
      <c r="V1126" s="44" t="s">
        <v>398</v>
      </c>
      <c r="W1126" s="168">
        <v>12067.55</v>
      </c>
      <c r="X1126" s="44" t="s">
        <v>398</v>
      </c>
      <c r="Y1126" s="168">
        <v>12192.949999999999</v>
      </c>
      <c r="Z1126" s="44" t="s">
        <v>398</v>
      </c>
      <c r="AA1126" s="168">
        <v>10493.449999999999</v>
      </c>
      <c r="AB1126" s="44" t="s">
        <v>398</v>
      </c>
      <c r="AC1126" s="168">
        <v>9750.4</v>
      </c>
      <c r="AD1126" s="44" t="s">
        <v>398</v>
      </c>
      <c r="AE1126" s="168">
        <v>11158.949999999999</v>
      </c>
      <c r="AF1126" s="44" t="s">
        <v>398</v>
      </c>
      <c r="AG1126" s="168">
        <v>11027.5</v>
      </c>
      <c r="AH1126" s="44" t="s">
        <v>398</v>
      </c>
      <c r="AI1126" s="168">
        <v>8463.4</v>
      </c>
      <c r="AJ1126" s="44" t="s">
        <v>398</v>
      </c>
      <c r="AK1126" s="168">
        <v>10660.1</v>
      </c>
      <c r="AL1126" s="44" t="s">
        <v>398</v>
      </c>
      <c r="AM1126" s="168">
        <f t="shared" si="0"/>
        <v>135237.84999999998</v>
      </c>
    </row>
    <row r="1127" spans="1:39" ht="30" customHeight="1" x14ac:dyDescent="0.25">
      <c r="A1127" s="214">
        <v>559</v>
      </c>
      <c r="B1127" s="112">
        <v>34419</v>
      </c>
      <c r="C1127" s="89" t="s">
        <v>461</v>
      </c>
      <c r="D1127" s="89" t="s">
        <v>473</v>
      </c>
      <c r="E1127" s="149" t="s">
        <v>463</v>
      </c>
      <c r="F1127" s="113" t="s">
        <v>464</v>
      </c>
      <c r="G1127" s="112"/>
      <c r="H1127" s="112"/>
      <c r="I1127" s="112"/>
      <c r="J1127" s="112"/>
      <c r="K1127" s="124" t="s">
        <v>101</v>
      </c>
      <c r="L1127" s="124" t="s">
        <v>101</v>
      </c>
      <c r="M1127" s="167">
        <v>116216.1</v>
      </c>
      <c r="N1127" s="167">
        <v>131134.05000000002</v>
      </c>
      <c r="O1127" s="167">
        <v>10414.35</v>
      </c>
      <c r="P1127" s="44" t="s">
        <v>398</v>
      </c>
      <c r="Q1127" s="168">
        <v>6925.5</v>
      </c>
      <c r="R1127" s="44" t="s">
        <v>398</v>
      </c>
      <c r="S1127" s="168">
        <v>9531.9</v>
      </c>
      <c r="T1127" s="44" t="s">
        <v>398</v>
      </c>
      <c r="U1127" s="168">
        <v>9940.0500000000011</v>
      </c>
      <c r="V1127" s="44" t="s">
        <v>398</v>
      </c>
      <c r="W1127" s="168">
        <v>10928.7</v>
      </c>
      <c r="X1127" s="44" t="s">
        <v>398</v>
      </c>
      <c r="Y1127" s="168">
        <v>9583.65</v>
      </c>
      <c r="Z1127" s="44" t="s">
        <v>398</v>
      </c>
      <c r="AA1127" s="168">
        <v>10020.15</v>
      </c>
      <c r="AB1127" s="44" t="s">
        <v>398</v>
      </c>
      <c r="AC1127" s="168">
        <v>9148.5</v>
      </c>
      <c r="AD1127" s="44" t="s">
        <v>398</v>
      </c>
      <c r="AE1127" s="168">
        <v>10338.75</v>
      </c>
      <c r="AF1127" s="44" t="s">
        <v>398</v>
      </c>
      <c r="AG1127" s="168">
        <v>10769.85</v>
      </c>
      <c r="AH1127" s="44" t="s">
        <v>398</v>
      </c>
      <c r="AI1127" s="168">
        <v>9565.65</v>
      </c>
      <c r="AJ1127" s="44" t="s">
        <v>398</v>
      </c>
      <c r="AK1127" s="168">
        <v>8850.6</v>
      </c>
      <c r="AL1127" s="44" t="s">
        <v>398</v>
      </c>
      <c r="AM1127" s="168">
        <f t="shared" si="0"/>
        <v>116017.65000000001</v>
      </c>
    </row>
    <row r="1128" spans="1:39" ht="30" customHeight="1" x14ac:dyDescent="0.25">
      <c r="A1128" s="215"/>
      <c r="B1128" s="112">
        <v>34419</v>
      </c>
      <c r="C1128" s="89" t="s">
        <v>461</v>
      </c>
      <c r="D1128" s="89" t="s">
        <v>473</v>
      </c>
      <c r="E1128" s="149" t="s">
        <v>466</v>
      </c>
      <c r="F1128" s="113" t="s">
        <v>464</v>
      </c>
      <c r="G1128" s="112" t="s">
        <v>474</v>
      </c>
      <c r="H1128" s="112">
        <v>130</v>
      </c>
      <c r="I1128" s="112" t="s">
        <v>475</v>
      </c>
      <c r="J1128" s="112">
        <v>10</v>
      </c>
      <c r="K1128" s="124" t="s">
        <v>101</v>
      </c>
      <c r="L1128" s="124" t="s">
        <v>101</v>
      </c>
      <c r="M1128" s="167">
        <v>142041.9</v>
      </c>
      <c r="N1128" s="167">
        <v>160274.94999999998</v>
      </c>
      <c r="O1128" s="167">
        <v>12728.65</v>
      </c>
      <c r="P1128" s="44" t="s">
        <v>398</v>
      </c>
      <c r="Q1128" s="168">
        <v>8464.5</v>
      </c>
      <c r="R1128" s="44" t="s">
        <v>398</v>
      </c>
      <c r="S1128" s="168">
        <v>11650.1</v>
      </c>
      <c r="T1128" s="44" t="s">
        <v>398</v>
      </c>
      <c r="U1128" s="168">
        <v>12148.949999999999</v>
      </c>
      <c r="V1128" s="44" t="s">
        <v>398</v>
      </c>
      <c r="W1128" s="168">
        <v>13357.3</v>
      </c>
      <c r="X1128" s="44" t="s">
        <v>398</v>
      </c>
      <c r="Y1128" s="168">
        <v>11713.35</v>
      </c>
      <c r="Z1128" s="44" t="s">
        <v>398</v>
      </c>
      <c r="AA1128" s="168">
        <v>12246.85</v>
      </c>
      <c r="AB1128" s="44" t="s">
        <v>398</v>
      </c>
      <c r="AC1128" s="168">
        <v>11181.5</v>
      </c>
      <c r="AD1128" s="44" t="s">
        <v>398</v>
      </c>
      <c r="AE1128" s="168">
        <v>12636.25</v>
      </c>
      <c r="AF1128" s="44" t="s">
        <v>398</v>
      </c>
      <c r="AG1128" s="168">
        <v>13163.15</v>
      </c>
      <c r="AH1128" s="44" t="s">
        <v>398</v>
      </c>
      <c r="AI1128" s="168">
        <v>11691.35</v>
      </c>
      <c r="AJ1128" s="44" t="s">
        <v>398</v>
      </c>
      <c r="AK1128" s="168">
        <v>10817.4</v>
      </c>
      <c r="AL1128" s="44" t="s">
        <v>398</v>
      </c>
      <c r="AM1128" s="168">
        <f t="shared" si="0"/>
        <v>141799.35</v>
      </c>
    </row>
    <row r="1129" spans="1:39" ht="30" customHeight="1" x14ac:dyDescent="0.25">
      <c r="A1129" s="214">
        <v>560</v>
      </c>
      <c r="B1129" s="112">
        <v>34420</v>
      </c>
      <c r="C1129" s="89" t="s">
        <v>461</v>
      </c>
      <c r="D1129" s="89" t="s">
        <v>473</v>
      </c>
      <c r="E1129" s="149" t="s">
        <v>463</v>
      </c>
      <c r="F1129" s="113" t="s">
        <v>464</v>
      </c>
      <c r="G1129" s="112"/>
      <c r="H1129" s="112"/>
      <c r="I1129" s="112"/>
      <c r="J1129" s="112"/>
      <c r="K1129" s="124" t="s">
        <v>101</v>
      </c>
      <c r="L1129" s="124" t="s">
        <v>101</v>
      </c>
      <c r="M1129" s="167">
        <v>25564.95</v>
      </c>
      <c r="N1129" s="167">
        <v>35236.800000000003</v>
      </c>
      <c r="O1129" s="167">
        <v>3159.9</v>
      </c>
      <c r="P1129" s="44" t="s">
        <v>398</v>
      </c>
      <c r="Q1129" s="168">
        <v>2910.15</v>
      </c>
      <c r="R1129" s="44" t="s">
        <v>398</v>
      </c>
      <c r="S1129" s="168">
        <v>2910.15</v>
      </c>
      <c r="T1129" s="44" t="s">
        <v>398</v>
      </c>
      <c r="U1129" s="168">
        <v>3537.4500000000003</v>
      </c>
      <c r="V1129" s="44" t="s">
        <v>398</v>
      </c>
      <c r="W1129" s="168">
        <v>3955.9500000000003</v>
      </c>
      <c r="X1129" s="44" t="s">
        <v>398</v>
      </c>
      <c r="Y1129" s="168">
        <v>6302.25</v>
      </c>
      <c r="Z1129" s="44" t="s">
        <v>398</v>
      </c>
      <c r="AA1129" s="168">
        <v>3948.75</v>
      </c>
      <c r="AB1129" s="44" t="s">
        <v>398</v>
      </c>
      <c r="AC1129" s="168">
        <v>3069.9</v>
      </c>
      <c r="AD1129" s="44" t="s">
        <v>398</v>
      </c>
      <c r="AE1129" s="168">
        <v>2371.9500000000003</v>
      </c>
      <c r="AF1129" s="44" t="s">
        <v>398</v>
      </c>
      <c r="AG1129" s="168">
        <v>3633.3</v>
      </c>
      <c r="AH1129" s="44" t="s">
        <v>398</v>
      </c>
      <c r="AI1129" s="168">
        <v>4090.05</v>
      </c>
      <c r="AJ1129" s="44" t="s">
        <v>398</v>
      </c>
      <c r="AK1129" s="168">
        <v>2910.15</v>
      </c>
      <c r="AL1129" s="44" t="s">
        <v>398</v>
      </c>
      <c r="AM1129" s="168">
        <f t="shared" si="0"/>
        <v>42799.950000000012</v>
      </c>
    </row>
    <row r="1130" spans="1:39" ht="30" customHeight="1" x14ac:dyDescent="0.25">
      <c r="A1130" s="215"/>
      <c r="B1130" s="112">
        <v>34420</v>
      </c>
      <c r="C1130" s="89" t="s">
        <v>461</v>
      </c>
      <c r="D1130" s="89" t="s">
        <v>473</v>
      </c>
      <c r="E1130" s="149" t="s">
        <v>466</v>
      </c>
      <c r="F1130" s="113" t="s">
        <v>464</v>
      </c>
      <c r="G1130" s="112" t="s">
        <v>474</v>
      </c>
      <c r="H1130" s="112">
        <v>39</v>
      </c>
      <c r="I1130" s="112" t="s">
        <v>475</v>
      </c>
      <c r="J1130" s="112">
        <v>10</v>
      </c>
      <c r="K1130" s="124" t="s">
        <v>101</v>
      </c>
      <c r="L1130" s="124" t="s">
        <v>101</v>
      </c>
      <c r="M1130" s="167">
        <v>31246.05</v>
      </c>
      <c r="N1130" s="167">
        <v>43067.199999999997</v>
      </c>
      <c r="O1130" s="167">
        <v>3862.1</v>
      </c>
      <c r="P1130" s="44" t="s">
        <v>398</v>
      </c>
      <c r="Q1130" s="168">
        <v>3556.85</v>
      </c>
      <c r="R1130" s="44" t="s">
        <v>398</v>
      </c>
      <c r="S1130" s="168">
        <v>3556.85</v>
      </c>
      <c r="T1130" s="44" t="s">
        <v>398</v>
      </c>
      <c r="U1130" s="168">
        <v>4323.5499999999993</v>
      </c>
      <c r="V1130" s="44" t="s">
        <v>398</v>
      </c>
      <c r="W1130" s="168">
        <v>4835.0499999999993</v>
      </c>
      <c r="X1130" s="44" t="s">
        <v>398</v>
      </c>
      <c r="Y1130" s="168">
        <v>7702.75</v>
      </c>
      <c r="Z1130" s="44" t="s">
        <v>398</v>
      </c>
      <c r="AA1130" s="168">
        <v>4826.25</v>
      </c>
      <c r="AB1130" s="44" t="s">
        <v>398</v>
      </c>
      <c r="AC1130" s="168">
        <v>3752.1</v>
      </c>
      <c r="AD1130" s="44" t="s">
        <v>398</v>
      </c>
      <c r="AE1130" s="168">
        <v>2899.0499999999997</v>
      </c>
      <c r="AF1130" s="44" t="s">
        <v>398</v>
      </c>
      <c r="AG1130" s="168">
        <v>4440.7</v>
      </c>
      <c r="AH1130" s="44" t="s">
        <v>398</v>
      </c>
      <c r="AI1130" s="168">
        <v>4998.95</v>
      </c>
      <c r="AJ1130" s="44" t="s">
        <v>398</v>
      </c>
      <c r="AK1130" s="168">
        <v>3556.85</v>
      </c>
      <c r="AL1130" s="44" t="s">
        <v>398</v>
      </c>
      <c r="AM1130" s="168">
        <f t="shared" si="0"/>
        <v>52311.049999999996</v>
      </c>
    </row>
    <row r="1131" spans="1:39" ht="30" customHeight="1" x14ac:dyDescent="0.25">
      <c r="A1131" s="214">
        <v>561</v>
      </c>
      <c r="B1131" s="112">
        <v>34421</v>
      </c>
      <c r="C1131" s="89" t="s">
        <v>461</v>
      </c>
      <c r="D1131" s="89" t="s">
        <v>473</v>
      </c>
      <c r="E1131" s="149" t="s">
        <v>463</v>
      </c>
      <c r="F1131" s="113" t="s">
        <v>464</v>
      </c>
      <c r="G1131" s="112"/>
      <c r="H1131" s="112"/>
      <c r="I1131" s="112"/>
      <c r="J1131" s="112"/>
      <c r="K1131" s="124" t="s">
        <v>101</v>
      </c>
      <c r="L1131" s="124" t="s">
        <v>101</v>
      </c>
      <c r="M1131" s="167">
        <v>58135.05</v>
      </c>
      <c r="N1131" s="167">
        <v>57512.25</v>
      </c>
      <c r="O1131" s="167">
        <v>4836.1500000000005</v>
      </c>
      <c r="P1131" s="44" t="s">
        <v>398</v>
      </c>
      <c r="Q1131" s="168">
        <v>4446.45</v>
      </c>
      <c r="R1131" s="44" t="s">
        <v>398</v>
      </c>
      <c r="S1131" s="168">
        <v>4734.45</v>
      </c>
      <c r="T1131" s="44" t="s">
        <v>398</v>
      </c>
      <c r="U1131" s="168">
        <v>4930.6500000000005</v>
      </c>
      <c r="V1131" s="44" t="s">
        <v>398</v>
      </c>
      <c r="W1131" s="168">
        <v>5036.8500000000004</v>
      </c>
      <c r="X1131" s="44" t="s">
        <v>398</v>
      </c>
      <c r="Y1131" s="168">
        <v>4298.4000000000005</v>
      </c>
      <c r="Z1131" s="44" t="s">
        <v>398</v>
      </c>
      <c r="AA1131" s="168">
        <v>5018.4000000000005</v>
      </c>
      <c r="AB1131" s="44" t="s">
        <v>398</v>
      </c>
      <c r="AC1131" s="168">
        <v>3795.75</v>
      </c>
      <c r="AD1131" s="44" t="s">
        <v>398</v>
      </c>
      <c r="AE1131" s="168">
        <v>5422.5</v>
      </c>
      <c r="AF1131" s="44" t="s">
        <v>398</v>
      </c>
      <c r="AG1131" s="168">
        <v>4896</v>
      </c>
      <c r="AH1131" s="44" t="s">
        <v>398</v>
      </c>
      <c r="AI1131" s="168">
        <v>5058</v>
      </c>
      <c r="AJ1131" s="44" t="s">
        <v>398</v>
      </c>
      <c r="AK1131" s="168">
        <v>4743.45</v>
      </c>
      <c r="AL1131" s="44" t="s">
        <v>398</v>
      </c>
      <c r="AM1131" s="168">
        <f t="shared" si="0"/>
        <v>57217.05</v>
      </c>
    </row>
    <row r="1132" spans="1:39" ht="30" customHeight="1" x14ac:dyDescent="0.25">
      <c r="A1132" s="215"/>
      <c r="B1132" s="112">
        <v>34421</v>
      </c>
      <c r="C1132" s="89" t="s">
        <v>461</v>
      </c>
      <c r="D1132" s="89" t="s">
        <v>473</v>
      </c>
      <c r="E1132" s="149" t="s">
        <v>466</v>
      </c>
      <c r="F1132" s="113" t="s">
        <v>464</v>
      </c>
      <c r="G1132" s="112" t="s">
        <v>474</v>
      </c>
      <c r="H1132" s="112">
        <v>26</v>
      </c>
      <c r="I1132" s="112" t="s">
        <v>475</v>
      </c>
      <c r="J1132" s="112">
        <v>3</v>
      </c>
      <c r="K1132" s="124" t="s">
        <v>101</v>
      </c>
      <c r="L1132" s="124" t="s">
        <v>101</v>
      </c>
      <c r="M1132" s="167">
        <v>71053.95</v>
      </c>
      <c r="N1132" s="167">
        <v>70292.75</v>
      </c>
      <c r="O1132" s="167">
        <v>5910.8499999999995</v>
      </c>
      <c r="P1132" s="44" t="s">
        <v>398</v>
      </c>
      <c r="Q1132" s="168">
        <v>5434.55</v>
      </c>
      <c r="R1132" s="44" t="s">
        <v>398</v>
      </c>
      <c r="S1132" s="168">
        <v>5786.55</v>
      </c>
      <c r="T1132" s="44" t="s">
        <v>398</v>
      </c>
      <c r="U1132" s="168">
        <v>6026.3499999999995</v>
      </c>
      <c r="V1132" s="44" t="s">
        <v>398</v>
      </c>
      <c r="W1132" s="168">
        <v>6156.15</v>
      </c>
      <c r="X1132" s="44" t="s">
        <v>398</v>
      </c>
      <c r="Y1132" s="168">
        <v>5253.5999999999995</v>
      </c>
      <c r="Z1132" s="44" t="s">
        <v>398</v>
      </c>
      <c r="AA1132" s="168">
        <v>6133.5999999999995</v>
      </c>
      <c r="AB1132" s="44" t="s">
        <v>398</v>
      </c>
      <c r="AC1132" s="168">
        <v>4639.25</v>
      </c>
      <c r="AD1132" s="44" t="s">
        <v>398</v>
      </c>
      <c r="AE1132" s="168">
        <v>6627.5</v>
      </c>
      <c r="AF1132" s="44" t="s">
        <v>398</v>
      </c>
      <c r="AG1132" s="168">
        <v>5984</v>
      </c>
      <c r="AH1132" s="44" t="s">
        <v>398</v>
      </c>
      <c r="AI1132" s="168">
        <v>6182</v>
      </c>
      <c r="AJ1132" s="44" t="s">
        <v>398</v>
      </c>
      <c r="AK1132" s="168">
        <v>5797.55</v>
      </c>
      <c r="AL1132" s="44" t="s">
        <v>398</v>
      </c>
      <c r="AM1132" s="168">
        <f t="shared" si="0"/>
        <v>69931.95</v>
      </c>
    </row>
    <row r="1133" spans="1:39" ht="30" customHeight="1" x14ac:dyDescent="0.25">
      <c r="A1133" s="214">
        <v>562</v>
      </c>
      <c r="B1133" s="112">
        <v>34422</v>
      </c>
      <c r="C1133" s="89" t="s">
        <v>461</v>
      </c>
      <c r="D1133" s="89" t="s">
        <v>473</v>
      </c>
      <c r="E1133" s="149" t="s">
        <v>463</v>
      </c>
      <c r="F1133" s="113" t="s">
        <v>464</v>
      </c>
      <c r="G1133" s="112"/>
      <c r="H1133" s="112"/>
      <c r="I1133" s="112"/>
      <c r="J1133" s="112"/>
      <c r="K1133" s="124" t="s">
        <v>101</v>
      </c>
      <c r="L1133" s="124" t="s">
        <v>101</v>
      </c>
      <c r="M1133" s="167">
        <v>57127.05</v>
      </c>
      <c r="N1133" s="167">
        <v>57185.55</v>
      </c>
      <c r="O1133" s="167">
        <v>5041.8</v>
      </c>
      <c r="P1133" s="44" t="s">
        <v>398</v>
      </c>
      <c r="Q1133" s="168">
        <v>4428</v>
      </c>
      <c r="R1133" s="44" t="s">
        <v>398</v>
      </c>
      <c r="S1133" s="168">
        <v>4690.3500000000004</v>
      </c>
      <c r="T1133" s="44" t="s">
        <v>398</v>
      </c>
      <c r="U1133" s="168">
        <v>4482.9000000000005</v>
      </c>
      <c r="V1133" s="44" t="s">
        <v>398</v>
      </c>
      <c r="W1133" s="168">
        <v>4768.2</v>
      </c>
      <c r="X1133" s="44" t="s">
        <v>398</v>
      </c>
      <c r="Y1133" s="168">
        <v>3965.4</v>
      </c>
      <c r="Z1133" s="44" t="s">
        <v>398</v>
      </c>
      <c r="AA1133" s="168">
        <v>4663.8</v>
      </c>
      <c r="AB1133" s="44" t="s">
        <v>398</v>
      </c>
      <c r="AC1133" s="168">
        <v>3666.6</v>
      </c>
      <c r="AD1133" s="44" t="s">
        <v>398</v>
      </c>
      <c r="AE1133" s="168">
        <v>4980.1500000000005</v>
      </c>
      <c r="AF1133" s="44" t="s">
        <v>398</v>
      </c>
      <c r="AG1133" s="168">
        <v>4549.95</v>
      </c>
      <c r="AH1133" s="44" t="s">
        <v>398</v>
      </c>
      <c r="AI1133" s="168">
        <v>4817.25</v>
      </c>
      <c r="AJ1133" s="44" t="s">
        <v>398</v>
      </c>
      <c r="AK1133" s="168">
        <v>4735.8</v>
      </c>
      <c r="AL1133" s="44" t="s">
        <v>398</v>
      </c>
      <c r="AM1133" s="168">
        <f t="shared" si="0"/>
        <v>54790.200000000004</v>
      </c>
    </row>
    <row r="1134" spans="1:39" ht="30" customHeight="1" x14ac:dyDescent="0.25">
      <c r="A1134" s="215"/>
      <c r="B1134" s="112">
        <v>34422</v>
      </c>
      <c r="C1134" s="89" t="s">
        <v>461</v>
      </c>
      <c r="D1134" s="89" t="s">
        <v>473</v>
      </c>
      <c r="E1134" s="149" t="s">
        <v>466</v>
      </c>
      <c r="F1134" s="113" t="s">
        <v>464</v>
      </c>
      <c r="G1134" s="112" t="s">
        <v>474</v>
      </c>
      <c r="H1134" s="112">
        <v>39</v>
      </c>
      <c r="I1134" s="112" t="s">
        <v>475</v>
      </c>
      <c r="J1134" s="112">
        <v>9</v>
      </c>
      <c r="K1134" s="124" t="s">
        <v>101</v>
      </c>
      <c r="L1134" s="124" t="s">
        <v>101</v>
      </c>
      <c r="M1134" s="167">
        <v>69821.95</v>
      </c>
      <c r="N1134" s="167">
        <v>69893.45</v>
      </c>
      <c r="O1134" s="167">
        <v>6162.2</v>
      </c>
      <c r="P1134" s="44" t="s">
        <v>398</v>
      </c>
      <c r="Q1134" s="168">
        <v>5412</v>
      </c>
      <c r="R1134" s="44" t="s">
        <v>398</v>
      </c>
      <c r="S1134" s="168">
        <v>5732.65</v>
      </c>
      <c r="T1134" s="44" t="s">
        <v>398</v>
      </c>
      <c r="U1134" s="168">
        <v>5479.0999999999995</v>
      </c>
      <c r="V1134" s="44" t="s">
        <v>398</v>
      </c>
      <c r="W1134" s="168">
        <v>5827.8</v>
      </c>
      <c r="X1134" s="44" t="s">
        <v>398</v>
      </c>
      <c r="Y1134" s="168">
        <v>4846.6000000000004</v>
      </c>
      <c r="Z1134" s="44" t="s">
        <v>398</v>
      </c>
      <c r="AA1134" s="168">
        <v>5700.2</v>
      </c>
      <c r="AB1134" s="44" t="s">
        <v>398</v>
      </c>
      <c r="AC1134" s="168">
        <v>4481.3999999999996</v>
      </c>
      <c r="AD1134" s="44" t="s">
        <v>398</v>
      </c>
      <c r="AE1134" s="168">
        <v>6086.8499999999995</v>
      </c>
      <c r="AF1134" s="44" t="s">
        <v>398</v>
      </c>
      <c r="AG1134" s="168">
        <v>5561.05</v>
      </c>
      <c r="AH1134" s="44" t="s">
        <v>398</v>
      </c>
      <c r="AI1134" s="168">
        <v>5887.75</v>
      </c>
      <c r="AJ1134" s="44" t="s">
        <v>398</v>
      </c>
      <c r="AK1134" s="168">
        <v>5788.2</v>
      </c>
      <c r="AL1134" s="44" t="s">
        <v>398</v>
      </c>
      <c r="AM1134" s="168">
        <f t="shared" si="0"/>
        <v>66965.8</v>
      </c>
    </row>
    <row r="1135" spans="1:39" ht="30" customHeight="1" x14ac:dyDescent="0.25">
      <c r="A1135" s="214">
        <v>563</v>
      </c>
      <c r="B1135" s="112">
        <v>34423</v>
      </c>
      <c r="C1135" s="89" t="s">
        <v>461</v>
      </c>
      <c r="D1135" s="89" t="s">
        <v>473</v>
      </c>
      <c r="E1135" s="149" t="s">
        <v>463</v>
      </c>
      <c r="F1135" s="113" t="s">
        <v>464</v>
      </c>
      <c r="G1135" s="112"/>
      <c r="H1135" s="112"/>
      <c r="I1135" s="112"/>
      <c r="J1135" s="112"/>
      <c r="K1135" s="124" t="s">
        <v>101</v>
      </c>
      <c r="L1135" s="124" t="s">
        <v>101</v>
      </c>
      <c r="M1135" s="167">
        <v>52479.9</v>
      </c>
      <c r="N1135" s="167">
        <v>52941.599999999999</v>
      </c>
      <c r="O1135" s="167">
        <v>4681.8</v>
      </c>
      <c r="P1135" s="44" t="s">
        <v>398</v>
      </c>
      <c r="Q1135" s="168">
        <v>4594.95</v>
      </c>
      <c r="R1135" s="44" t="s">
        <v>398</v>
      </c>
      <c r="S1135" s="168">
        <v>4594.95</v>
      </c>
      <c r="T1135" s="44" t="s">
        <v>398</v>
      </c>
      <c r="U1135" s="168">
        <v>4636.3500000000004</v>
      </c>
      <c r="V1135" s="44" t="s">
        <v>398</v>
      </c>
      <c r="W1135" s="168">
        <v>4154.4000000000005</v>
      </c>
      <c r="X1135" s="44" t="s">
        <v>398</v>
      </c>
      <c r="Y1135" s="168">
        <v>4090.5</v>
      </c>
      <c r="Z1135" s="44" t="s">
        <v>398</v>
      </c>
      <c r="AA1135" s="168">
        <v>4190.4000000000005</v>
      </c>
      <c r="AB1135" s="44" t="s">
        <v>398</v>
      </c>
      <c r="AC1135" s="168">
        <v>4185</v>
      </c>
      <c r="AD1135" s="44" t="s">
        <v>398</v>
      </c>
      <c r="AE1135" s="168">
        <v>3879</v>
      </c>
      <c r="AF1135" s="44" t="s">
        <v>398</v>
      </c>
      <c r="AG1135" s="168">
        <v>4996.8</v>
      </c>
      <c r="AH1135" s="44" t="s">
        <v>398</v>
      </c>
      <c r="AI1135" s="168">
        <v>4095</v>
      </c>
      <c r="AJ1135" s="44" t="s">
        <v>398</v>
      </c>
      <c r="AK1135" s="168">
        <v>4722.3</v>
      </c>
      <c r="AL1135" s="44" t="s">
        <v>398</v>
      </c>
      <c r="AM1135" s="168">
        <f t="shared" si="0"/>
        <v>52821.450000000012</v>
      </c>
    </row>
    <row r="1136" spans="1:39" ht="30" customHeight="1" x14ac:dyDescent="0.25">
      <c r="A1136" s="215"/>
      <c r="B1136" s="112">
        <v>34423</v>
      </c>
      <c r="C1136" s="89" t="s">
        <v>461</v>
      </c>
      <c r="D1136" s="89" t="s">
        <v>473</v>
      </c>
      <c r="E1136" s="149" t="s">
        <v>466</v>
      </c>
      <c r="F1136" s="113" t="s">
        <v>464</v>
      </c>
      <c r="G1136" s="112" t="s">
        <v>474</v>
      </c>
      <c r="H1136" s="112">
        <v>39</v>
      </c>
      <c r="I1136" s="112" t="s">
        <v>475</v>
      </c>
      <c r="J1136" s="112">
        <v>14</v>
      </c>
      <c r="K1136" s="124" t="s">
        <v>101</v>
      </c>
      <c r="L1136" s="124" t="s">
        <v>101</v>
      </c>
      <c r="M1136" s="167">
        <v>64142.1</v>
      </c>
      <c r="N1136" s="167">
        <v>64706.400000000001</v>
      </c>
      <c r="O1136" s="167">
        <v>5722.2</v>
      </c>
      <c r="P1136" s="44" t="s">
        <v>398</v>
      </c>
      <c r="Q1136" s="168">
        <v>5616.05</v>
      </c>
      <c r="R1136" s="44" t="s">
        <v>398</v>
      </c>
      <c r="S1136" s="168">
        <v>5616.05</v>
      </c>
      <c r="T1136" s="44" t="s">
        <v>398</v>
      </c>
      <c r="U1136" s="168">
        <v>5666.65</v>
      </c>
      <c r="V1136" s="44" t="s">
        <v>398</v>
      </c>
      <c r="W1136" s="168">
        <v>5077.5999999999995</v>
      </c>
      <c r="X1136" s="44" t="s">
        <v>398</v>
      </c>
      <c r="Y1136" s="168">
        <v>4999.5</v>
      </c>
      <c r="Z1136" s="44" t="s">
        <v>398</v>
      </c>
      <c r="AA1136" s="168">
        <v>5121.5999999999995</v>
      </c>
      <c r="AB1136" s="44" t="s">
        <v>398</v>
      </c>
      <c r="AC1136" s="168">
        <v>5115</v>
      </c>
      <c r="AD1136" s="44" t="s">
        <v>398</v>
      </c>
      <c r="AE1136" s="168">
        <v>4741</v>
      </c>
      <c r="AF1136" s="44" t="s">
        <v>398</v>
      </c>
      <c r="AG1136" s="168">
        <v>6107.2</v>
      </c>
      <c r="AH1136" s="44" t="s">
        <v>398</v>
      </c>
      <c r="AI1136" s="168">
        <v>5005</v>
      </c>
      <c r="AJ1136" s="44" t="s">
        <v>398</v>
      </c>
      <c r="AK1136" s="168">
        <v>5771.7</v>
      </c>
      <c r="AL1136" s="44" t="s">
        <v>398</v>
      </c>
      <c r="AM1136" s="168">
        <f t="shared" si="0"/>
        <v>64559.549999999988</v>
      </c>
    </row>
    <row r="1137" spans="1:39" ht="30" customHeight="1" x14ac:dyDescent="0.25">
      <c r="A1137" s="214">
        <v>564</v>
      </c>
      <c r="B1137" s="112">
        <v>34424</v>
      </c>
      <c r="C1137" s="89" t="s">
        <v>461</v>
      </c>
      <c r="D1137" s="89" t="s">
        <v>473</v>
      </c>
      <c r="E1137" s="149" t="s">
        <v>463</v>
      </c>
      <c r="F1137" s="113" t="s">
        <v>464</v>
      </c>
      <c r="G1137" s="112"/>
      <c r="H1137" s="112"/>
      <c r="I1137" s="112"/>
      <c r="J1137" s="112"/>
      <c r="K1137" s="124" t="s">
        <v>101</v>
      </c>
      <c r="L1137" s="124" t="s">
        <v>101</v>
      </c>
      <c r="M1137" s="167">
        <v>32283.9</v>
      </c>
      <c r="N1137" s="167">
        <v>39740.400000000001</v>
      </c>
      <c r="O1137" s="167">
        <v>2264.4</v>
      </c>
      <c r="P1137" s="44" t="s">
        <v>398</v>
      </c>
      <c r="Q1137" s="168">
        <v>2462.4</v>
      </c>
      <c r="R1137" s="44" t="s">
        <v>398</v>
      </c>
      <c r="S1137" s="168">
        <v>2462.4</v>
      </c>
      <c r="T1137" s="44" t="s">
        <v>398</v>
      </c>
      <c r="U1137" s="168">
        <v>2128.0500000000002</v>
      </c>
      <c r="V1137" s="44" t="s">
        <v>398</v>
      </c>
      <c r="W1137" s="168">
        <v>1869.3</v>
      </c>
      <c r="X1137" s="44" t="s">
        <v>398</v>
      </c>
      <c r="Y1137" s="168">
        <v>1613.25</v>
      </c>
      <c r="Z1137" s="44" t="s">
        <v>398</v>
      </c>
      <c r="AA1137" s="168">
        <v>1924.2</v>
      </c>
      <c r="AB1137" s="44" t="s">
        <v>398</v>
      </c>
      <c r="AC1137" s="168">
        <v>1566.9</v>
      </c>
      <c r="AD1137" s="44" t="s">
        <v>398</v>
      </c>
      <c r="AE1137" s="168">
        <v>2305.8000000000002</v>
      </c>
      <c r="AF1137" s="44" t="s">
        <v>398</v>
      </c>
      <c r="AG1137" s="168">
        <v>2065.5</v>
      </c>
      <c r="AH1137" s="44" t="s">
        <v>398</v>
      </c>
      <c r="AI1137" s="168">
        <v>2224.8000000000002</v>
      </c>
      <c r="AJ1137" s="44" t="s">
        <v>398</v>
      </c>
      <c r="AK1137" s="168">
        <v>2080.8000000000002</v>
      </c>
      <c r="AL1137" s="44" t="s">
        <v>398</v>
      </c>
      <c r="AM1137" s="168">
        <f t="shared" si="0"/>
        <v>24967.8</v>
      </c>
    </row>
    <row r="1138" spans="1:39" ht="30" customHeight="1" x14ac:dyDescent="0.25">
      <c r="A1138" s="215"/>
      <c r="B1138" s="112">
        <v>34424</v>
      </c>
      <c r="C1138" s="89" t="s">
        <v>461</v>
      </c>
      <c r="D1138" s="89" t="s">
        <v>473</v>
      </c>
      <c r="E1138" s="149" t="s">
        <v>466</v>
      </c>
      <c r="F1138" s="113" t="s">
        <v>464</v>
      </c>
      <c r="G1138" s="112" t="s">
        <v>474</v>
      </c>
      <c r="H1138" s="112">
        <v>78</v>
      </c>
      <c r="I1138" s="112" t="s">
        <v>475</v>
      </c>
      <c r="J1138" s="112">
        <v>14</v>
      </c>
      <c r="K1138" s="124" t="s">
        <v>101</v>
      </c>
      <c r="L1138" s="124" t="s">
        <v>101</v>
      </c>
      <c r="M1138" s="167">
        <v>39458.1</v>
      </c>
      <c r="N1138" s="167">
        <v>48571.6</v>
      </c>
      <c r="O1138" s="167">
        <v>2767.6</v>
      </c>
      <c r="P1138" s="44" t="s">
        <v>398</v>
      </c>
      <c r="Q1138" s="168">
        <v>3009.6</v>
      </c>
      <c r="R1138" s="44" t="s">
        <v>398</v>
      </c>
      <c r="S1138" s="168">
        <v>3009.6</v>
      </c>
      <c r="T1138" s="44" t="s">
        <v>398</v>
      </c>
      <c r="U1138" s="168">
        <v>2600.9499999999998</v>
      </c>
      <c r="V1138" s="44" t="s">
        <v>398</v>
      </c>
      <c r="W1138" s="168">
        <v>2284.6999999999998</v>
      </c>
      <c r="X1138" s="44" t="s">
        <v>398</v>
      </c>
      <c r="Y1138" s="168">
        <v>1971.75</v>
      </c>
      <c r="Z1138" s="44" t="s">
        <v>398</v>
      </c>
      <c r="AA1138" s="168">
        <v>2351.8000000000002</v>
      </c>
      <c r="AB1138" s="44" t="s">
        <v>398</v>
      </c>
      <c r="AC1138" s="168">
        <v>1915.1</v>
      </c>
      <c r="AD1138" s="44" t="s">
        <v>398</v>
      </c>
      <c r="AE1138" s="168">
        <v>2818.2</v>
      </c>
      <c r="AF1138" s="44" t="s">
        <v>398</v>
      </c>
      <c r="AG1138" s="168">
        <v>2524.5</v>
      </c>
      <c r="AH1138" s="44" t="s">
        <v>398</v>
      </c>
      <c r="AI1138" s="168">
        <v>2719.2</v>
      </c>
      <c r="AJ1138" s="44" t="s">
        <v>398</v>
      </c>
      <c r="AK1138" s="168">
        <v>2543.1999999999998</v>
      </c>
      <c r="AL1138" s="44" t="s">
        <v>398</v>
      </c>
      <c r="AM1138" s="168">
        <f t="shared" si="0"/>
        <v>30516.2</v>
      </c>
    </row>
    <row r="1139" spans="1:39" ht="30" customHeight="1" x14ac:dyDescent="0.25">
      <c r="A1139" s="214">
        <v>565</v>
      </c>
      <c r="B1139" s="112">
        <v>34425</v>
      </c>
      <c r="C1139" s="89" t="s">
        <v>461</v>
      </c>
      <c r="D1139" s="89" t="s">
        <v>473</v>
      </c>
      <c r="E1139" s="149" t="s">
        <v>463</v>
      </c>
      <c r="F1139" s="113" t="s">
        <v>464</v>
      </c>
      <c r="G1139" s="112"/>
      <c r="H1139" s="112"/>
      <c r="I1139" s="112"/>
      <c r="J1139" s="112"/>
      <c r="K1139" s="124" t="s">
        <v>101</v>
      </c>
      <c r="L1139" s="124" t="s">
        <v>101</v>
      </c>
      <c r="M1139" s="167">
        <v>191637</v>
      </c>
      <c r="N1139" s="167">
        <v>184554.45</v>
      </c>
      <c r="O1139" s="167">
        <v>14590.35</v>
      </c>
      <c r="P1139" s="44" t="s">
        <v>398</v>
      </c>
      <c r="Q1139" s="168">
        <v>13815.9</v>
      </c>
      <c r="R1139" s="44" t="s">
        <v>398</v>
      </c>
      <c r="S1139" s="168">
        <v>14922</v>
      </c>
      <c r="T1139" s="44" t="s">
        <v>398</v>
      </c>
      <c r="U1139" s="168">
        <v>14816.7</v>
      </c>
      <c r="V1139" s="44" t="s">
        <v>398</v>
      </c>
      <c r="W1139" s="168">
        <v>12237.75</v>
      </c>
      <c r="X1139" s="44" t="s">
        <v>398</v>
      </c>
      <c r="Y1139" s="168">
        <v>12250.35</v>
      </c>
      <c r="Z1139" s="44" t="s">
        <v>398</v>
      </c>
      <c r="AA1139" s="168">
        <v>14046.300000000001</v>
      </c>
      <c r="AB1139" s="44" t="s">
        <v>398</v>
      </c>
      <c r="AC1139" s="168">
        <v>14454.9</v>
      </c>
      <c r="AD1139" s="44" t="s">
        <v>398</v>
      </c>
      <c r="AE1139" s="168">
        <v>15500.25</v>
      </c>
      <c r="AF1139" s="44" t="s">
        <v>398</v>
      </c>
      <c r="AG1139" s="168">
        <v>15745.5</v>
      </c>
      <c r="AH1139" s="44" t="s">
        <v>398</v>
      </c>
      <c r="AI1139" s="168">
        <v>11986.2</v>
      </c>
      <c r="AJ1139" s="44" t="s">
        <v>398</v>
      </c>
      <c r="AK1139" s="168">
        <v>13659.300000000001</v>
      </c>
      <c r="AL1139" s="44" t="s">
        <v>398</v>
      </c>
      <c r="AM1139" s="168">
        <f t="shared" si="0"/>
        <v>168025.5</v>
      </c>
    </row>
    <row r="1140" spans="1:39" ht="30" customHeight="1" x14ac:dyDescent="0.25">
      <c r="A1140" s="215"/>
      <c r="B1140" s="112">
        <v>34425</v>
      </c>
      <c r="C1140" s="89" t="s">
        <v>461</v>
      </c>
      <c r="D1140" s="89" t="s">
        <v>473</v>
      </c>
      <c r="E1140" s="149" t="s">
        <v>466</v>
      </c>
      <c r="F1140" s="113" t="s">
        <v>464</v>
      </c>
      <c r="G1140" s="112" t="s">
        <v>474</v>
      </c>
      <c r="H1140" s="112">
        <v>104</v>
      </c>
      <c r="I1140" s="112" t="s">
        <v>475</v>
      </c>
      <c r="J1140" s="112">
        <v>18</v>
      </c>
      <c r="K1140" s="124" t="s">
        <v>101</v>
      </c>
      <c r="L1140" s="124" t="s">
        <v>101</v>
      </c>
      <c r="M1140" s="167">
        <v>234223</v>
      </c>
      <c r="N1140" s="167">
        <v>225566.55</v>
      </c>
      <c r="O1140" s="167">
        <v>17832.650000000001</v>
      </c>
      <c r="P1140" s="44" t="s">
        <v>398</v>
      </c>
      <c r="Q1140" s="168">
        <v>16886.099999999999</v>
      </c>
      <c r="R1140" s="44" t="s">
        <v>398</v>
      </c>
      <c r="S1140" s="168">
        <v>18238</v>
      </c>
      <c r="T1140" s="44" t="s">
        <v>398</v>
      </c>
      <c r="U1140" s="168">
        <v>18109.3</v>
      </c>
      <c r="V1140" s="44" t="s">
        <v>398</v>
      </c>
      <c r="W1140" s="168">
        <v>14957.25</v>
      </c>
      <c r="X1140" s="44" t="s">
        <v>398</v>
      </c>
      <c r="Y1140" s="168">
        <v>14972.65</v>
      </c>
      <c r="Z1140" s="44" t="s">
        <v>398</v>
      </c>
      <c r="AA1140" s="168">
        <v>17167.699999999997</v>
      </c>
      <c r="AB1140" s="44" t="s">
        <v>398</v>
      </c>
      <c r="AC1140" s="168">
        <v>17667.099999999999</v>
      </c>
      <c r="AD1140" s="44" t="s">
        <v>398</v>
      </c>
      <c r="AE1140" s="168">
        <v>18944.75</v>
      </c>
      <c r="AF1140" s="44" t="s">
        <v>398</v>
      </c>
      <c r="AG1140" s="168">
        <v>19244.5</v>
      </c>
      <c r="AH1140" s="44" t="s">
        <v>398</v>
      </c>
      <c r="AI1140" s="168">
        <v>14649.8</v>
      </c>
      <c r="AJ1140" s="44" t="s">
        <v>398</v>
      </c>
      <c r="AK1140" s="168">
        <v>16694.699999999997</v>
      </c>
      <c r="AL1140" s="44" t="s">
        <v>398</v>
      </c>
      <c r="AM1140" s="168">
        <f t="shared" si="0"/>
        <v>205364.5</v>
      </c>
    </row>
    <row r="1141" spans="1:39" ht="30" customHeight="1" x14ac:dyDescent="0.25">
      <c r="A1141" s="214">
        <v>566</v>
      </c>
      <c r="B1141" s="112">
        <v>34426</v>
      </c>
      <c r="C1141" s="89" t="s">
        <v>461</v>
      </c>
      <c r="D1141" s="89" t="s">
        <v>473</v>
      </c>
      <c r="E1141" s="149" t="s">
        <v>463</v>
      </c>
      <c r="F1141" s="113" t="s">
        <v>464</v>
      </c>
      <c r="G1141" s="112"/>
      <c r="H1141" s="112"/>
      <c r="I1141" s="112"/>
      <c r="J1141" s="112"/>
      <c r="K1141" s="124" t="s">
        <v>101</v>
      </c>
      <c r="L1141" s="124" t="s">
        <v>101</v>
      </c>
      <c r="M1141" s="167">
        <v>40435.200000000004</v>
      </c>
      <c r="N1141" s="167">
        <v>38805.300000000003</v>
      </c>
      <c r="O1141" s="167">
        <v>3454.2000000000003</v>
      </c>
      <c r="P1141" s="44" t="s">
        <v>398</v>
      </c>
      <c r="Q1141" s="168">
        <v>3033.9</v>
      </c>
      <c r="R1141" s="44" t="s">
        <v>398</v>
      </c>
      <c r="S1141" s="168">
        <v>3232.8</v>
      </c>
      <c r="T1141" s="44" t="s">
        <v>398</v>
      </c>
      <c r="U1141" s="168">
        <v>3209.4</v>
      </c>
      <c r="V1141" s="44" t="s">
        <v>398</v>
      </c>
      <c r="W1141" s="168">
        <v>3124.35</v>
      </c>
      <c r="X1141" s="44" t="s">
        <v>398</v>
      </c>
      <c r="Y1141" s="168">
        <v>2880.9</v>
      </c>
      <c r="Z1141" s="44" t="s">
        <v>398</v>
      </c>
      <c r="AA1141" s="168">
        <v>2641.5</v>
      </c>
      <c r="AB1141" s="44" t="s">
        <v>398</v>
      </c>
      <c r="AC1141" s="168">
        <v>2382.75</v>
      </c>
      <c r="AD1141" s="44" t="s">
        <v>398</v>
      </c>
      <c r="AE1141" s="168">
        <v>3515.85</v>
      </c>
      <c r="AF1141" s="44" t="s">
        <v>398</v>
      </c>
      <c r="AG1141" s="168">
        <v>3226.05</v>
      </c>
      <c r="AH1141" s="44" t="s">
        <v>398</v>
      </c>
      <c r="AI1141" s="168">
        <v>2389.5</v>
      </c>
      <c r="AJ1141" s="44" t="s">
        <v>398</v>
      </c>
      <c r="AK1141" s="168">
        <v>3245.85</v>
      </c>
      <c r="AL1141" s="44" t="s">
        <v>398</v>
      </c>
      <c r="AM1141" s="168">
        <f t="shared" si="0"/>
        <v>36337.049999999996</v>
      </c>
    </row>
    <row r="1142" spans="1:39" ht="30" customHeight="1" x14ac:dyDescent="0.25">
      <c r="A1142" s="215"/>
      <c r="B1142" s="112">
        <v>34426</v>
      </c>
      <c r="C1142" s="89" t="s">
        <v>461</v>
      </c>
      <c r="D1142" s="89" t="s">
        <v>473</v>
      </c>
      <c r="E1142" s="149" t="s">
        <v>466</v>
      </c>
      <c r="F1142" s="113" t="s">
        <v>464</v>
      </c>
      <c r="G1142" s="112" t="s">
        <v>474</v>
      </c>
      <c r="H1142" s="112">
        <v>91</v>
      </c>
      <c r="I1142" s="112" t="s">
        <v>475</v>
      </c>
      <c r="J1142" s="112">
        <v>9</v>
      </c>
      <c r="K1142" s="124" t="s">
        <v>101</v>
      </c>
      <c r="L1142" s="124" t="s">
        <v>101</v>
      </c>
      <c r="M1142" s="167">
        <v>49420.799999999996</v>
      </c>
      <c r="N1142" s="167">
        <v>47428.7</v>
      </c>
      <c r="O1142" s="167">
        <v>4221.7999999999993</v>
      </c>
      <c r="P1142" s="44" t="s">
        <v>398</v>
      </c>
      <c r="Q1142" s="168">
        <v>3708.1</v>
      </c>
      <c r="R1142" s="44" t="s">
        <v>398</v>
      </c>
      <c r="S1142" s="168">
        <v>3951.2</v>
      </c>
      <c r="T1142" s="44" t="s">
        <v>398</v>
      </c>
      <c r="U1142" s="168">
        <v>3922.6</v>
      </c>
      <c r="V1142" s="44" t="s">
        <v>398</v>
      </c>
      <c r="W1142" s="168">
        <v>3818.65</v>
      </c>
      <c r="X1142" s="44" t="s">
        <v>398</v>
      </c>
      <c r="Y1142" s="168">
        <v>3521.1</v>
      </c>
      <c r="Z1142" s="44" t="s">
        <v>398</v>
      </c>
      <c r="AA1142" s="168">
        <v>3228.5</v>
      </c>
      <c r="AB1142" s="44" t="s">
        <v>398</v>
      </c>
      <c r="AC1142" s="168">
        <v>2912.25</v>
      </c>
      <c r="AD1142" s="44" t="s">
        <v>398</v>
      </c>
      <c r="AE1142" s="168">
        <v>4297.1499999999996</v>
      </c>
      <c r="AF1142" s="44" t="s">
        <v>398</v>
      </c>
      <c r="AG1142" s="168">
        <v>3942.95</v>
      </c>
      <c r="AH1142" s="44" t="s">
        <v>398</v>
      </c>
      <c r="AI1142" s="168">
        <v>2920.5</v>
      </c>
      <c r="AJ1142" s="44" t="s">
        <v>398</v>
      </c>
      <c r="AK1142" s="168">
        <v>3967.15</v>
      </c>
      <c r="AL1142" s="44" t="s">
        <v>398</v>
      </c>
      <c r="AM1142" s="168">
        <f t="shared" si="0"/>
        <v>44411.95</v>
      </c>
    </row>
    <row r="1143" spans="1:39" ht="30" customHeight="1" x14ac:dyDescent="0.25">
      <c r="A1143" s="214">
        <v>567</v>
      </c>
      <c r="B1143" s="112">
        <v>34427</v>
      </c>
      <c r="C1143" s="89" t="s">
        <v>461</v>
      </c>
      <c r="D1143" s="89" t="s">
        <v>473</v>
      </c>
      <c r="E1143" s="149" t="s">
        <v>463</v>
      </c>
      <c r="F1143" s="113" t="s">
        <v>464</v>
      </c>
      <c r="G1143" s="112"/>
      <c r="H1143" s="112"/>
      <c r="I1143" s="112"/>
      <c r="J1143" s="112"/>
      <c r="K1143" s="124" t="s">
        <v>101</v>
      </c>
      <c r="L1143" s="124" t="s">
        <v>101</v>
      </c>
      <c r="M1143" s="167">
        <v>38635.200000000004</v>
      </c>
      <c r="N1143" s="167">
        <v>34412.400000000001</v>
      </c>
      <c r="O1143" s="167">
        <v>3848.85</v>
      </c>
      <c r="P1143" s="44" t="s">
        <v>398</v>
      </c>
      <c r="Q1143" s="168">
        <v>3721.05</v>
      </c>
      <c r="R1143" s="44" t="s">
        <v>398</v>
      </c>
      <c r="S1143" s="168">
        <v>4225.05</v>
      </c>
      <c r="T1143" s="44" t="s">
        <v>398</v>
      </c>
      <c r="U1143" s="168">
        <v>3564</v>
      </c>
      <c r="V1143" s="44" t="s">
        <v>398</v>
      </c>
      <c r="W1143" s="168">
        <v>4242.6000000000004</v>
      </c>
      <c r="X1143" s="44" t="s">
        <v>398</v>
      </c>
      <c r="Y1143" s="168">
        <v>1234.3500000000001</v>
      </c>
      <c r="Z1143" s="44" t="s">
        <v>398</v>
      </c>
      <c r="AA1143" s="168">
        <v>5251.5</v>
      </c>
      <c r="AB1143" s="44" t="s">
        <v>398</v>
      </c>
      <c r="AC1143" s="168">
        <v>3258.9</v>
      </c>
      <c r="AD1143" s="44" t="s">
        <v>398</v>
      </c>
      <c r="AE1143" s="168">
        <v>4054.05</v>
      </c>
      <c r="AF1143" s="44" t="s">
        <v>398</v>
      </c>
      <c r="AG1143" s="168">
        <v>3751.65</v>
      </c>
      <c r="AH1143" s="44" t="s">
        <v>398</v>
      </c>
      <c r="AI1143" s="168">
        <v>3657.15</v>
      </c>
      <c r="AJ1143" s="44" t="s">
        <v>398</v>
      </c>
      <c r="AK1143" s="168">
        <v>4288.95</v>
      </c>
      <c r="AL1143" s="44" t="s">
        <v>398</v>
      </c>
      <c r="AM1143" s="168">
        <f t="shared" si="0"/>
        <v>45098.100000000006</v>
      </c>
    </row>
    <row r="1144" spans="1:39" ht="30" customHeight="1" x14ac:dyDescent="0.25">
      <c r="A1144" s="215"/>
      <c r="B1144" s="112">
        <v>34427</v>
      </c>
      <c r="C1144" s="89" t="s">
        <v>461</v>
      </c>
      <c r="D1144" s="89" t="s">
        <v>473</v>
      </c>
      <c r="E1144" s="149" t="s">
        <v>466</v>
      </c>
      <c r="F1144" s="113" t="s">
        <v>464</v>
      </c>
      <c r="G1144" s="112" t="s">
        <v>474</v>
      </c>
      <c r="H1144" s="112">
        <v>39</v>
      </c>
      <c r="I1144" s="112" t="s">
        <v>475</v>
      </c>
      <c r="J1144" s="112">
        <v>13</v>
      </c>
      <c r="K1144" s="124" t="s">
        <v>101</v>
      </c>
      <c r="L1144" s="124" t="s">
        <v>101</v>
      </c>
      <c r="M1144" s="167">
        <v>47220.799999999996</v>
      </c>
      <c r="N1144" s="167">
        <v>42059.6</v>
      </c>
      <c r="O1144" s="167">
        <v>4704.1499999999996</v>
      </c>
      <c r="P1144" s="44" t="s">
        <v>398</v>
      </c>
      <c r="Q1144" s="168">
        <v>4547.95</v>
      </c>
      <c r="R1144" s="44" t="s">
        <v>398</v>
      </c>
      <c r="S1144" s="168">
        <v>5163.95</v>
      </c>
      <c r="T1144" s="44" t="s">
        <v>398</v>
      </c>
      <c r="U1144" s="168">
        <v>4356</v>
      </c>
      <c r="V1144" s="44" t="s">
        <v>398</v>
      </c>
      <c r="W1144" s="168">
        <v>5185.3999999999996</v>
      </c>
      <c r="X1144" s="44" t="s">
        <v>398</v>
      </c>
      <c r="Y1144" s="168">
        <v>1508.6499999999999</v>
      </c>
      <c r="Z1144" s="44" t="s">
        <v>398</v>
      </c>
      <c r="AA1144" s="168">
        <v>6418.5</v>
      </c>
      <c r="AB1144" s="44" t="s">
        <v>398</v>
      </c>
      <c r="AC1144" s="168">
        <v>3983.1</v>
      </c>
      <c r="AD1144" s="44" t="s">
        <v>398</v>
      </c>
      <c r="AE1144" s="168">
        <v>4954.95</v>
      </c>
      <c r="AF1144" s="44" t="s">
        <v>398</v>
      </c>
      <c r="AG1144" s="168">
        <v>4585.3500000000004</v>
      </c>
      <c r="AH1144" s="44" t="s">
        <v>398</v>
      </c>
      <c r="AI1144" s="168">
        <v>4469.8500000000004</v>
      </c>
      <c r="AJ1144" s="44" t="s">
        <v>398</v>
      </c>
      <c r="AK1144" s="168">
        <v>5242.05</v>
      </c>
      <c r="AL1144" s="44" t="s">
        <v>398</v>
      </c>
      <c r="AM1144" s="168">
        <f t="shared" si="0"/>
        <v>55119.899999999994</v>
      </c>
    </row>
    <row r="1145" spans="1:39" ht="30" customHeight="1" x14ac:dyDescent="0.25">
      <c r="A1145" s="214">
        <v>568</v>
      </c>
      <c r="B1145" s="112">
        <v>34428</v>
      </c>
      <c r="C1145" s="89" t="s">
        <v>461</v>
      </c>
      <c r="D1145" s="89" t="s">
        <v>473</v>
      </c>
      <c r="E1145" s="149" t="s">
        <v>463</v>
      </c>
      <c r="F1145" s="113" t="s">
        <v>464</v>
      </c>
      <c r="G1145" s="112"/>
      <c r="H1145" s="112"/>
      <c r="I1145" s="112"/>
      <c r="J1145" s="112"/>
      <c r="K1145" s="124" t="s">
        <v>101</v>
      </c>
      <c r="L1145" s="124" t="s">
        <v>101</v>
      </c>
      <c r="M1145" s="167">
        <v>74856.600000000006</v>
      </c>
      <c r="N1145" s="167">
        <v>61223.85</v>
      </c>
      <c r="O1145" s="167">
        <v>4611.1500000000005</v>
      </c>
      <c r="P1145" s="44" t="s">
        <v>398</v>
      </c>
      <c r="Q1145" s="168">
        <v>4698.9000000000005</v>
      </c>
      <c r="R1145" s="44" t="s">
        <v>398</v>
      </c>
      <c r="S1145" s="168">
        <v>5075.1000000000004</v>
      </c>
      <c r="T1145" s="44" t="s">
        <v>398</v>
      </c>
      <c r="U1145" s="168">
        <v>4961.25</v>
      </c>
      <c r="V1145" s="44" t="s">
        <v>398</v>
      </c>
      <c r="W1145" s="168">
        <v>4349.25</v>
      </c>
      <c r="X1145" s="44" t="s">
        <v>398</v>
      </c>
      <c r="Y1145" s="168">
        <v>4297.95</v>
      </c>
      <c r="Z1145" s="44" t="s">
        <v>398</v>
      </c>
      <c r="AA1145" s="168">
        <v>3987</v>
      </c>
      <c r="AB1145" s="44" t="s">
        <v>398</v>
      </c>
      <c r="AC1145" s="168">
        <v>3741.75</v>
      </c>
      <c r="AD1145" s="44" t="s">
        <v>398</v>
      </c>
      <c r="AE1145" s="168">
        <v>5203.8</v>
      </c>
      <c r="AF1145" s="44" t="s">
        <v>398</v>
      </c>
      <c r="AG1145" s="168">
        <v>5070.1500000000005</v>
      </c>
      <c r="AH1145" s="44" t="s">
        <v>398</v>
      </c>
      <c r="AI1145" s="168">
        <v>4735.8</v>
      </c>
      <c r="AJ1145" s="44" t="s">
        <v>398</v>
      </c>
      <c r="AK1145" s="168">
        <v>5220.45</v>
      </c>
      <c r="AL1145" s="44" t="s">
        <v>398</v>
      </c>
      <c r="AM1145" s="168">
        <f t="shared" si="0"/>
        <v>55952.55000000001</v>
      </c>
    </row>
    <row r="1146" spans="1:39" ht="30" customHeight="1" x14ac:dyDescent="0.25">
      <c r="A1146" s="215"/>
      <c r="B1146" s="112">
        <v>34428</v>
      </c>
      <c r="C1146" s="89" t="s">
        <v>461</v>
      </c>
      <c r="D1146" s="89" t="s">
        <v>473</v>
      </c>
      <c r="E1146" s="149" t="s">
        <v>466</v>
      </c>
      <c r="F1146" s="113" t="s">
        <v>464</v>
      </c>
      <c r="G1146" s="112" t="s">
        <v>474</v>
      </c>
      <c r="H1146" s="112">
        <v>26</v>
      </c>
      <c r="I1146" s="112" t="s">
        <v>475</v>
      </c>
      <c r="J1146" s="112">
        <v>5</v>
      </c>
      <c r="K1146" s="124" t="s">
        <v>101</v>
      </c>
      <c r="L1146" s="124" t="s">
        <v>101</v>
      </c>
      <c r="M1146" s="167">
        <v>91491.4</v>
      </c>
      <c r="N1146" s="167">
        <v>74829.149999999994</v>
      </c>
      <c r="O1146" s="167">
        <v>5635.8499999999995</v>
      </c>
      <c r="P1146" s="44" t="s">
        <v>398</v>
      </c>
      <c r="Q1146" s="168">
        <v>5743.0999999999995</v>
      </c>
      <c r="R1146" s="44" t="s">
        <v>398</v>
      </c>
      <c r="S1146" s="168">
        <v>6202.9</v>
      </c>
      <c r="T1146" s="44" t="s">
        <v>398</v>
      </c>
      <c r="U1146" s="168">
        <v>6063.75</v>
      </c>
      <c r="V1146" s="44" t="s">
        <v>398</v>
      </c>
      <c r="W1146" s="168">
        <v>5315.75</v>
      </c>
      <c r="X1146" s="44" t="s">
        <v>398</v>
      </c>
      <c r="Y1146" s="168">
        <v>5253.05</v>
      </c>
      <c r="Z1146" s="44" t="s">
        <v>398</v>
      </c>
      <c r="AA1146" s="168">
        <v>4873</v>
      </c>
      <c r="AB1146" s="44" t="s">
        <v>398</v>
      </c>
      <c r="AC1146" s="168">
        <v>4573.25</v>
      </c>
      <c r="AD1146" s="44" t="s">
        <v>398</v>
      </c>
      <c r="AE1146" s="168">
        <v>6360.2</v>
      </c>
      <c r="AF1146" s="44" t="s">
        <v>398</v>
      </c>
      <c r="AG1146" s="168">
        <v>6196.8499999999995</v>
      </c>
      <c r="AH1146" s="44" t="s">
        <v>398</v>
      </c>
      <c r="AI1146" s="168">
        <v>5788.2</v>
      </c>
      <c r="AJ1146" s="44" t="s">
        <v>398</v>
      </c>
      <c r="AK1146" s="168">
        <v>6380.55</v>
      </c>
      <c r="AL1146" s="44" t="s">
        <v>398</v>
      </c>
      <c r="AM1146" s="168">
        <f t="shared" si="0"/>
        <v>68386.45</v>
      </c>
    </row>
    <row r="1147" spans="1:39" ht="30" customHeight="1" x14ac:dyDescent="0.25">
      <c r="A1147" s="214">
        <v>569</v>
      </c>
      <c r="B1147" s="112">
        <v>34429</v>
      </c>
      <c r="C1147" s="89" t="s">
        <v>461</v>
      </c>
      <c r="D1147" s="89" t="s">
        <v>473</v>
      </c>
      <c r="E1147" s="149" t="s">
        <v>463</v>
      </c>
      <c r="F1147" s="113" t="s">
        <v>464</v>
      </c>
      <c r="G1147" s="112"/>
      <c r="H1147" s="112"/>
      <c r="I1147" s="112"/>
      <c r="J1147" s="112"/>
      <c r="K1147" s="124" t="s">
        <v>101</v>
      </c>
      <c r="L1147" s="124" t="s">
        <v>101</v>
      </c>
      <c r="M1147" s="167">
        <v>15273.9</v>
      </c>
      <c r="N1147" s="167">
        <v>26401.95</v>
      </c>
      <c r="O1147" s="167">
        <v>4430.25</v>
      </c>
      <c r="P1147" s="44" t="s">
        <v>398</v>
      </c>
      <c r="Q1147" s="168">
        <v>3546.4500000000003</v>
      </c>
      <c r="R1147" s="44" t="s">
        <v>398</v>
      </c>
      <c r="S1147" s="168">
        <v>3079.8</v>
      </c>
      <c r="T1147" s="44" t="s">
        <v>398</v>
      </c>
      <c r="U1147" s="168">
        <v>3130.2000000000003</v>
      </c>
      <c r="V1147" s="44" t="s">
        <v>398</v>
      </c>
      <c r="W1147" s="168">
        <v>2482.65</v>
      </c>
      <c r="X1147" s="44" t="s">
        <v>398</v>
      </c>
      <c r="Y1147" s="168">
        <v>2349</v>
      </c>
      <c r="Z1147" s="44" t="s">
        <v>398</v>
      </c>
      <c r="AA1147" s="168">
        <v>2998.35</v>
      </c>
      <c r="AB1147" s="44" t="s">
        <v>398</v>
      </c>
      <c r="AC1147" s="168">
        <v>2315.25</v>
      </c>
      <c r="AD1147" s="44" t="s">
        <v>398</v>
      </c>
      <c r="AE1147" s="168">
        <v>3371.85</v>
      </c>
      <c r="AF1147" s="44" t="s">
        <v>398</v>
      </c>
      <c r="AG1147" s="168">
        <v>3385.8</v>
      </c>
      <c r="AH1147" s="44" t="s">
        <v>398</v>
      </c>
      <c r="AI1147" s="168">
        <v>4102.6500000000005</v>
      </c>
      <c r="AJ1147" s="44" t="s">
        <v>398</v>
      </c>
      <c r="AK1147" s="168">
        <v>4386.6000000000004</v>
      </c>
      <c r="AL1147" s="44" t="s">
        <v>398</v>
      </c>
      <c r="AM1147" s="168">
        <f t="shared" si="0"/>
        <v>39578.85</v>
      </c>
    </row>
    <row r="1148" spans="1:39" ht="30" customHeight="1" x14ac:dyDescent="0.25">
      <c r="A1148" s="215"/>
      <c r="B1148" s="112">
        <v>34429</v>
      </c>
      <c r="C1148" s="89" t="s">
        <v>461</v>
      </c>
      <c r="D1148" s="89" t="s">
        <v>473</v>
      </c>
      <c r="E1148" s="149" t="s">
        <v>466</v>
      </c>
      <c r="F1148" s="113" t="s">
        <v>464</v>
      </c>
      <c r="G1148" s="112" t="s">
        <v>474</v>
      </c>
      <c r="H1148" s="112">
        <v>117</v>
      </c>
      <c r="I1148" s="112" t="s">
        <v>475</v>
      </c>
      <c r="J1148" s="112">
        <v>15</v>
      </c>
      <c r="K1148" s="124" t="s">
        <v>101</v>
      </c>
      <c r="L1148" s="124" t="s">
        <v>101</v>
      </c>
      <c r="M1148" s="167">
        <v>18668.099999999999</v>
      </c>
      <c r="N1148" s="167">
        <v>32269.05</v>
      </c>
      <c r="O1148" s="167">
        <v>5414.75</v>
      </c>
      <c r="P1148" s="44" t="s">
        <v>398</v>
      </c>
      <c r="Q1148" s="168">
        <v>4334.5499999999993</v>
      </c>
      <c r="R1148" s="44" t="s">
        <v>398</v>
      </c>
      <c r="S1148" s="168">
        <v>3764.2</v>
      </c>
      <c r="T1148" s="44" t="s">
        <v>398</v>
      </c>
      <c r="U1148" s="168">
        <v>3825.7999999999997</v>
      </c>
      <c r="V1148" s="44" t="s">
        <v>398</v>
      </c>
      <c r="W1148" s="168">
        <v>3034.35</v>
      </c>
      <c r="X1148" s="44" t="s">
        <v>398</v>
      </c>
      <c r="Y1148" s="168">
        <v>2871</v>
      </c>
      <c r="Z1148" s="44" t="s">
        <v>398</v>
      </c>
      <c r="AA1148" s="168">
        <v>3664.65</v>
      </c>
      <c r="AB1148" s="44" t="s">
        <v>398</v>
      </c>
      <c r="AC1148" s="168">
        <v>2829.75</v>
      </c>
      <c r="AD1148" s="44" t="s">
        <v>398</v>
      </c>
      <c r="AE1148" s="168">
        <v>4121.1499999999996</v>
      </c>
      <c r="AF1148" s="44" t="s">
        <v>398</v>
      </c>
      <c r="AG1148" s="168">
        <v>4138.2</v>
      </c>
      <c r="AH1148" s="44" t="s">
        <v>398</v>
      </c>
      <c r="AI1148" s="168">
        <v>5014.3499999999995</v>
      </c>
      <c r="AJ1148" s="44" t="s">
        <v>398</v>
      </c>
      <c r="AK1148" s="168">
        <v>5361.4</v>
      </c>
      <c r="AL1148" s="44" t="s">
        <v>398</v>
      </c>
      <c r="AM1148" s="168">
        <f t="shared" si="0"/>
        <v>48374.149999999994</v>
      </c>
    </row>
    <row r="1149" spans="1:39" ht="30" customHeight="1" x14ac:dyDescent="0.25">
      <c r="A1149" s="214">
        <v>570</v>
      </c>
      <c r="B1149" s="112">
        <v>34430</v>
      </c>
      <c r="C1149" s="89" t="s">
        <v>461</v>
      </c>
      <c r="D1149" s="89" t="s">
        <v>473</v>
      </c>
      <c r="E1149" s="149" t="s">
        <v>463</v>
      </c>
      <c r="F1149" s="113" t="s">
        <v>464</v>
      </c>
      <c r="G1149" s="112"/>
      <c r="H1149" s="112"/>
      <c r="I1149" s="112"/>
      <c r="J1149" s="112"/>
      <c r="K1149" s="124" t="s">
        <v>101</v>
      </c>
      <c r="L1149" s="124" t="s">
        <v>101</v>
      </c>
      <c r="M1149" s="167">
        <v>85068</v>
      </c>
      <c r="N1149" s="167">
        <v>97254</v>
      </c>
      <c r="O1149" s="167">
        <v>8550</v>
      </c>
      <c r="P1149" s="44" t="s">
        <v>398</v>
      </c>
      <c r="Q1149" s="168">
        <v>7956</v>
      </c>
      <c r="R1149" s="44" t="s">
        <v>398</v>
      </c>
      <c r="S1149" s="168">
        <v>6750</v>
      </c>
      <c r="T1149" s="44" t="s">
        <v>398</v>
      </c>
      <c r="U1149" s="168">
        <v>8964</v>
      </c>
      <c r="V1149" s="44" t="s">
        <v>398</v>
      </c>
      <c r="W1149" s="168">
        <v>8442</v>
      </c>
      <c r="X1149" s="44" t="s">
        <v>398</v>
      </c>
      <c r="Y1149" s="168">
        <v>6156</v>
      </c>
      <c r="Z1149" s="44" t="s">
        <v>398</v>
      </c>
      <c r="AA1149" s="168">
        <v>7812</v>
      </c>
      <c r="AB1149" s="44" t="s">
        <v>398</v>
      </c>
      <c r="AC1149" s="168">
        <v>6984</v>
      </c>
      <c r="AD1149" s="44" t="s">
        <v>398</v>
      </c>
      <c r="AE1149" s="168">
        <v>7794</v>
      </c>
      <c r="AF1149" s="44" t="s">
        <v>398</v>
      </c>
      <c r="AG1149" s="168">
        <v>7848</v>
      </c>
      <c r="AH1149" s="44" t="s">
        <v>398</v>
      </c>
      <c r="AI1149" s="168">
        <v>7362</v>
      </c>
      <c r="AJ1149" s="44" t="s">
        <v>398</v>
      </c>
      <c r="AK1149" s="168">
        <v>8496</v>
      </c>
      <c r="AL1149" s="44" t="s">
        <v>398</v>
      </c>
      <c r="AM1149" s="168">
        <f t="shared" si="0"/>
        <v>93114</v>
      </c>
    </row>
    <row r="1150" spans="1:39" ht="30" customHeight="1" x14ac:dyDescent="0.25">
      <c r="A1150" s="215"/>
      <c r="B1150" s="112">
        <v>34430</v>
      </c>
      <c r="C1150" s="89" t="s">
        <v>461</v>
      </c>
      <c r="D1150" s="89" t="s">
        <v>473</v>
      </c>
      <c r="E1150" s="149" t="s">
        <v>466</v>
      </c>
      <c r="F1150" s="113" t="s">
        <v>464</v>
      </c>
      <c r="G1150" s="112" t="s">
        <v>474</v>
      </c>
      <c r="H1150" s="112">
        <v>26</v>
      </c>
      <c r="I1150" s="112" t="s">
        <v>475</v>
      </c>
      <c r="J1150" s="112">
        <v>7</v>
      </c>
      <c r="K1150" s="124" t="s">
        <v>101</v>
      </c>
      <c r="L1150" s="124" t="s">
        <v>101</v>
      </c>
      <c r="M1150" s="167">
        <v>103972</v>
      </c>
      <c r="N1150" s="167">
        <v>118866</v>
      </c>
      <c r="O1150" s="167">
        <v>10450</v>
      </c>
      <c r="P1150" s="44" t="s">
        <v>398</v>
      </c>
      <c r="Q1150" s="168">
        <v>9724</v>
      </c>
      <c r="R1150" s="44" t="s">
        <v>398</v>
      </c>
      <c r="S1150" s="168">
        <v>8250</v>
      </c>
      <c r="T1150" s="44" t="s">
        <v>398</v>
      </c>
      <c r="U1150" s="168">
        <v>10956</v>
      </c>
      <c r="V1150" s="44" t="s">
        <v>398</v>
      </c>
      <c r="W1150" s="168">
        <v>10318</v>
      </c>
      <c r="X1150" s="44" t="s">
        <v>398</v>
      </c>
      <c r="Y1150" s="168">
        <v>7524</v>
      </c>
      <c r="Z1150" s="44" t="s">
        <v>398</v>
      </c>
      <c r="AA1150" s="168">
        <v>9548</v>
      </c>
      <c r="AB1150" s="44" t="s">
        <v>398</v>
      </c>
      <c r="AC1150" s="168">
        <v>8536</v>
      </c>
      <c r="AD1150" s="44" t="s">
        <v>398</v>
      </c>
      <c r="AE1150" s="168">
        <v>9526</v>
      </c>
      <c r="AF1150" s="44" t="s">
        <v>398</v>
      </c>
      <c r="AG1150" s="168">
        <v>9592</v>
      </c>
      <c r="AH1150" s="44" t="s">
        <v>398</v>
      </c>
      <c r="AI1150" s="168">
        <v>8998</v>
      </c>
      <c r="AJ1150" s="44" t="s">
        <v>398</v>
      </c>
      <c r="AK1150" s="168">
        <v>10384</v>
      </c>
      <c r="AL1150" s="44" t="s">
        <v>398</v>
      </c>
      <c r="AM1150" s="168">
        <f t="shared" si="0"/>
        <v>113806</v>
      </c>
    </row>
    <row r="1151" spans="1:39" ht="30" customHeight="1" x14ac:dyDescent="0.25">
      <c r="A1151" s="214">
        <v>571</v>
      </c>
      <c r="B1151" s="112">
        <v>34431</v>
      </c>
      <c r="C1151" s="89" t="s">
        <v>461</v>
      </c>
      <c r="D1151" s="89" t="s">
        <v>473</v>
      </c>
      <c r="E1151" s="149" t="s">
        <v>463</v>
      </c>
      <c r="F1151" s="113" t="s">
        <v>464</v>
      </c>
      <c r="G1151" s="112"/>
      <c r="H1151" s="112"/>
      <c r="I1151" s="112"/>
      <c r="J1151" s="112"/>
      <c r="K1151" s="124" t="s">
        <v>101</v>
      </c>
      <c r="L1151" s="124" t="s">
        <v>101</v>
      </c>
      <c r="M1151" s="167">
        <v>53467.200000000004</v>
      </c>
      <c r="N1151" s="167">
        <v>49489.200000000004</v>
      </c>
      <c r="O1151" s="167">
        <v>4243.5</v>
      </c>
      <c r="P1151" s="44" t="s">
        <v>398</v>
      </c>
      <c r="Q1151" s="168">
        <v>4186.3500000000004</v>
      </c>
      <c r="R1151" s="44" t="s">
        <v>398</v>
      </c>
      <c r="S1151" s="168">
        <v>4111.6500000000005</v>
      </c>
      <c r="T1151" s="44" t="s">
        <v>398</v>
      </c>
      <c r="U1151" s="168">
        <v>4313.25</v>
      </c>
      <c r="V1151" s="44" t="s">
        <v>398</v>
      </c>
      <c r="W1151" s="168">
        <v>3795.75</v>
      </c>
      <c r="X1151" s="44" t="s">
        <v>398</v>
      </c>
      <c r="Y1151" s="168">
        <v>3785.4</v>
      </c>
      <c r="Z1151" s="44" t="s">
        <v>398</v>
      </c>
      <c r="AA1151" s="168">
        <v>3472.65</v>
      </c>
      <c r="AB1151" s="44" t="s">
        <v>398</v>
      </c>
      <c r="AC1151" s="168">
        <v>3503.25</v>
      </c>
      <c r="AD1151" s="44" t="s">
        <v>398</v>
      </c>
      <c r="AE1151" s="168">
        <v>4537.3500000000004</v>
      </c>
      <c r="AF1151" s="44" t="s">
        <v>398</v>
      </c>
      <c r="AG1151" s="168">
        <v>4308.3</v>
      </c>
      <c r="AH1151" s="44" t="s">
        <v>398</v>
      </c>
      <c r="AI1151" s="168">
        <v>4371.75</v>
      </c>
      <c r="AJ1151" s="44" t="s">
        <v>398</v>
      </c>
      <c r="AK1151" s="168">
        <v>4921.6500000000005</v>
      </c>
      <c r="AL1151" s="44" t="s">
        <v>398</v>
      </c>
      <c r="AM1151" s="168">
        <f t="shared" si="0"/>
        <v>49550.850000000006</v>
      </c>
    </row>
    <row r="1152" spans="1:39" ht="30" customHeight="1" x14ac:dyDescent="0.25">
      <c r="A1152" s="215"/>
      <c r="B1152" s="112">
        <v>34431</v>
      </c>
      <c r="C1152" s="89" t="s">
        <v>461</v>
      </c>
      <c r="D1152" s="89" t="s">
        <v>473</v>
      </c>
      <c r="E1152" s="149" t="s">
        <v>466</v>
      </c>
      <c r="F1152" s="113" t="s">
        <v>464</v>
      </c>
      <c r="G1152" s="112" t="s">
        <v>474</v>
      </c>
      <c r="H1152" s="112">
        <v>91</v>
      </c>
      <c r="I1152" s="112" t="s">
        <v>475</v>
      </c>
      <c r="J1152" s="112">
        <v>12</v>
      </c>
      <c r="K1152" s="124" t="s">
        <v>101</v>
      </c>
      <c r="L1152" s="124" t="s">
        <v>101</v>
      </c>
      <c r="M1152" s="167">
        <v>65348.799999999996</v>
      </c>
      <c r="N1152" s="167">
        <v>60486.799999999996</v>
      </c>
      <c r="O1152" s="167">
        <v>5186.5</v>
      </c>
      <c r="P1152" s="44" t="s">
        <v>398</v>
      </c>
      <c r="Q1152" s="168">
        <v>5116.6499999999996</v>
      </c>
      <c r="R1152" s="44" t="s">
        <v>398</v>
      </c>
      <c r="S1152" s="168">
        <v>5025.3499999999995</v>
      </c>
      <c r="T1152" s="44" t="s">
        <v>398</v>
      </c>
      <c r="U1152" s="168">
        <v>5271.75</v>
      </c>
      <c r="V1152" s="44" t="s">
        <v>398</v>
      </c>
      <c r="W1152" s="168">
        <v>4639.25</v>
      </c>
      <c r="X1152" s="44" t="s">
        <v>398</v>
      </c>
      <c r="Y1152" s="168">
        <v>4626.6000000000004</v>
      </c>
      <c r="Z1152" s="44" t="s">
        <v>398</v>
      </c>
      <c r="AA1152" s="168">
        <v>4244.3500000000004</v>
      </c>
      <c r="AB1152" s="44" t="s">
        <v>398</v>
      </c>
      <c r="AC1152" s="168">
        <v>4281.75</v>
      </c>
      <c r="AD1152" s="44" t="s">
        <v>398</v>
      </c>
      <c r="AE1152" s="168">
        <v>5545.65</v>
      </c>
      <c r="AF1152" s="44" t="s">
        <v>398</v>
      </c>
      <c r="AG1152" s="168">
        <v>5265.7</v>
      </c>
      <c r="AH1152" s="44" t="s">
        <v>398</v>
      </c>
      <c r="AI1152" s="168">
        <v>5343.25</v>
      </c>
      <c r="AJ1152" s="44" t="s">
        <v>398</v>
      </c>
      <c r="AK1152" s="168">
        <v>6015.3499999999995</v>
      </c>
      <c r="AL1152" s="44" t="s">
        <v>398</v>
      </c>
      <c r="AM1152" s="168">
        <f t="shared" si="0"/>
        <v>60562.149999999994</v>
      </c>
    </row>
    <row r="1153" spans="1:39" ht="30" customHeight="1" x14ac:dyDescent="0.25">
      <c r="A1153" s="214">
        <v>572</v>
      </c>
      <c r="B1153" s="112">
        <v>34432</v>
      </c>
      <c r="C1153" s="89" t="s">
        <v>461</v>
      </c>
      <c r="D1153" s="89" t="s">
        <v>473</v>
      </c>
      <c r="E1153" s="149" t="s">
        <v>463</v>
      </c>
      <c r="F1153" s="113" t="s">
        <v>464</v>
      </c>
      <c r="G1153" s="112"/>
      <c r="H1153" s="112"/>
      <c r="I1153" s="112"/>
      <c r="J1153" s="112"/>
      <c r="K1153" s="124" t="s">
        <v>101</v>
      </c>
      <c r="L1153" s="124" t="s">
        <v>101</v>
      </c>
      <c r="M1153" s="52"/>
      <c r="N1153" s="52"/>
      <c r="O1153" s="52"/>
      <c r="P1153" s="44"/>
      <c r="Q1153" s="40"/>
      <c r="R1153" s="44"/>
      <c r="S1153" s="40"/>
      <c r="T1153" s="44"/>
      <c r="U1153" s="40"/>
      <c r="V1153" s="44"/>
      <c r="W1153" s="40"/>
      <c r="X1153" s="44"/>
      <c r="Y1153" s="40"/>
      <c r="Z1153" s="44"/>
      <c r="AA1153" s="40"/>
      <c r="AB1153" s="44"/>
      <c r="AC1153" s="40"/>
      <c r="AD1153" s="44"/>
      <c r="AE1153" s="40"/>
      <c r="AF1153" s="44"/>
      <c r="AG1153" s="40"/>
      <c r="AH1153" s="44"/>
      <c r="AI1153" s="40"/>
      <c r="AJ1153" s="44"/>
      <c r="AK1153" s="40"/>
      <c r="AL1153" s="44"/>
      <c r="AM1153" s="168">
        <f t="shared" si="0"/>
        <v>0</v>
      </c>
    </row>
    <row r="1154" spans="1:39" ht="30" customHeight="1" x14ac:dyDescent="0.25">
      <c r="A1154" s="215"/>
      <c r="B1154" s="112">
        <v>34432</v>
      </c>
      <c r="C1154" s="89" t="s">
        <v>461</v>
      </c>
      <c r="D1154" s="89" t="s">
        <v>473</v>
      </c>
      <c r="E1154" s="149" t="s">
        <v>466</v>
      </c>
      <c r="F1154" s="113" t="s">
        <v>464</v>
      </c>
      <c r="G1154" s="112" t="s">
        <v>476</v>
      </c>
      <c r="H1154" s="112">
        <v>117</v>
      </c>
      <c r="I1154" s="112" t="s">
        <v>475</v>
      </c>
      <c r="J1154" s="112">
        <v>22</v>
      </c>
      <c r="K1154" s="124" t="s">
        <v>101</v>
      </c>
      <c r="L1154" s="124" t="s">
        <v>101</v>
      </c>
      <c r="M1154" s="52"/>
      <c r="N1154" s="52"/>
      <c r="O1154" s="52"/>
      <c r="P1154" s="44"/>
      <c r="Q1154" s="40"/>
      <c r="R1154" s="44"/>
      <c r="S1154" s="40"/>
      <c r="T1154" s="44"/>
      <c r="U1154" s="40"/>
      <c r="V1154" s="44"/>
      <c r="W1154" s="40"/>
      <c r="X1154" s="44"/>
      <c r="Y1154" s="40"/>
      <c r="Z1154" s="44"/>
      <c r="AA1154" s="40"/>
      <c r="AB1154" s="44"/>
      <c r="AC1154" s="40"/>
      <c r="AD1154" s="44"/>
      <c r="AE1154" s="40"/>
      <c r="AF1154" s="44"/>
      <c r="AG1154" s="40"/>
      <c r="AH1154" s="44"/>
      <c r="AI1154" s="40"/>
      <c r="AJ1154" s="44"/>
      <c r="AK1154" s="40"/>
      <c r="AL1154" s="44"/>
      <c r="AM1154" s="168">
        <f t="shared" si="0"/>
        <v>0</v>
      </c>
    </row>
    <row r="1155" spans="1:39" ht="30" customHeight="1" x14ac:dyDescent="0.25">
      <c r="A1155" s="214">
        <v>573</v>
      </c>
      <c r="B1155" s="112">
        <v>34433</v>
      </c>
      <c r="C1155" s="89" t="s">
        <v>461</v>
      </c>
      <c r="D1155" s="89" t="s">
        <v>473</v>
      </c>
      <c r="E1155" s="149" t="s">
        <v>463</v>
      </c>
      <c r="F1155" s="113" t="s">
        <v>464</v>
      </c>
      <c r="G1155" s="112"/>
      <c r="H1155" s="112"/>
      <c r="I1155" s="112"/>
      <c r="J1155" s="112"/>
      <c r="K1155" s="124" t="s">
        <v>101</v>
      </c>
      <c r="L1155" s="124" t="s">
        <v>101</v>
      </c>
      <c r="M1155" s="167">
        <v>33990.300000000003</v>
      </c>
      <c r="N1155" s="167">
        <v>32341.5</v>
      </c>
      <c r="O1155" s="167">
        <v>3162.6</v>
      </c>
      <c r="P1155" s="44" t="s">
        <v>398</v>
      </c>
      <c r="Q1155" s="168">
        <v>2550.6</v>
      </c>
      <c r="R1155" s="44" t="s">
        <v>398</v>
      </c>
      <c r="S1155" s="168">
        <v>2457.9</v>
      </c>
      <c r="T1155" s="44" t="s">
        <v>398</v>
      </c>
      <c r="U1155" s="168">
        <v>2277</v>
      </c>
      <c r="V1155" s="44" t="s">
        <v>398</v>
      </c>
      <c r="W1155" s="168">
        <v>1890</v>
      </c>
      <c r="X1155" s="44" t="s">
        <v>398</v>
      </c>
      <c r="Y1155" s="168">
        <v>1904.4</v>
      </c>
      <c r="Z1155" s="44" t="s">
        <v>398</v>
      </c>
      <c r="AA1155" s="168">
        <v>1971.9</v>
      </c>
      <c r="AB1155" s="44" t="s">
        <v>398</v>
      </c>
      <c r="AC1155" s="168">
        <v>1936.8</v>
      </c>
      <c r="AD1155" s="44" t="s">
        <v>398</v>
      </c>
      <c r="AE1155" s="168">
        <v>2321.1</v>
      </c>
      <c r="AF1155" s="44" t="s">
        <v>398</v>
      </c>
      <c r="AG1155" s="168">
        <v>2421.4500000000003</v>
      </c>
      <c r="AH1155" s="44" t="s">
        <v>398</v>
      </c>
      <c r="AI1155" s="168">
        <v>2361.6</v>
      </c>
      <c r="AJ1155" s="44" t="s">
        <v>398</v>
      </c>
      <c r="AK1155" s="168">
        <v>2727.4500000000003</v>
      </c>
      <c r="AL1155" s="44" t="s">
        <v>398</v>
      </c>
      <c r="AM1155" s="168">
        <f t="shared" si="0"/>
        <v>27982.799999999999</v>
      </c>
    </row>
    <row r="1156" spans="1:39" ht="30" customHeight="1" x14ac:dyDescent="0.25">
      <c r="A1156" s="215"/>
      <c r="B1156" s="112">
        <v>34433</v>
      </c>
      <c r="C1156" s="89" t="s">
        <v>461</v>
      </c>
      <c r="D1156" s="89" t="s">
        <v>473</v>
      </c>
      <c r="E1156" s="149" t="s">
        <v>466</v>
      </c>
      <c r="F1156" s="113" t="s">
        <v>464</v>
      </c>
      <c r="G1156" s="112" t="s">
        <v>474</v>
      </c>
      <c r="H1156" s="112">
        <v>78</v>
      </c>
      <c r="I1156" s="112" t="s">
        <v>475</v>
      </c>
      <c r="J1156" s="112">
        <v>14</v>
      </c>
      <c r="K1156" s="124" t="s">
        <v>101</v>
      </c>
      <c r="L1156" s="124" t="s">
        <v>101</v>
      </c>
      <c r="M1156" s="167">
        <v>41543.699999999997</v>
      </c>
      <c r="N1156" s="167">
        <v>39528.5</v>
      </c>
      <c r="O1156" s="167">
        <v>3865.4</v>
      </c>
      <c r="P1156" s="44" t="s">
        <v>398</v>
      </c>
      <c r="Q1156" s="168">
        <v>3117.4</v>
      </c>
      <c r="R1156" s="44" t="s">
        <v>398</v>
      </c>
      <c r="S1156" s="168">
        <v>3004.1</v>
      </c>
      <c r="T1156" s="44" t="s">
        <v>398</v>
      </c>
      <c r="U1156" s="168">
        <v>2783</v>
      </c>
      <c r="V1156" s="44" t="s">
        <v>398</v>
      </c>
      <c r="W1156" s="168">
        <v>2310</v>
      </c>
      <c r="X1156" s="44" t="s">
        <v>398</v>
      </c>
      <c r="Y1156" s="168">
        <v>2327.6</v>
      </c>
      <c r="Z1156" s="44" t="s">
        <v>398</v>
      </c>
      <c r="AA1156" s="168">
        <v>2410.1</v>
      </c>
      <c r="AB1156" s="44" t="s">
        <v>398</v>
      </c>
      <c r="AC1156" s="168">
        <v>2367.1999999999998</v>
      </c>
      <c r="AD1156" s="44" t="s">
        <v>398</v>
      </c>
      <c r="AE1156" s="168">
        <v>2836.9</v>
      </c>
      <c r="AF1156" s="44" t="s">
        <v>398</v>
      </c>
      <c r="AG1156" s="168">
        <v>2959.5499999999997</v>
      </c>
      <c r="AH1156" s="44" t="s">
        <v>398</v>
      </c>
      <c r="AI1156" s="168">
        <v>2886.4</v>
      </c>
      <c r="AJ1156" s="44" t="s">
        <v>398</v>
      </c>
      <c r="AK1156" s="168">
        <v>3333.5499999999997</v>
      </c>
      <c r="AL1156" s="44" t="s">
        <v>398</v>
      </c>
      <c r="AM1156" s="168">
        <f t="shared" ref="AM1156:AM1219" si="1">O1156+Q1156+S1156+U1156+W1156+Y1156+AA1156+AC1156+AE1156+AG1156+AI1156+AK1156</f>
        <v>34201.200000000004</v>
      </c>
    </row>
    <row r="1157" spans="1:39" ht="30" customHeight="1" x14ac:dyDescent="0.25">
      <c r="A1157" s="214">
        <v>574</v>
      </c>
      <c r="B1157" s="112">
        <v>34434</v>
      </c>
      <c r="C1157" s="89" t="s">
        <v>461</v>
      </c>
      <c r="D1157" s="89" t="s">
        <v>473</v>
      </c>
      <c r="E1157" s="149" t="s">
        <v>463</v>
      </c>
      <c r="F1157" s="113" t="s">
        <v>464</v>
      </c>
      <c r="G1157" s="112"/>
      <c r="H1157" s="112"/>
      <c r="I1157" s="112"/>
      <c r="J1157" s="112"/>
      <c r="K1157" s="124" t="s">
        <v>101</v>
      </c>
      <c r="L1157" s="124" t="s">
        <v>101</v>
      </c>
      <c r="M1157" s="167">
        <v>148560.75</v>
      </c>
      <c r="N1157" s="167">
        <v>144528.75</v>
      </c>
      <c r="O1157" s="167">
        <v>11641.95</v>
      </c>
      <c r="P1157" s="44" t="s">
        <v>398</v>
      </c>
      <c r="Q1157" s="168">
        <v>9295.2000000000007</v>
      </c>
      <c r="R1157" s="44" t="s">
        <v>398</v>
      </c>
      <c r="S1157" s="168">
        <v>9507.15</v>
      </c>
      <c r="T1157" s="44" t="s">
        <v>398</v>
      </c>
      <c r="U1157" s="168">
        <v>12155.85</v>
      </c>
      <c r="V1157" s="44" t="s">
        <v>398</v>
      </c>
      <c r="W1157" s="168">
        <v>12927.15</v>
      </c>
      <c r="X1157" s="44" t="s">
        <v>398</v>
      </c>
      <c r="Y1157" s="168">
        <v>12087</v>
      </c>
      <c r="Z1157" s="44" t="s">
        <v>398</v>
      </c>
      <c r="AA1157" s="168">
        <v>13656.15</v>
      </c>
      <c r="AB1157" s="44" t="s">
        <v>398</v>
      </c>
      <c r="AC1157" s="168">
        <v>12534.300000000001</v>
      </c>
      <c r="AD1157" s="44" t="s">
        <v>398</v>
      </c>
      <c r="AE1157" s="168">
        <v>13471.2</v>
      </c>
      <c r="AF1157" s="44" t="s">
        <v>398</v>
      </c>
      <c r="AG1157" s="168">
        <v>13639.5</v>
      </c>
      <c r="AH1157" s="44" t="s">
        <v>398</v>
      </c>
      <c r="AI1157" s="168">
        <v>12947.85</v>
      </c>
      <c r="AJ1157" s="44" t="s">
        <v>398</v>
      </c>
      <c r="AK1157" s="168">
        <v>10934.550000000001</v>
      </c>
      <c r="AL1157" s="44" t="s">
        <v>398</v>
      </c>
      <c r="AM1157" s="168">
        <f t="shared" si="1"/>
        <v>144797.84999999998</v>
      </c>
    </row>
    <row r="1158" spans="1:39" ht="30" customHeight="1" x14ac:dyDescent="0.25">
      <c r="A1158" s="215"/>
      <c r="B1158" s="112">
        <v>34434</v>
      </c>
      <c r="C1158" s="89" t="s">
        <v>461</v>
      </c>
      <c r="D1158" s="89" t="s">
        <v>473</v>
      </c>
      <c r="E1158" s="149" t="s">
        <v>466</v>
      </c>
      <c r="F1158" s="113" t="s">
        <v>464</v>
      </c>
      <c r="G1158" s="112" t="s">
        <v>474</v>
      </c>
      <c r="H1158" s="112">
        <v>117</v>
      </c>
      <c r="I1158" s="112" t="s">
        <v>475</v>
      </c>
      <c r="J1158" s="112">
        <v>22</v>
      </c>
      <c r="K1158" s="124" t="s">
        <v>101</v>
      </c>
      <c r="L1158" s="124" t="s">
        <v>101</v>
      </c>
      <c r="M1158" s="167">
        <v>181574.25</v>
      </c>
      <c r="N1158" s="167">
        <v>176646.25</v>
      </c>
      <c r="O1158" s="167">
        <v>14229.05</v>
      </c>
      <c r="P1158" s="44" t="s">
        <v>398</v>
      </c>
      <c r="Q1158" s="168">
        <v>11360.8</v>
      </c>
      <c r="R1158" s="44" t="s">
        <v>398</v>
      </c>
      <c r="S1158" s="168">
        <v>11619.85</v>
      </c>
      <c r="T1158" s="44" t="s">
        <v>398</v>
      </c>
      <c r="U1158" s="168">
        <v>14857.15</v>
      </c>
      <c r="V1158" s="44" t="s">
        <v>398</v>
      </c>
      <c r="W1158" s="168">
        <v>15799.85</v>
      </c>
      <c r="X1158" s="44" t="s">
        <v>398</v>
      </c>
      <c r="Y1158" s="168">
        <v>14773</v>
      </c>
      <c r="Z1158" s="44" t="s">
        <v>398</v>
      </c>
      <c r="AA1158" s="168">
        <v>16690.849999999999</v>
      </c>
      <c r="AB1158" s="44" t="s">
        <v>398</v>
      </c>
      <c r="AC1158" s="168">
        <v>15319.699999999999</v>
      </c>
      <c r="AD1158" s="44" t="s">
        <v>398</v>
      </c>
      <c r="AE1158" s="168">
        <v>16464.8</v>
      </c>
      <c r="AF1158" s="44" t="s">
        <v>398</v>
      </c>
      <c r="AG1158" s="168">
        <v>16670.5</v>
      </c>
      <c r="AH1158" s="44" t="s">
        <v>398</v>
      </c>
      <c r="AI1158" s="168">
        <v>15825.15</v>
      </c>
      <c r="AJ1158" s="44" t="s">
        <v>398</v>
      </c>
      <c r="AK1158" s="168">
        <v>13364.449999999999</v>
      </c>
      <c r="AL1158" s="44" t="s">
        <v>398</v>
      </c>
      <c r="AM1158" s="168">
        <f t="shared" si="1"/>
        <v>176975.15</v>
      </c>
    </row>
    <row r="1159" spans="1:39" ht="30" customHeight="1" x14ac:dyDescent="0.25">
      <c r="A1159" s="214">
        <v>575</v>
      </c>
      <c r="B1159" s="112">
        <v>34435</v>
      </c>
      <c r="C1159" s="89" t="s">
        <v>461</v>
      </c>
      <c r="D1159" s="89" t="s">
        <v>473</v>
      </c>
      <c r="E1159" s="149" t="s">
        <v>463</v>
      </c>
      <c r="F1159" s="113" t="s">
        <v>464</v>
      </c>
      <c r="G1159" s="112"/>
      <c r="H1159" s="112"/>
      <c r="I1159" s="112"/>
      <c r="J1159" s="112"/>
      <c r="K1159" s="124" t="s">
        <v>101</v>
      </c>
      <c r="L1159" s="124" t="s">
        <v>101</v>
      </c>
      <c r="M1159" s="167">
        <v>128940.75</v>
      </c>
      <c r="N1159" s="167">
        <v>131285.25</v>
      </c>
      <c r="O1159" s="167">
        <v>10856.7</v>
      </c>
      <c r="P1159" s="44" t="s">
        <v>398</v>
      </c>
      <c r="Q1159" s="168">
        <v>11289.6</v>
      </c>
      <c r="R1159" s="44" t="s">
        <v>398</v>
      </c>
      <c r="S1159" s="168">
        <v>11601.45</v>
      </c>
      <c r="T1159" s="44" t="s">
        <v>398</v>
      </c>
      <c r="U1159" s="168">
        <v>11788.2</v>
      </c>
      <c r="V1159" s="44" t="s">
        <v>398</v>
      </c>
      <c r="W1159" s="168">
        <v>10291.050000000001</v>
      </c>
      <c r="X1159" s="44" t="s">
        <v>398</v>
      </c>
      <c r="Y1159" s="168">
        <v>10349.1</v>
      </c>
      <c r="Z1159" s="44" t="s">
        <v>398</v>
      </c>
      <c r="AA1159" s="168">
        <v>10841.4</v>
      </c>
      <c r="AB1159" s="44" t="s">
        <v>398</v>
      </c>
      <c r="AC1159" s="168">
        <v>10495.800000000001</v>
      </c>
      <c r="AD1159" s="44" t="s">
        <v>398</v>
      </c>
      <c r="AE1159" s="168">
        <v>10697.85</v>
      </c>
      <c r="AF1159" s="44" t="s">
        <v>398</v>
      </c>
      <c r="AG1159" s="168">
        <v>11048.85</v>
      </c>
      <c r="AH1159" s="44" t="s">
        <v>398</v>
      </c>
      <c r="AI1159" s="168">
        <v>10128.15</v>
      </c>
      <c r="AJ1159" s="44" t="s">
        <v>398</v>
      </c>
      <c r="AK1159" s="168">
        <v>11363.4</v>
      </c>
      <c r="AL1159" s="44" t="s">
        <v>398</v>
      </c>
      <c r="AM1159" s="168">
        <f t="shared" si="1"/>
        <v>130751.55</v>
      </c>
    </row>
    <row r="1160" spans="1:39" ht="30" customHeight="1" x14ac:dyDescent="0.25">
      <c r="A1160" s="215"/>
      <c r="B1160" s="112">
        <v>34435</v>
      </c>
      <c r="C1160" s="89" t="s">
        <v>461</v>
      </c>
      <c r="D1160" s="89" t="s">
        <v>473</v>
      </c>
      <c r="E1160" s="149" t="s">
        <v>466</v>
      </c>
      <c r="F1160" s="113" t="s">
        <v>464</v>
      </c>
      <c r="G1160" s="112" t="s">
        <v>474</v>
      </c>
      <c r="H1160" s="112">
        <v>65</v>
      </c>
      <c r="I1160" s="112" t="s">
        <v>475</v>
      </c>
      <c r="J1160" s="112">
        <v>11</v>
      </c>
      <c r="K1160" s="124" t="s">
        <v>101</v>
      </c>
      <c r="L1160" s="124" t="s">
        <v>101</v>
      </c>
      <c r="M1160" s="167">
        <v>157594.25</v>
      </c>
      <c r="N1160" s="167">
        <v>160459.75</v>
      </c>
      <c r="O1160" s="167">
        <v>13269.3</v>
      </c>
      <c r="P1160" s="44" t="s">
        <v>398</v>
      </c>
      <c r="Q1160" s="168">
        <v>13798.4</v>
      </c>
      <c r="R1160" s="44" t="s">
        <v>398</v>
      </c>
      <c r="S1160" s="168">
        <v>14179.55</v>
      </c>
      <c r="T1160" s="44" t="s">
        <v>398</v>
      </c>
      <c r="U1160" s="168">
        <v>14407.8</v>
      </c>
      <c r="V1160" s="44" t="s">
        <v>398</v>
      </c>
      <c r="W1160" s="168">
        <v>12577.949999999999</v>
      </c>
      <c r="X1160" s="44" t="s">
        <v>398</v>
      </c>
      <c r="Y1160" s="168">
        <v>12648.9</v>
      </c>
      <c r="Z1160" s="44" t="s">
        <v>398</v>
      </c>
      <c r="AA1160" s="168">
        <v>13250.6</v>
      </c>
      <c r="AB1160" s="44" t="s">
        <v>398</v>
      </c>
      <c r="AC1160" s="168">
        <v>12828.199999999999</v>
      </c>
      <c r="AD1160" s="44" t="s">
        <v>398</v>
      </c>
      <c r="AE1160" s="168">
        <v>13075.15</v>
      </c>
      <c r="AF1160" s="44" t="s">
        <v>398</v>
      </c>
      <c r="AG1160" s="168">
        <v>13504.15</v>
      </c>
      <c r="AH1160" s="44" t="s">
        <v>398</v>
      </c>
      <c r="AI1160" s="168">
        <v>12378.85</v>
      </c>
      <c r="AJ1160" s="44" t="s">
        <v>398</v>
      </c>
      <c r="AK1160" s="168">
        <v>13888.6</v>
      </c>
      <c r="AL1160" s="44" t="s">
        <v>398</v>
      </c>
      <c r="AM1160" s="168">
        <f t="shared" si="1"/>
        <v>159807.45000000001</v>
      </c>
    </row>
    <row r="1161" spans="1:39" ht="30" customHeight="1" x14ac:dyDescent="0.25">
      <c r="A1161" s="214">
        <v>576</v>
      </c>
      <c r="B1161" s="112">
        <v>34436</v>
      </c>
      <c r="C1161" s="89" t="s">
        <v>461</v>
      </c>
      <c r="D1161" s="89" t="s">
        <v>473</v>
      </c>
      <c r="E1161" s="149" t="s">
        <v>463</v>
      </c>
      <c r="F1161" s="113" t="s">
        <v>464</v>
      </c>
      <c r="G1161" s="112"/>
      <c r="H1161" s="112"/>
      <c r="I1161" s="112"/>
      <c r="J1161" s="112"/>
      <c r="K1161" s="124" t="s">
        <v>101</v>
      </c>
      <c r="L1161" s="124" t="s">
        <v>101</v>
      </c>
      <c r="M1161" s="167">
        <v>16096.050000000001</v>
      </c>
      <c r="N1161" s="167">
        <v>17608.05</v>
      </c>
      <c r="O1161" s="167">
        <v>1706.4</v>
      </c>
      <c r="P1161" s="44" t="s">
        <v>398</v>
      </c>
      <c r="Q1161" s="168">
        <v>1466.1000000000001</v>
      </c>
      <c r="R1161" s="44" t="s">
        <v>398</v>
      </c>
      <c r="S1161" s="168">
        <v>1466.1000000000001</v>
      </c>
      <c r="T1161" s="44" t="s">
        <v>398</v>
      </c>
      <c r="U1161" s="168">
        <v>1594.8</v>
      </c>
      <c r="V1161" s="44" t="s">
        <v>398</v>
      </c>
      <c r="W1161" s="168">
        <v>1449.9</v>
      </c>
      <c r="X1161" s="44" t="s">
        <v>398</v>
      </c>
      <c r="Y1161" s="168">
        <v>1364.8500000000001</v>
      </c>
      <c r="Z1161" s="44" t="s">
        <v>398</v>
      </c>
      <c r="AA1161" s="168">
        <v>1342.3500000000001</v>
      </c>
      <c r="AB1161" s="44" t="s">
        <v>398</v>
      </c>
      <c r="AC1161" s="168">
        <v>1311.3</v>
      </c>
      <c r="AD1161" s="44" t="s">
        <v>398</v>
      </c>
      <c r="AE1161" s="168">
        <v>1597.05</v>
      </c>
      <c r="AF1161" s="44" t="s">
        <v>398</v>
      </c>
      <c r="AG1161" s="168">
        <v>1743.3</v>
      </c>
      <c r="AH1161" s="44" t="s">
        <v>398</v>
      </c>
      <c r="AI1161" s="168">
        <v>1561.05</v>
      </c>
      <c r="AJ1161" s="44" t="s">
        <v>398</v>
      </c>
      <c r="AK1161" s="168">
        <v>2091.6</v>
      </c>
      <c r="AL1161" s="44" t="s">
        <v>398</v>
      </c>
      <c r="AM1161" s="168">
        <f t="shared" si="1"/>
        <v>18694.8</v>
      </c>
    </row>
    <row r="1162" spans="1:39" ht="30" customHeight="1" x14ac:dyDescent="0.25">
      <c r="A1162" s="215"/>
      <c r="B1162" s="112">
        <v>34436</v>
      </c>
      <c r="C1162" s="89" t="s">
        <v>461</v>
      </c>
      <c r="D1162" s="89" t="s">
        <v>473</v>
      </c>
      <c r="E1162" s="149" t="s">
        <v>466</v>
      </c>
      <c r="F1162" s="113" t="s">
        <v>464</v>
      </c>
      <c r="G1162" s="112" t="s">
        <v>474</v>
      </c>
      <c r="H1162" s="112">
        <v>52</v>
      </c>
      <c r="I1162" s="112" t="s">
        <v>475</v>
      </c>
      <c r="J1162" s="112">
        <v>10</v>
      </c>
      <c r="K1162" s="124" t="s">
        <v>101</v>
      </c>
      <c r="L1162" s="124" t="s">
        <v>101</v>
      </c>
      <c r="M1162" s="167">
        <v>19672.949999999997</v>
      </c>
      <c r="N1162" s="167">
        <v>21520.95</v>
      </c>
      <c r="O1162" s="167">
        <v>2085.6</v>
      </c>
      <c r="P1162" s="44" t="s">
        <v>398</v>
      </c>
      <c r="Q1162" s="168">
        <v>1791.8999999999999</v>
      </c>
      <c r="R1162" s="44" t="s">
        <v>398</v>
      </c>
      <c r="S1162" s="168">
        <v>1791.8999999999999</v>
      </c>
      <c r="T1162" s="44" t="s">
        <v>398</v>
      </c>
      <c r="U1162" s="168">
        <v>1949.2</v>
      </c>
      <c r="V1162" s="44" t="s">
        <v>398</v>
      </c>
      <c r="W1162" s="168">
        <v>1772.1</v>
      </c>
      <c r="X1162" s="44" t="s">
        <v>398</v>
      </c>
      <c r="Y1162" s="168">
        <v>1668.1499999999999</v>
      </c>
      <c r="Z1162" s="44" t="s">
        <v>398</v>
      </c>
      <c r="AA1162" s="168">
        <v>1640.6499999999999</v>
      </c>
      <c r="AB1162" s="44" t="s">
        <v>398</v>
      </c>
      <c r="AC1162" s="168">
        <v>1602.7</v>
      </c>
      <c r="AD1162" s="44" t="s">
        <v>398</v>
      </c>
      <c r="AE1162" s="168">
        <v>1951.95</v>
      </c>
      <c r="AF1162" s="44" t="s">
        <v>398</v>
      </c>
      <c r="AG1162" s="168">
        <v>2130.6999999999998</v>
      </c>
      <c r="AH1162" s="44" t="s">
        <v>398</v>
      </c>
      <c r="AI1162" s="168">
        <v>1907.95</v>
      </c>
      <c r="AJ1162" s="44" t="s">
        <v>398</v>
      </c>
      <c r="AK1162" s="168">
        <v>2556.4</v>
      </c>
      <c r="AL1162" s="44" t="s">
        <v>398</v>
      </c>
      <c r="AM1162" s="168">
        <f t="shared" si="1"/>
        <v>22849.200000000001</v>
      </c>
    </row>
    <row r="1163" spans="1:39" ht="30" customHeight="1" x14ac:dyDescent="0.25">
      <c r="A1163" s="214">
        <v>577</v>
      </c>
      <c r="B1163" s="112">
        <v>34437</v>
      </c>
      <c r="C1163" s="89" t="s">
        <v>461</v>
      </c>
      <c r="D1163" s="89" t="s">
        <v>473</v>
      </c>
      <c r="E1163" s="149" t="s">
        <v>463</v>
      </c>
      <c r="F1163" s="113" t="s">
        <v>464</v>
      </c>
      <c r="G1163" s="112"/>
      <c r="H1163" s="112"/>
      <c r="I1163" s="112"/>
      <c r="J1163" s="112"/>
      <c r="K1163" s="124" t="s">
        <v>101</v>
      </c>
      <c r="L1163" s="124" t="s">
        <v>101</v>
      </c>
      <c r="M1163" s="167">
        <v>105487.65000000001</v>
      </c>
      <c r="N1163" s="167">
        <v>103624.2</v>
      </c>
      <c r="O1163" s="167">
        <v>9326.7000000000007</v>
      </c>
      <c r="P1163" s="44" t="s">
        <v>398</v>
      </c>
      <c r="Q1163" s="168">
        <v>8285.85</v>
      </c>
      <c r="R1163" s="44" t="s">
        <v>398</v>
      </c>
      <c r="S1163" s="168">
        <v>8972.1</v>
      </c>
      <c r="T1163" s="44" t="s">
        <v>398</v>
      </c>
      <c r="U1163" s="168">
        <v>9233.5500000000011</v>
      </c>
      <c r="V1163" s="44" t="s">
        <v>398</v>
      </c>
      <c r="W1163" s="168">
        <v>7926.3</v>
      </c>
      <c r="X1163" s="44" t="s">
        <v>398</v>
      </c>
      <c r="Y1163" s="168">
        <v>8054.1</v>
      </c>
      <c r="Z1163" s="44" t="s">
        <v>398</v>
      </c>
      <c r="AA1163" s="168">
        <v>8838.9</v>
      </c>
      <c r="AB1163" s="44" t="s">
        <v>398</v>
      </c>
      <c r="AC1163" s="168">
        <v>8348.85</v>
      </c>
      <c r="AD1163" s="44" t="s">
        <v>398</v>
      </c>
      <c r="AE1163" s="168">
        <v>8547.75</v>
      </c>
      <c r="AF1163" s="44" t="s">
        <v>398</v>
      </c>
      <c r="AG1163" s="168">
        <v>9261.4500000000007</v>
      </c>
      <c r="AH1163" s="44" t="s">
        <v>398</v>
      </c>
      <c r="AI1163" s="168">
        <v>7875</v>
      </c>
      <c r="AJ1163" s="44" t="s">
        <v>398</v>
      </c>
      <c r="AK1163" s="168">
        <v>9886.0500000000011</v>
      </c>
      <c r="AL1163" s="44" t="s">
        <v>398</v>
      </c>
      <c r="AM1163" s="168">
        <f t="shared" si="1"/>
        <v>104556.6</v>
      </c>
    </row>
    <row r="1164" spans="1:39" ht="30" customHeight="1" x14ac:dyDescent="0.25">
      <c r="A1164" s="215"/>
      <c r="B1164" s="112">
        <v>34437</v>
      </c>
      <c r="C1164" s="89" t="s">
        <v>461</v>
      </c>
      <c r="D1164" s="89" t="s">
        <v>473</v>
      </c>
      <c r="E1164" s="149" t="s">
        <v>466</v>
      </c>
      <c r="F1164" s="113" t="s">
        <v>464</v>
      </c>
      <c r="G1164" s="112" t="s">
        <v>474</v>
      </c>
      <c r="H1164" s="112">
        <v>65</v>
      </c>
      <c r="I1164" s="112" t="s">
        <v>475</v>
      </c>
      <c r="J1164" s="112">
        <v>20</v>
      </c>
      <c r="K1164" s="124" t="s">
        <v>101</v>
      </c>
      <c r="L1164" s="124" t="s">
        <v>101</v>
      </c>
      <c r="M1164" s="167">
        <v>128929.34999999999</v>
      </c>
      <c r="N1164" s="167">
        <v>126651.8</v>
      </c>
      <c r="O1164" s="167">
        <v>11399.3</v>
      </c>
      <c r="P1164" s="44" t="s">
        <v>398</v>
      </c>
      <c r="Q1164" s="168">
        <v>10127.15</v>
      </c>
      <c r="R1164" s="44" t="s">
        <v>398</v>
      </c>
      <c r="S1164" s="168">
        <v>10965.9</v>
      </c>
      <c r="T1164" s="44" t="s">
        <v>398</v>
      </c>
      <c r="U1164" s="168">
        <v>11285.449999999999</v>
      </c>
      <c r="V1164" s="44" t="s">
        <v>398</v>
      </c>
      <c r="W1164" s="168">
        <v>9687.7000000000007</v>
      </c>
      <c r="X1164" s="44" t="s">
        <v>398</v>
      </c>
      <c r="Y1164" s="168">
        <v>9843.9</v>
      </c>
      <c r="Z1164" s="44" t="s">
        <v>398</v>
      </c>
      <c r="AA1164" s="168">
        <v>10803.1</v>
      </c>
      <c r="AB1164" s="44" t="s">
        <v>398</v>
      </c>
      <c r="AC1164" s="168">
        <v>10204.15</v>
      </c>
      <c r="AD1164" s="44" t="s">
        <v>398</v>
      </c>
      <c r="AE1164" s="168">
        <v>10447.25</v>
      </c>
      <c r="AF1164" s="44" t="s">
        <v>398</v>
      </c>
      <c r="AG1164" s="168">
        <v>11319.55</v>
      </c>
      <c r="AH1164" s="44" t="s">
        <v>398</v>
      </c>
      <c r="AI1164" s="168">
        <v>9625</v>
      </c>
      <c r="AJ1164" s="44" t="s">
        <v>398</v>
      </c>
      <c r="AK1164" s="168">
        <v>12082.949999999999</v>
      </c>
      <c r="AL1164" s="44" t="s">
        <v>398</v>
      </c>
      <c r="AM1164" s="168">
        <f t="shared" si="1"/>
        <v>127791.4</v>
      </c>
    </row>
    <row r="1165" spans="1:39" ht="30" customHeight="1" x14ac:dyDescent="0.25">
      <c r="A1165" s="214">
        <v>578</v>
      </c>
      <c r="B1165" s="112">
        <v>34438</v>
      </c>
      <c r="C1165" s="89" t="s">
        <v>461</v>
      </c>
      <c r="D1165" s="89" t="s">
        <v>473</v>
      </c>
      <c r="E1165" s="149" t="s">
        <v>463</v>
      </c>
      <c r="F1165" s="113" t="s">
        <v>464</v>
      </c>
      <c r="G1165" s="112"/>
      <c r="H1165" s="112"/>
      <c r="I1165" s="112"/>
      <c r="J1165" s="112"/>
      <c r="K1165" s="124" t="s">
        <v>101</v>
      </c>
      <c r="L1165" s="124" t="s">
        <v>101</v>
      </c>
      <c r="M1165" s="167">
        <v>30177.45</v>
      </c>
      <c r="N1165" s="167">
        <v>35061.75</v>
      </c>
      <c r="O1165" s="167">
        <v>3647.7000000000003</v>
      </c>
      <c r="P1165" s="44" t="s">
        <v>398</v>
      </c>
      <c r="Q1165" s="168">
        <v>3114.9</v>
      </c>
      <c r="R1165" s="44" t="s">
        <v>398</v>
      </c>
      <c r="S1165" s="168">
        <v>2898.9</v>
      </c>
      <c r="T1165" s="44" t="s">
        <v>398</v>
      </c>
      <c r="U1165" s="168">
        <v>3632.85</v>
      </c>
      <c r="V1165" s="44" t="s">
        <v>398</v>
      </c>
      <c r="W1165" s="168">
        <v>2298.15</v>
      </c>
      <c r="X1165" s="44" t="s">
        <v>398</v>
      </c>
      <c r="Y1165" s="168">
        <v>2095.2000000000003</v>
      </c>
      <c r="Z1165" s="44" t="s">
        <v>398</v>
      </c>
      <c r="AA1165" s="168">
        <v>2070.4500000000003</v>
      </c>
      <c r="AB1165" s="44" t="s">
        <v>398</v>
      </c>
      <c r="AC1165" s="168">
        <v>2254.0500000000002</v>
      </c>
      <c r="AD1165" s="44" t="s">
        <v>398</v>
      </c>
      <c r="AE1165" s="168">
        <v>3079.35</v>
      </c>
      <c r="AF1165" s="44" t="s">
        <v>398</v>
      </c>
      <c r="AG1165" s="168">
        <v>3316.5</v>
      </c>
      <c r="AH1165" s="44" t="s">
        <v>398</v>
      </c>
      <c r="AI1165" s="168">
        <v>3635.55</v>
      </c>
      <c r="AJ1165" s="44" t="s">
        <v>398</v>
      </c>
      <c r="AK1165" s="168">
        <v>4061.25</v>
      </c>
      <c r="AL1165" s="44" t="s">
        <v>398</v>
      </c>
      <c r="AM1165" s="168">
        <f t="shared" si="1"/>
        <v>36104.85</v>
      </c>
    </row>
    <row r="1166" spans="1:39" ht="30" customHeight="1" x14ac:dyDescent="0.25">
      <c r="A1166" s="215"/>
      <c r="B1166" s="112">
        <v>34438</v>
      </c>
      <c r="C1166" s="89" t="s">
        <v>461</v>
      </c>
      <c r="D1166" s="89" t="s">
        <v>473</v>
      </c>
      <c r="E1166" s="149" t="s">
        <v>466</v>
      </c>
      <c r="F1166" s="113" t="s">
        <v>464</v>
      </c>
      <c r="G1166" s="112" t="s">
        <v>474</v>
      </c>
      <c r="H1166" s="112">
        <v>130</v>
      </c>
      <c r="I1166" s="112" t="s">
        <v>475</v>
      </c>
      <c r="J1166" s="112">
        <v>13</v>
      </c>
      <c r="K1166" s="124" t="s">
        <v>101</v>
      </c>
      <c r="L1166" s="124" t="s">
        <v>101</v>
      </c>
      <c r="M1166" s="167">
        <v>36883.550000000003</v>
      </c>
      <c r="N1166" s="167">
        <v>42853.25</v>
      </c>
      <c r="O1166" s="167">
        <v>4458.2999999999993</v>
      </c>
      <c r="P1166" s="44" t="s">
        <v>398</v>
      </c>
      <c r="Q1166" s="168">
        <v>3807.1</v>
      </c>
      <c r="R1166" s="44" t="s">
        <v>398</v>
      </c>
      <c r="S1166" s="168">
        <v>3543.1</v>
      </c>
      <c r="T1166" s="44" t="s">
        <v>398</v>
      </c>
      <c r="U1166" s="168">
        <v>4440.1499999999996</v>
      </c>
      <c r="V1166" s="44" t="s">
        <v>398</v>
      </c>
      <c r="W1166" s="168">
        <v>2808.85</v>
      </c>
      <c r="X1166" s="44" t="s">
        <v>398</v>
      </c>
      <c r="Y1166" s="168">
        <v>2560.7999999999997</v>
      </c>
      <c r="Z1166" s="44" t="s">
        <v>398</v>
      </c>
      <c r="AA1166" s="168">
        <v>2530.5499999999997</v>
      </c>
      <c r="AB1166" s="44" t="s">
        <v>398</v>
      </c>
      <c r="AC1166" s="168">
        <v>2754.95</v>
      </c>
      <c r="AD1166" s="44" t="s">
        <v>398</v>
      </c>
      <c r="AE1166" s="168">
        <v>3763.65</v>
      </c>
      <c r="AF1166" s="44" t="s">
        <v>398</v>
      </c>
      <c r="AG1166" s="168">
        <v>4053.5</v>
      </c>
      <c r="AH1166" s="44" t="s">
        <v>398</v>
      </c>
      <c r="AI1166" s="168">
        <v>4443.45</v>
      </c>
      <c r="AJ1166" s="44" t="s">
        <v>398</v>
      </c>
      <c r="AK1166" s="168">
        <v>4963.75</v>
      </c>
      <c r="AL1166" s="44" t="s">
        <v>398</v>
      </c>
      <c r="AM1166" s="168">
        <f t="shared" si="1"/>
        <v>44128.149999999994</v>
      </c>
    </row>
    <row r="1167" spans="1:39" ht="30" customHeight="1" x14ac:dyDescent="0.25">
      <c r="A1167" s="214">
        <v>579</v>
      </c>
      <c r="B1167" s="112">
        <v>34439</v>
      </c>
      <c r="C1167" s="89" t="s">
        <v>461</v>
      </c>
      <c r="D1167" s="89" t="s">
        <v>473</v>
      </c>
      <c r="E1167" s="149" t="s">
        <v>463</v>
      </c>
      <c r="F1167" s="113" t="s">
        <v>464</v>
      </c>
      <c r="G1167" s="112"/>
      <c r="H1167" s="112"/>
      <c r="I1167" s="112"/>
      <c r="J1167" s="112"/>
      <c r="K1167" s="124" t="s">
        <v>101</v>
      </c>
      <c r="L1167" s="124" t="s">
        <v>101</v>
      </c>
      <c r="M1167" s="167">
        <v>96444.900000000009</v>
      </c>
      <c r="N1167" s="167">
        <v>95040</v>
      </c>
      <c r="O1167" s="167">
        <v>8009.55</v>
      </c>
      <c r="P1167" s="44" t="s">
        <v>398</v>
      </c>
      <c r="Q1167" s="168">
        <v>7110.9000000000005</v>
      </c>
      <c r="R1167" s="44" t="s">
        <v>398</v>
      </c>
      <c r="S1167" s="168">
        <v>7717.95</v>
      </c>
      <c r="T1167" s="44" t="s">
        <v>398</v>
      </c>
      <c r="U1167" s="168">
        <v>8305.65</v>
      </c>
      <c r="V1167" s="44" t="s">
        <v>398</v>
      </c>
      <c r="W1167" s="168">
        <v>7873.2</v>
      </c>
      <c r="X1167" s="44" t="s">
        <v>398</v>
      </c>
      <c r="Y1167" s="168">
        <v>7721.1</v>
      </c>
      <c r="Z1167" s="44" t="s">
        <v>398</v>
      </c>
      <c r="AA1167" s="168">
        <v>7898.4000000000005</v>
      </c>
      <c r="AB1167" s="44" t="s">
        <v>398</v>
      </c>
      <c r="AC1167" s="168">
        <v>7880.85</v>
      </c>
      <c r="AD1167" s="44" t="s">
        <v>398</v>
      </c>
      <c r="AE1167" s="168">
        <v>8164.8</v>
      </c>
      <c r="AF1167" s="44" t="s">
        <v>398</v>
      </c>
      <c r="AG1167" s="168">
        <v>8083.8</v>
      </c>
      <c r="AH1167" s="44" t="s">
        <v>398</v>
      </c>
      <c r="AI1167" s="168">
        <v>7514.1</v>
      </c>
      <c r="AJ1167" s="44" t="s">
        <v>398</v>
      </c>
      <c r="AK1167" s="168">
        <v>8238.15</v>
      </c>
      <c r="AL1167" s="44" t="s">
        <v>398</v>
      </c>
      <c r="AM1167" s="168">
        <f t="shared" si="1"/>
        <v>94518.45</v>
      </c>
    </row>
    <row r="1168" spans="1:39" ht="30" customHeight="1" x14ac:dyDescent="0.25">
      <c r="A1168" s="215"/>
      <c r="B1168" s="112">
        <v>34439</v>
      </c>
      <c r="C1168" s="89" t="s">
        <v>461</v>
      </c>
      <c r="D1168" s="89" t="s">
        <v>473</v>
      </c>
      <c r="E1168" s="149" t="s">
        <v>466</v>
      </c>
      <c r="F1168" s="113" t="s">
        <v>464</v>
      </c>
      <c r="G1168" s="112" t="s">
        <v>474</v>
      </c>
      <c r="H1168" s="112">
        <v>52</v>
      </c>
      <c r="I1168" s="112" t="s">
        <v>475</v>
      </c>
      <c r="J1168" s="112">
        <v>18</v>
      </c>
      <c r="K1168" s="124" t="s">
        <v>101</v>
      </c>
      <c r="L1168" s="124" t="s">
        <v>101</v>
      </c>
      <c r="M1168" s="167">
        <v>117877.09999999999</v>
      </c>
      <c r="N1168" s="167">
        <v>116160</v>
      </c>
      <c r="O1168" s="167">
        <v>9789.4500000000007</v>
      </c>
      <c r="P1168" s="44" t="s">
        <v>398</v>
      </c>
      <c r="Q1168" s="168">
        <v>8691.0999999999985</v>
      </c>
      <c r="R1168" s="44" t="s">
        <v>398</v>
      </c>
      <c r="S1168" s="168">
        <v>9433.0499999999993</v>
      </c>
      <c r="T1168" s="44" t="s">
        <v>398</v>
      </c>
      <c r="U1168" s="168">
        <v>10151.35</v>
      </c>
      <c r="V1168" s="44" t="s">
        <v>398</v>
      </c>
      <c r="W1168" s="168">
        <v>9622.7999999999993</v>
      </c>
      <c r="X1168" s="44" t="s">
        <v>398</v>
      </c>
      <c r="Y1168" s="168">
        <v>9436.9</v>
      </c>
      <c r="Z1168" s="44" t="s">
        <v>398</v>
      </c>
      <c r="AA1168" s="168">
        <v>9653.5999999999985</v>
      </c>
      <c r="AB1168" s="44" t="s">
        <v>398</v>
      </c>
      <c r="AC1168" s="168">
        <v>9632.15</v>
      </c>
      <c r="AD1168" s="44" t="s">
        <v>398</v>
      </c>
      <c r="AE1168" s="168">
        <v>9979.2000000000007</v>
      </c>
      <c r="AF1168" s="44" t="s">
        <v>398</v>
      </c>
      <c r="AG1168" s="168">
        <v>9880.2000000000007</v>
      </c>
      <c r="AH1168" s="44" t="s">
        <v>398</v>
      </c>
      <c r="AI1168" s="168">
        <v>9183.9</v>
      </c>
      <c r="AJ1168" s="44" t="s">
        <v>398</v>
      </c>
      <c r="AK1168" s="168">
        <v>10068.85</v>
      </c>
      <c r="AL1168" s="44" t="s">
        <v>398</v>
      </c>
      <c r="AM1168" s="168">
        <f t="shared" si="1"/>
        <v>115522.54999999999</v>
      </c>
    </row>
    <row r="1169" spans="1:39" ht="30" customHeight="1" x14ac:dyDescent="0.25">
      <c r="A1169" s="214">
        <v>580</v>
      </c>
      <c r="B1169" s="112">
        <v>34440</v>
      </c>
      <c r="C1169" s="89" t="s">
        <v>461</v>
      </c>
      <c r="D1169" s="89" t="s">
        <v>473</v>
      </c>
      <c r="E1169" s="149" t="s">
        <v>463</v>
      </c>
      <c r="F1169" s="113" t="s">
        <v>464</v>
      </c>
      <c r="G1169" s="112"/>
      <c r="H1169" s="112"/>
      <c r="I1169" s="112"/>
      <c r="J1169" s="112"/>
      <c r="K1169" s="124" t="s">
        <v>101</v>
      </c>
      <c r="L1169" s="124" t="s">
        <v>101</v>
      </c>
      <c r="M1169" s="167">
        <v>8777.25</v>
      </c>
      <c r="N1169" s="167">
        <v>72481.95</v>
      </c>
      <c r="O1169" s="167">
        <v>7607.25</v>
      </c>
      <c r="P1169" s="44" t="s">
        <v>398</v>
      </c>
      <c r="Q1169" s="168">
        <v>7113.6</v>
      </c>
      <c r="R1169" s="44" t="s">
        <v>398</v>
      </c>
      <c r="S1169" s="168">
        <v>7494.3</v>
      </c>
      <c r="T1169" s="44" t="s">
        <v>398</v>
      </c>
      <c r="U1169" s="168">
        <v>6883.2</v>
      </c>
      <c r="V1169" s="44" t="s">
        <v>398</v>
      </c>
      <c r="W1169" s="168">
        <v>5972.85</v>
      </c>
      <c r="X1169" s="44" t="s">
        <v>398</v>
      </c>
      <c r="Y1169" s="168">
        <v>6491.25</v>
      </c>
      <c r="Z1169" s="44" t="s">
        <v>398</v>
      </c>
      <c r="AA1169" s="168">
        <v>6943.05</v>
      </c>
      <c r="AB1169" s="44" t="s">
        <v>398</v>
      </c>
      <c r="AC1169" s="168">
        <v>6766.2</v>
      </c>
      <c r="AD1169" s="44" t="s">
        <v>398</v>
      </c>
      <c r="AE1169" s="168">
        <v>8341.65</v>
      </c>
      <c r="AF1169" s="44" t="s">
        <v>398</v>
      </c>
      <c r="AG1169" s="168">
        <v>8316.4500000000007</v>
      </c>
      <c r="AH1169" s="44" t="s">
        <v>398</v>
      </c>
      <c r="AI1169" s="168">
        <v>7883.1</v>
      </c>
      <c r="AJ1169" s="44" t="s">
        <v>398</v>
      </c>
      <c r="AK1169" s="168">
        <v>7936.2</v>
      </c>
      <c r="AL1169" s="44" t="s">
        <v>398</v>
      </c>
      <c r="AM1169" s="168">
        <f t="shared" si="1"/>
        <v>87749.1</v>
      </c>
    </row>
    <row r="1170" spans="1:39" ht="30" customHeight="1" x14ac:dyDescent="0.25">
      <c r="A1170" s="215"/>
      <c r="B1170" s="112">
        <v>34440</v>
      </c>
      <c r="C1170" s="89" t="s">
        <v>461</v>
      </c>
      <c r="D1170" s="89" t="s">
        <v>473</v>
      </c>
      <c r="E1170" s="149" t="s">
        <v>466</v>
      </c>
      <c r="F1170" s="113" t="s">
        <v>464</v>
      </c>
      <c r="G1170" s="112" t="s">
        <v>474</v>
      </c>
      <c r="H1170" s="112">
        <v>39</v>
      </c>
      <c r="I1170" s="112" t="s">
        <v>475</v>
      </c>
      <c r="J1170" s="112">
        <v>18</v>
      </c>
      <c r="K1170" s="124" t="s">
        <v>101</v>
      </c>
      <c r="L1170" s="124" t="s">
        <v>101</v>
      </c>
      <c r="M1170" s="167">
        <v>10727.75</v>
      </c>
      <c r="N1170" s="167">
        <v>88589.05</v>
      </c>
      <c r="O1170" s="167">
        <v>9297.75</v>
      </c>
      <c r="P1170" s="44" t="s">
        <v>398</v>
      </c>
      <c r="Q1170" s="168">
        <v>8694.4</v>
      </c>
      <c r="R1170" s="44" t="s">
        <v>398</v>
      </c>
      <c r="S1170" s="168">
        <v>9159.7000000000007</v>
      </c>
      <c r="T1170" s="44" t="s">
        <v>398</v>
      </c>
      <c r="U1170" s="168">
        <v>8412.7999999999993</v>
      </c>
      <c r="V1170" s="44" t="s">
        <v>398</v>
      </c>
      <c r="W1170" s="168">
        <v>7300.15</v>
      </c>
      <c r="X1170" s="44" t="s">
        <v>398</v>
      </c>
      <c r="Y1170" s="168">
        <v>7933.75</v>
      </c>
      <c r="Z1170" s="44" t="s">
        <v>398</v>
      </c>
      <c r="AA1170" s="168">
        <v>8485.9500000000007</v>
      </c>
      <c r="AB1170" s="44" t="s">
        <v>398</v>
      </c>
      <c r="AC1170" s="168">
        <v>8269.7999999999993</v>
      </c>
      <c r="AD1170" s="44" t="s">
        <v>398</v>
      </c>
      <c r="AE1170" s="168">
        <v>10195.35</v>
      </c>
      <c r="AF1170" s="44" t="s">
        <v>398</v>
      </c>
      <c r="AG1170" s="168">
        <v>10164.549999999999</v>
      </c>
      <c r="AH1170" s="44" t="s">
        <v>398</v>
      </c>
      <c r="AI1170" s="168">
        <v>9634.9</v>
      </c>
      <c r="AJ1170" s="44" t="s">
        <v>398</v>
      </c>
      <c r="AK1170" s="168">
        <v>9699.7999999999993</v>
      </c>
      <c r="AL1170" s="44" t="s">
        <v>398</v>
      </c>
      <c r="AM1170" s="168">
        <f t="shared" si="1"/>
        <v>107248.90000000001</v>
      </c>
    </row>
    <row r="1171" spans="1:39" ht="30" customHeight="1" x14ac:dyDescent="0.25">
      <c r="A1171" s="214">
        <v>581</v>
      </c>
      <c r="B1171" s="112">
        <v>34441</v>
      </c>
      <c r="C1171" s="89" t="s">
        <v>461</v>
      </c>
      <c r="D1171" s="89" t="s">
        <v>473</v>
      </c>
      <c r="E1171" s="149" t="s">
        <v>463</v>
      </c>
      <c r="F1171" s="113" t="s">
        <v>464</v>
      </c>
      <c r="G1171" s="112"/>
      <c r="H1171" s="112"/>
      <c r="I1171" s="112"/>
      <c r="J1171" s="112"/>
      <c r="K1171" s="124" t="s">
        <v>101</v>
      </c>
      <c r="L1171" s="124" t="s">
        <v>101</v>
      </c>
      <c r="M1171" s="167">
        <v>12690.9</v>
      </c>
      <c r="N1171" s="167">
        <v>13321.35</v>
      </c>
      <c r="O1171" s="167">
        <v>1227.6000000000001</v>
      </c>
      <c r="P1171" s="44" t="s">
        <v>398</v>
      </c>
      <c r="Q1171" s="168">
        <v>1097.1000000000001</v>
      </c>
      <c r="R1171" s="44" t="s">
        <v>398</v>
      </c>
      <c r="S1171" s="168">
        <v>1137.1500000000001</v>
      </c>
      <c r="T1171" s="44" t="s">
        <v>398</v>
      </c>
      <c r="U1171" s="168">
        <v>1029.6000000000001</v>
      </c>
      <c r="V1171" s="44" t="s">
        <v>398</v>
      </c>
      <c r="W1171" s="168">
        <v>918.45</v>
      </c>
      <c r="X1171" s="44" t="s">
        <v>398</v>
      </c>
      <c r="Y1171" s="168">
        <v>838.35</v>
      </c>
      <c r="Z1171" s="44" t="s">
        <v>398</v>
      </c>
      <c r="AA1171" s="168">
        <v>934.65</v>
      </c>
      <c r="AB1171" s="44" t="s">
        <v>398</v>
      </c>
      <c r="AC1171" s="168">
        <v>924.75</v>
      </c>
      <c r="AD1171" s="44" t="s">
        <v>398</v>
      </c>
      <c r="AE1171" s="168">
        <v>1054.8</v>
      </c>
      <c r="AF1171" s="44" t="s">
        <v>398</v>
      </c>
      <c r="AG1171" s="168">
        <v>1215</v>
      </c>
      <c r="AH1171" s="44" t="s">
        <v>398</v>
      </c>
      <c r="AI1171" s="168">
        <v>1187.1000000000001</v>
      </c>
      <c r="AJ1171" s="44" t="s">
        <v>398</v>
      </c>
      <c r="AK1171" s="168">
        <v>1539</v>
      </c>
      <c r="AL1171" s="44" t="s">
        <v>398</v>
      </c>
      <c r="AM1171" s="168">
        <f t="shared" si="1"/>
        <v>13103.550000000001</v>
      </c>
    </row>
    <row r="1172" spans="1:39" ht="30" customHeight="1" x14ac:dyDescent="0.25">
      <c r="A1172" s="215"/>
      <c r="B1172" s="112">
        <v>34441</v>
      </c>
      <c r="C1172" s="89" t="s">
        <v>461</v>
      </c>
      <c r="D1172" s="89" t="s">
        <v>473</v>
      </c>
      <c r="E1172" s="149" t="s">
        <v>466</v>
      </c>
      <c r="F1172" s="113" t="s">
        <v>464</v>
      </c>
      <c r="G1172" s="112" t="s">
        <v>474</v>
      </c>
      <c r="H1172" s="112">
        <v>65</v>
      </c>
      <c r="I1172" s="112" t="s">
        <v>475</v>
      </c>
      <c r="J1172" s="112">
        <v>12</v>
      </c>
      <c r="K1172" s="124" t="s">
        <v>101</v>
      </c>
      <c r="L1172" s="124" t="s">
        <v>101</v>
      </c>
      <c r="M1172" s="167">
        <v>15511.1</v>
      </c>
      <c r="N1172" s="167">
        <v>16281.65</v>
      </c>
      <c r="O1172" s="167">
        <v>1500.3999999999999</v>
      </c>
      <c r="P1172" s="44" t="s">
        <v>398</v>
      </c>
      <c r="Q1172" s="168">
        <v>1340.8999999999999</v>
      </c>
      <c r="R1172" s="44" t="s">
        <v>398</v>
      </c>
      <c r="S1172" s="168">
        <v>1389.85</v>
      </c>
      <c r="T1172" s="44" t="s">
        <v>398</v>
      </c>
      <c r="U1172" s="168">
        <v>1258.3999999999999</v>
      </c>
      <c r="V1172" s="44" t="s">
        <v>398</v>
      </c>
      <c r="W1172" s="168">
        <v>1122.55</v>
      </c>
      <c r="X1172" s="44" t="s">
        <v>398</v>
      </c>
      <c r="Y1172" s="168">
        <v>1024.6500000000001</v>
      </c>
      <c r="Z1172" s="44" t="s">
        <v>398</v>
      </c>
      <c r="AA1172" s="168">
        <v>1142.3499999999999</v>
      </c>
      <c r="AB1172" s="44" t="s">
        <v>398</v>
      </c>
      <c r="AC1172" s="168">
        <v>1130.25</v>
      </c>
      <c r="AD1172" s="44" t="s">
        <v>398</v>
      </c>
      <c r="AE1172" s="168">
        <v>1289.2</v>
      </c>
      <c r="AF1172" s="44" t="s">
        <v>398</v>
      </c>
      <c r="AG1172" s="168">
        <v>1485</v>
      </c>
      <c r="AH1172" s="44" t="s">
        <v>398</v>
      </c>
      <c r="AI1172" s="168">
        <v>1450.8999999999999</v>
      </c>
      <c r="AJ1172" s="44" t="s">
        <v>398</v>
      </c>
      <c r="AK1172" s="168">
        <v>1881</v>
      </c>
      <c r="AL1172" s="44" t="s">
        <v>398</v>
      </c>
      <c r="AM1172" s="168">
        <f t="shared" si="1"/>
        <v>16015.45</v>
      </c>
    </row>
    <row r="1173" spans="1:39" ht="30" customHeight="1" x14ac:dyDescent="0.25">
      <c r="A1173" s="214">
        <v>582</v>
      </c>
      <c r="B1173" s="112">
        <v>34442</v>
      </c>
      <c r="C1173" s="89" t="s">
        <v>461</v>
      </c>
      <c r="D1173" s="89" t="s">
        <v>473</v>
      </c>
      <c r="E1173" s="149" t="s">
        <v>463</v>
      </c>
      <c r="F1173" s="113" t="s">
        <v>464</v>
      </c>
      <c r="G1173" s="112"/>
      <c r="H1173" s="112"/>
      <c r="I1173" s="112"/>
      <c r="J1173" s="112"/>
      <c r="K1173" s="124" t="s">
        <v>101</v>
      </c>
      <c r="L1173" s="124" t="s">
        <v>101</v>
      </c>
      <c r="M1173" s="167">
        <v>20344.95</v>
      </c>
      <c r="N1173" s="167">
        <v>21514.05</v>
      </c>
      <c r="O1173" s="167">
        <v>2049.75</v>
      </c>
      <c r="P1173" s="44" t="s">
        <v>398</v>
      </c>
      <c r="Q1173" s="168">
        <v>1844.55</v>
      </c>
      <c r="R1173" s="44" t="s">
        <v>398</v>
      </c>
      <c r="S1173" s="168">
        <v>1883.25</v>
      </c>
      <c r="T1173" s="44" t="s">
        <v>398</v>
      </c>
      <c r="U1173" s="168">
        <v>1724.8500000000001</v>
      </c>
      <c r="V1173" s="44" t="s">
        <v>398</v>
      </c>
      <c r="W1173" s="168">
        <v>1406.7</v>
      </c>
      <c r="X1173" s="44" t="s">
        <v>398</v>
      </c>
      <c r="Y1173" s="168">
        <v>1336.05</v>
      </c>
      <c r="Z1173" s="44" t="s">
        <v>398</v>
      </c>
      <c r="AA1173" s="168">
        <v>1495.3500000000001</v>
      </c>
      <c r="AB1173" s="44" t="s">
        <v>398</v>
      </c>
      <c r="AC1173" s="168">
        <v>1543.5</v>
      </c>
      <c r="AD1173" s="44" t="s">
        <v>398</v>
      </c>
      <c r="AE1173" s="168">
        <v>1674</v>
      </c>
      <c r="AF1173" s="44" t="s">
        <v>398</v>
      </c>
      <c r="AG1173" s="168">
        <v>1822.05</v>
      </c>
      <c r="AH1173" s="44" t="s">
        <v>398</v>
      </c>
      <c r="AI1173" s="168">
        <v>1757.25</v>
      </c>
      <c r="AJ1173" s="44" t="s">
        <v>398</v>
      </c>
      <c r="AK1173" s="168">
        <v>2090.25</v>
      </c>
      <c r="AL1173" s="44" t="s">
        <v>398</v>
      </c>
      <c r="AM1173" s="168">
        <f t="shared" si="1"/>
        <v>20627.55</v>
      </c>
    </row>
    <row r="1174" spans="1:39" ht="30" customHeight="1" x14ac:dyDescent="0.25">
      <c r="A1174" s="215"/>
      <c r="B1174" s="112">
        <v>34442</v>
      </c>
      <c r="C1174" s="89" t="s">
        <v>461</v>
      </c>
      <c r="D1174" s="89" t="s">
        <v>473</v>
      </c>
      <c r="E1174" s="149" t="s">
        <v>466</v>
      </c>
      <c r="F1174" s="113" t="s">
        <v>464</v>
      </c>
      <c r="G1174" s="112" t="s">
        <v>474</v>
      </c>
      <c r="H1174" s="112">
        <v>52</v>
      </c>
      <c r="I1174" s="112" t="s">
        <v>475</v>
      </c>
      <c r="J1174" s="112">
        <v>10</v>
      </c>
      <c r="K1174" s="124" t="s">
        <v>101</v>
      </c>
      <c r="L1174" s="124" t="s">
        <v>101</v>
      </c>
      <c r="M1174" s="167">
        <v>24866.05</v>
      </c>
      <c r="N1174" s="167">
        <v>26294.95</v>
      </c>
      <c r="O1174" s="167">
        <v>2505.25</v>
      </c>
      <c r="P1174" s="44" t="s">
        <v>398</v>
      </c>
      <c r="Q1174" s="168">
        <v>2254.4499999999998</v>
      </c>
      <c r="R1174" s="44" t="s">
        <v>398</v>
      </c>
      <c r="S1174" s="168">
        <v>2301.75</v>
      </c>
      <c r="T1174" s="44" t="s">
        <v>398</v>
      </c>
      <c r="U1174" s="168">
        <v>2108.1499999999996</v>
      </c>
      <c r="V1174" s="44" t="s">
        <v>398</v>
      </c>
      <c r="W1174" s="168">
        <v>1719.3</v>
      </c>
      <c r="X1174" s="44" t="s">
        <v>398</v>
      </c>
      <c r="Y1174" s="168">
        <v>1632.95</v>
      </c>
      <c r="Z1174" s="44" t="s">
        <v>398</v>
      </c>
      <c r="AA1174" s="168">
        <v>1827.6499999999999</v>
      </c>
      <c r="AB1174" s="44" t="s">
        <v>398</v>
      </c>
      <c r="AC1174" s="168">
        <v>1886.5</v>
      </c>
      <c r="AD1174" s="44" t="s">
        <v>398</v>
      </c>
      <c r="AE1174" s="168">
        <v>2046</v>
      </c>
      <c r="AF1174" s="44" t="s">
        <v>398</v>
      </c>
      <c r="AG1174" s="168">
        <v>2226.9499999999998</v>
      </c>
      <c r="AH1174" s="44" t="s">
        <v>398</v>
      </c>
      <c r="AI1174" s="168">
        <v>2147.75</v>
      </c>
      <c r="AJ1174" s="44" t="s">
        <v>398</v>
      </c>
      <c r="AK1174" s="168">
        <v>2554.75</v>
      </c>
      <c r="AL1174" s="44" t="s">
        <v>398</v>
      </c>
      <c r="AM1174" s="168">
        <f t="shared" si="1"/>
        <v>25211.45</v>
      </c>
    </row>
    <row r="1175" spans="1:39" ht="30" customHeight="1" x14ac:dyDescent="0.25">
      <c r="A1175" s="214">
        <v>583</v>
      </c>
      <c r="B1175" s="112">
        <v>34443</v>
      </c>
      <c r="C1175" s="89" t="s">
        <v>461</v>
      </c>
      <c r="D1175" s="89" t="s">
        <v>473</v>
      </c>
      <c r="E1175" s="149" t="s">
        <v>463</v>
      </c>
      <c r="F1175" s="113" t="s">
        <v>464</v>
      </c>
      <c r="G1175" s="112"/>
      <c r="H1175" s="112"/>
      <c r="I1175" s="112"/>
      <c r="J1175" s="112"/>
      <c r="K1175" s="124" t="s">
        <v>101</v>
      </c>
      <c r="L1175" s="124" t="s">
        <v>101</v>
      </c>
      <c r="M1175" s="167">
        <v>45043.65</v>
      </c>
      <c r="N1175" s="167">
        <v>28281.15</v>
      </c>
      <c r="O1175" s="167">
        <v>3118.9500000000003</v>
      </c>
      <c r="P1175" s="44" t="s">
        <v>398</v>
      </c>
      <c r="Q1175" s="168">
        <v>2570.85</v>
      </c>
      <c r="R1175" s="44" t="s">
        <v>398</v>
      </c>
      <c r="S1175" s="168">
        <v>2567.7000000000003</v>
      </c>
      <c r="T1175" s="44" t="s">
        <v>398</v>
      </c>
      <c r="U1175" s="168">
        <v>2528.1</v>
      </c>
      <c r="V1175" s="44" t="s">
        <v>398</v>
      </c>
      <c r="W1175" s="168">
        <v>2331.9</v>
      </c>
      <c r="X1175" s="44" t="s">
        <v>398</v>
      </c>
      <c r="Y1175" s="168">
        <v>1994.8500000000001</v>
      </c>
      <c r="Z1175" s="44" t="s">
        <v>398</v>
      </c>
      <c r="AA1175" s="168">
        <v>2128.5</v>
      </c>
      <c r="AB1175" s="44" t="s">
        <v>398</v>
      </c>
      <c r="AC1175" s="168">
        <v>2577.6</v>
      </c>
      <c r="AD1175" s="44" t="s">
        <v>398</v>
      </c>
      <c r="AE1175" s="168">
        <v>2420.1</v>
      </c>
      <c r="AF1175" s="44" t="s">
        <v>398</v>
      </c>
      <c r="AG1175" s="168">
        <v>2650.9500000000003</v>
      </c>
      <c r="AH1175" s="44" t="s">
        <v>398</v>
      </c>
      <c r="AI1175" s="168">
        <v>2638.8</v>
      </c>
      <c r="AJ1175" s="44" t="s">
        <v>398</v>
      </c>
      <c r="AK1175" s="168">
        <v>3404.25</v>
      </c>
      <c r="AL1175" s="44" t="s">
        <v>398</v>
      </c>
      <c r="AM1175" s="168">
        <f t="shared" si="1"/>
        <v>30932.549999999996</v>
      </c>
    </row>
    <row r="1176" spans="1:39" ht="30" customHeight="1" x14ac:dyDescent="0.25">
      <c r="A1176" s="215"/>
      <c r="B1176" s="112">
        <v>34443</v>
      </c>
      <c r="C1176" s="89" t="s">
        <v>461</v>
      </c>
      <c r="D1176" s="89" t="s">
        <v>473</v>
      </c>
      <c r="E1176" s="149" t="s">
        <v>466</v>
      </c>
      <c r="F1176" s="113" t="s">
        <v>464</v>
      </c>
      <c r="G1176" s="112" t="s">
        <v>474</v>
      </c>
      <c r="H1176" s="112">
        <v>78</v>
      </c>
      <c r="I1176" s="112" t="s">
        <v>475</v>
      </c>
      <c r="J1176" s="112">
        <v>6</v>
      </c>
      <c r="K1176" s="124" t="s">
        <v>101</v>
      </c>
      <c r="L1176" s="124" t="s">
        <v>101</v>
      </c>
      <c r="M1176" s="167">
        <v>55053.35</v>
      </c>
      <c r="N1176" s="167">
        <v>34565.85</v>
      </c>
      <c r="O1176" s="167">
        <v>3812.0499999999997</v>
      </c>
      <c r="P1176" s="44" t="s">
        <v>398</v>
      </c>
      <c r="Q1176" s="168">
        <v>3142.15</v>
      </c>
      <c r="R1176" s="44" t="s">
        <v>398</v>
      </c>
      <c r="S1176" s="168">
        <v>3138.2999999999997</v>
      </c>
      <c r="T1176" s="44" t="s">
        <v>398</v>
      </c>
      <c r="U1176" s="168">
        <v>3089.9</v>
      </c>
      <c r="V1176" s="44" t="s">
        <v>398</v>
      </c>
      <c r="W1176" s="168">
        <v>2850.1</v>
      </c>
      <c r="X1176" s="44" t="s">
        <v>398</v>
      </c>
      <c r="Y1176" s="168">
        <v>2438.1499999999996</v>
      </c>
      <c r="Z1176" s="44" t="s">
        <v>398</v>
      </c>
      <c r="AA1176" s="168">
        <v>2601.5</v>
      </c>
      <c r="AB1176" s="44" t="s">
        <v>398</v>
      </c>
      <c r="AC1176" s="168">
        <v>3150.4</v>
      </c>
      <c r="AD1176" s="44" t="s">
        <v>398</v>
      </c>
      <c r="AE1176" s="168">
        <v>2957.9</v>
      </c>
      <c r="AF1176" s="44" t="s">
        <v>398</v>
      </c>
      <c r="AG1176" s="168">
        <v>3240.0499999999997</v>
      </c>
      <c r="AH1176" s="44" t="s">
        <v>398</v>
      </c>
      <c r="AI1176" s="168">
        <v>3225.2</v>
      </c>
      <c r="AJ1176" s="44" t="s">
        <v>398</v>
      </c>
      <c r="AK1176" s="168">
        <v>4160.75</v>
      </c>
      <c r="AL1176" s="44" t="s">
        <v>398</v>
      </c>
      <c r="AM1176" s="168">
        <f t="shared" si="1"/>
        <v>37806.450000000004</v>
      </c>
    </row>
    <row r="1177" spans="1:39" ht="30" customHeight="1" x14ac:dyDescent="0.25">
      <c r="A1177" s="214">
        <v>584</v>
      </c>
      <c r="B1177" s="112">
        <v>34444</v>
      </c>
      <c r="C1177" s="89" t="s">
        <v>461</v>
      </c>
      <c r="D1177" s="89" t="s">
        <v>473</v>
      </c>
      <c r="E1177" s="149" t="s">
        <v>463</v>
      </c>
      <c r="F1177" s="113" t="s">
        <v>464</v>
      </c>
      <c r="G1177" s="112"/>
      <c r="H1177" s="112"/>
      <c r="I1177" s="112"/>
      <c r="J1177" s="112"/>
      <c r="K1177" s="124" t="s">
        <v>101</v>
      </c>
      <c r="L1177" s="124" t="s">
        <v>101</v>
      </c>
      <c r="M1177" s="167">
        <v>29394.45</v>
      </c>
      <c r="N1177" s="167">
        <v>26473.95</v>
      </c>
      <c r="O1177" s="167">
        <v>2147.85</v>
      </c>
      <c r="P1177" s="44" t="s">
        <v>398</v>
      </c>
      <c r="Q1177" s="168">
        <v>1691.1000000000001</v>
      </c>
      <c r="R1177" s="44" t="s">
        <v>398</v>
      </c>
      <c r="S1177" s="168">
        <v>2659.9500000000003</v>
      </c>
      <c r="T1177" s="44" t="s">
        <v>398</v>
      </c>
      <c r="U1177" s="168">
        <v>3430.35</v>
      </c>
      <c r="V1177" s="44" t="s">
        <v>398</v>
      </c>
      <c r="W1177" s="168">
        <v>3248.1</v>
      </c>
      <c r="X1177" s="44" t="s">
        <v>398</v>
      </c>
      <c r="Y1177" s="168">
        <v>3118.5</v>
      </c>
      <c r="Z1177" s="44" t="s">
        <v>398</v>
      </c>
      <c r="AA1177" s="168">
        <v>3472.65</v>
      </c>
      <c r="AB1177" s="44" t="s">
        <v>398</v>
      </c>
      <c r="AC1177" s="168">
        <v>2952</v>
      </c>
      <c r="AD1177" s="44" t="s">
        <v>398</v>
      </c>
      <c r="AE1177" s="168">
        <v>3289.05</v>
      </c>
      <c r="AF1177" s="44" t="s">
        <v>398</v>
      </c>
      <c r="AG1177" s="168">
        <v>3375.4500000000003</v>
      </c>
      <c r="AH1177" s="44" t="s">
        <v>398</v>
      </c>
      <c r="AI1177" s="168">
        <v>2868.75</v>
      </c>
      <c r="AJ1177" s="44" t="s">
        <v>398</v>
      </c>
      <c r="AK1177" s="168">
        <v>1478.7</v>
      </c>
      <c r="AL1177" s="44" t="s">
        <v>398</v>
      </c>
      <c r="AM1177" s="168">
        <f t="shared" si="1"/>
        <v>33732.449999999997</v>
      </c>
    </row>
    <row r="1178" spans="1:39" ht="30" customHeight="1" x14ac:dyDescent="0.25">
      <c r="A1178" s="215"/>
      <c r="B1178" s="112">
        <v>34444</v>
      </c>
      <c r="C1178" s="89" t="s">
        <v>461</v>
      </c>
      <c r="D1178" s="89" t="s">
        <v>473</v>
      </c>
      <c r="E1178" s="149" t="s">
        <v>466</v>
      </c>
      <c r="F1178" s="113" t="s">
        <v>464</v>
      </c>
      <c r="G1178" s="112" t="s">
        <v>474</v>
      </c>
      <c r="H1178" s="112">
        <v>26</v>
      </c>
      <c r="I1178" s="112" t="s">
        <v>475</v>
      </c>
      <c r="J1178" s="112">
        <v>10</v>
      </c>
      <c r="K1178" s="124" t="s">
        <v>101</v>
      </c>
      <c r="L1178" s="124" t="s">
        <v>101</v>
      </c>
      <c r="M1178" s="167">
        <v>35926.550000000003</v>
      </c>
      <c r="N1178" s="167">
        <v>32357.05</v>
      </c>
      <c r="O1178" s="167">
        <v>2625.15</v>
      </c>
      <c r="P1178" s="44" t="s">
        <v>398</v>
      </c>
      <c r="Q1178" s="168">
        <v>2066.8999999999996</v>
      </c>
      <c r="R1178" s="44" t="s">
        <v>398</v>
      </c>
      <c r="S1178" s="168">
        <v>3251.0499999999997</v>
      </c>
      <c r="T1178" s="44" t="s">
        <v>398</v>
      </c>
      <c r="U1178" s="168">
        <v>4192.6499999999996</v>
      </c>
      <c r="V1178" s="44" t="s">
        <v>398</v>
      </c>
      <c r="W1178" s="168">
        <v>3969.9</v>
      </c>
      <c r="X1178" s="44" t="s">
        <v>398</v>
      </c>
      <c r="Y1178" s="168">
        <v>3811.5</v>
      </c>
      <c r="Z1178" s="44" t="s">
        <v>398</v>
      </c>
      <c r="AA1178" s="168">
        <v>4244.3500000000004</v>
      </c>
      <c r="AB1178" s="44" t="s">
        <v>398</v>
      </c>
      <c r="AC1178" s="168">
        <v>3608</v>
      </c>
      <c r="AD1178" s="44" t="s">
        <v>398</v>
      </c>
      <c r="AE1178" s="168">
        <v>4019.95</v>
      </c>
      <c r="AF1178" s="44" t="s">
        <v>398</v>
      </c>
      <c r="AG1178" s="168">
        <v>4125.5499999999993</v>
      </c>
      <c r="AH1178" s="44" t="s">
        <v>398</v>
      </c>
      <c r="AI1178" s="168">
        <v>3506.25</v>
      </c>
      <c r="AJ1178" s="44" t="s">
        <v>398</v>
      </c>
      <c r="AK1178" s="168">
        <v>1807.3</v>
      </c>
      <c r="AL1178" s="44" t="s">
        <v>398</v>
      </c>
      <c r="AM1178" s="168">
        <f t="shared" si="1"/>
        <v>41228.550000000003</v>
      </c>
    </row>
    <row r="1179" spans="1:39" ht="30" customHeight="1" x14ac:dyDescent="0.25">
      <c r="A1179" s="214">
        <v>585</v>
      </c>
      <c r="B1179" s="112">
        <v>34445</v>
      </c>
      <c r="C1179" s="89" t="s">
        <v>461</v>
      </c>
      <c r="D1179" s="89" t="s">
        <v>473</v>
      </c>
      <c r="E1179" s="149" t="s">
        <v>463</v>
      </c>
      <c r="F1179" s="113" t="s">
        <v>464</v>
      </c>
      <c r="G1179" s="112"/>
      <c r="H1179" s="112"/>
      <c r="I1179" s="112"/>
      <c r="J1179" s="112"/>
      <c r="K1179" s="124" t="s">
        <v>101</v>
      </c>
      <c r="L1179" s="124" t="s">
        <v>101</v>
      </c>
      <c r="M1179" s="167">
        <v>10667.7</v>
      </c>
      <c r="N1179" s="167">
        <v>11343.15</v>
      </c>
      <c r="O1179" s="167">
        <v>1325.7</v>
      </c>
      <c r="P1179" s="44" t="s">
        <v>398</v>
      </c>
      <c r="Q1179" s="168">
        <v>967.5</v>
      </c>
      <c r="R1179" s="44" t="s">
        <v>398</v>
      </c>
      <c r="S1179" s="168">
        <v>917.55000000000007</v>
      </c>
      <c r="T1179" s="44" t="s">
        <v>398</v>
      </c>
      <c r="U1179" s="168">
        <v>961.65</v>
      </c>
      <c r="V1179" s="44" t="s">
        <v>398</v>
      </c>
      <c r="W1179" s="168">
        <v>844.2</v>
      </c>
      <c r="X1179" s="44" t="s">
        <v>398</v>
      </c>
      <c r="Y1179" s="168">
        <v>632.25</v>
      </c>
      <c r="Z1179" s="44" t="s">
        <v>398</v>
      </c>
      <c r="AA1179" s="168">
        <v>932.4</v>
      </c>
      <c r="AB1179" s="44" t="s">
        <v>398</v>
      </c>
      <c r="AC1179" s="168">
        <v>819.45</v>
      </c>
      <c r="AD1179" s="44" t="s">
        <v>398</v>
      </c>
      <c r="AE1179" s="168">
        <v>913.5</v>
      </c>
      <c r="AF1179" s="44" t="s">
        <v>398</v>
      </c>
      <c r="AG1179" s="168">
        <v>1003.95</v>
      </c>
      <c r="AH1179" s="44" t="s">
        <v>398</v>
      </c>
      <c r="AI1179" s="168">
        <v>1008.45</v>
      </c>
      <c r="AJ1179" s="44" t="s">
        <v>398</v>
      </c>
      <c r="AK1179" s="168">
        <v>4639.5</v>
      </c>
      <c r="AL1179" s="44" t="s">
        <v>398</v>
      </c>
      <c r="AM1179" s="168">
        <f t="shared" si="1"/>
        <v>14966.1</v>
      </c>
    </row>
    <row r="1180" spans="1:39" ht="30" customHeight="1" x14ac:dyDescent="0.25">
      <c r="A1180" s="215"/>
      <c r="B1180" s="112">
        <v>34445</v>
      </c>
      <c r="C1180" s="89" t="s">
        <v>461</v>
      </c>
      <c r="D1180" s="89" t="s">
        <v>473</v>
      </c>
      <c r="E1180" s="149" t="s">
        <v>466</v>
      </c>
      <c r="F1180" s="113" t="s">
        <v>464</v>
      </c>
      <c r="G1180" s="112" t="s">
        <v>474</v>
      </c>
      <c r="H1180" s="112">
        <v>26</v>
      </c>
      <c r="I1180" s="112" t="s">
        <v>475</v>
      </c>
      <c r="J1180" s="112">
        <v>6</v>
      </c>
      <c r="K1180" s="124" t="s">
        <v>101</v>
      </c>
      <c r="L1180" s="124" t="s">
        <v>101</v>
      </c>
      <c r="M1180" s="167">
        <v>13038.3</v>
      </c>
      <c r="N1180" s="167">
        <v>13863.85</v>
      </c>
      <c r="O1180" s="167">
        <v>1620.3</v>
      </c>
      <c r="P1180" s="44" t="s">
        <v>398</v>
      </c>
      <c r="Q1180" s="168">
        <v>1182.5</v>
      </c>
      <c r="R1180" s="44" t="s">
        <v>398</v>
      </c>
      <c r="S1180" s="168">
        <v>1121.4499999999998</v>
      </c>
      <c r="T1180" s="44" t="s">
        <v>398</v>
      </c>
      <c r="U1180" s="168">
        <v>1175.3499999999999</v>
      </c>
      <c r="V1180" s="44" t="s">
        <v>398</v>
      </c>
      <c r="W1180" s="168">
        <v>1031.8</v>
      </c>
      <c r="X1180" s="44" t="s">
        <v>398</v>
      </c>
      <c r="Y1180" s="168">
        <v>772.75</v>
      </c>
      <c r="Z1180" s="44" t="s">
        <v>398</v>
      </c>
      <c r="AA1180" s="168">
        <v>1139.5999999999999</v>
      </c>
      <c r="AB1180" s="44" t="s">
        <v>398</v>
      </c>
      <c r="AC1180" s="168">
        <v>1001.55</v>
      </c>
      <c r="AD1180" s="44" t="s">
        <v>398</v>
      </c>
      <c r="AE1180" s="168">
        <v>1116.5</v>
      </c>
      <c r="AF1180" s="44" t="s">
        <v>398</v>
      </c>
      <c r="AG1180" s="168">
        <v>1227.05</v>
      </c>
      <c r="AH1180" s="44" t="s">
        <v>398</v>
      </c>
      <c r="AI1180" s="168">
        <v>1232.55</v>
      </c>
      <c r="AJ1180" s="44" t="s">
        <v>398</v>
      </c>
      <c r="AK1180" s="168">
        <v>5670.5</v>
      </c>
      <c r="AL1180" s="44" t="s">
        <v>398</v>
      </c>
      <c r="AM1180" s="168">
        <f t="shared" si="1"/>
        <v>18291.899999999998</v>
      </c>
    </row>
    <row r="1181" spans="1:39" ht="30" customHeight="1" x14ac:dyDescent="0.25">
      <c r="A1181" s="214">
        <v>586</v>
      </c>
      <c r="B1181" s="112">
        <v>34446</v>
      </c>
      <c r="C1181" s="89" t="s">
        <v>461</v>
      </c>
      <c r="D1181" s="89" t="s">
        <v>473</v>
      </c>
      <c r="E1181" s="149" t="s">
        <v>463</v>
      </c>
      <c r="F1181" s="113" t="s">
        <v>464</v>
      </c>
      <c r="G1181" s="112"/>
      <c r="H1181" s="112"/>
      <c r="I1181" s="112"/>
      <c r="J1181" s="112"/>
      <c r="K1181" s="124" t="s">
        <v>101</v>
      </c>
      <c r="L1181" s="124" t="s">
        <v>101</v>
      </c>
      <c r="M1181" s="167">
        <v>43607.700000000004</v>
      </c>
      <c r="N1181" s="167">
        <v>44685.450000000004</v>
      </c>
      <c r="O1181" s="167">
        <v>4449.6000000000004</v>
      </c>
      <c r="P1181" s="44" t="s">
        <v>398</v>
      </c>
      <c r="Q1181" s="168">
        <v>3303</v>
      </c>
      <c r="R1181" s="44" t="s">
        <v>398</v>
      </c>
      <c r="S1181" s="168">
        <v>3303</v>
      </c>
      <c r="T1181" s="44" t="s">
        <v>398</v>
      </c>
      <c r="U1181" s="168">
        <v>3991.05</v>
      </c>
      <c r="V1181" s="44" t="s">
        <v>398</v>
      </c>
      <c r="W1181" s="168">
        <v>3517.65</v>
      </c>
      <c r="X1181" s="44" t="s">
        <v>398</v>
      </c>
      <c r="Y1181" s="168">
        <v>3322.8</v>
      </c>
      <c r="Z1181" s="44" t="s">
        <v>398</v>
      </c>
      <c r="AA1181" s="168">
        <v>3690</v>
      </c>
      <c r="AB1181" s="44" t="s">
        <v>398</v>
      </c>
      <c r="AC1181" s="168">
        <v>2577.6</v>
      </c>
      <c r="AD1181" s="44" t="s">
        <v>398</v>
      </c>
      <c r="AE1181" s="168">
        <v>3693.6</v>
      </c>
      <c r="AF1181" s="44" t="s">
        <v>398</v>
      </c>
      <c r="AG1181" s="168">
        <v>3937.05</v>
      </c>
      <c r="AH1181" s="44" t="s">
        <v>398</v>
      </c>
      <c r="AI1181" s="168">
        <v>3846.15</v>
      </c>
      <c r="AJ1181" s="44" t="s">
        <v>398</v>
      </c>
      <c r="AK1181" s="168">
        <v>3902.4</v>
      </c>
      <c r="AL1181" s="44" t="s">
        <v>398</v>
      </c>
      <c r="AM1181" s="168">
        <f t="shared" si="1"/>
        <v>43533.9</v>
      </c>
    </row>
    <row r="1182" spans="1:39" ht="30" customHeight="1" x14ac:dyDescent="0.25">
      <c r="A1182" s="215"/>
      <c r="B1182" s="112">
        <v>34446</v>
      </c>
      <c r="C1182" s="89" t="s">
        <v>461</v>
      </c>
      <c r="D1182" s="89" t="s">
        <v>473</v>
      </c>
      <c r="E1182" s="149" t="s">
        <v>466</v>
      </c>
      <c r="F1182" s="113" t="s">
        <v>464</v>
      </c>
      <c r="G1182" s="112" t="s">
        <v>474</v>
      </c>
      <c r="H1182" s="112">
        <v>13</v>
      </c>
      <c r="I1182" s="112" t="s">
        <v>475</v>
      </c>
      <c r="J1182" s="112">
        <v>4</v>
      </c>
      <c r="K1182" s="124" t="s">
        <v>101</v>
      </c>
      <c r="L1182" s="124" t="s">
        <v>101</v>
      </c>
      <c r="M1182" s="167">
        <v>53298.299999999996</v>
      </c>
      <c r="N1182" s="167">
        <v>54615.549999999996</v>
      </c>
      <c r="O1182" s="167">
        <v>5438.4</v>
      </c>
      <c r="P1182" s="44" t="s">
        <v>398</v>
      </c>
      <c r="Q1182" s="168">
        <v>4037</v>
      </c>
      <c r="R1182" s="44" t="s">
        <v>398</v>
      </c>
      <c r="S1182" s="168">
        <v>4037</v>
      </c>
      <c r="T1182" s="44" t="s">
        <v>398</v>
      </c>
      <c r="U1182" s="168">
        <v>4877.95</v>
      </c>
      <c r="V1182" s="44" t="s">
        <v>398</v>
      </c>
      <c r="W1182" s="168">
        <v>4299.3500000000004</v>
      </c>
      <c r="X1182" s="44" t="s">
        <v>398</v>
      </c>
      <c r="Y1182" s="168">
        <v>4061.2</v>
      </c>
      <c r="Z1182" s="44" t="s">
        <v>398</v>
      </c>
      <c r="AA1182" s="168">
        <v>4510</v>
      </c>
      <c r="AB1182" s="44" t="s">
        <v>398</v>
      </c>
      <c r="AC1182" s="168">
        <v>3150.4</v>
      </c>
      <c r="AD1182" s="44" t="s">
        <v>398</v>
      </c>
      <c r="AE1182" s="168">
        <v>4514.3999999999996</v>
      </c>
      <c r="AF1182" s="44" t="s">
        <v>398</v>
      </c>
      <c r="AG1182" s="168">
        <v>4811.95</v>
      </c>
      <c r="AH1182" s="44" t="s">
        <v>398</v>
      </c>
      <c r="AI1182" s="168">
        <v>4700.8500000000004</v>
      </c>
      <c r="AJ1182" s="44" t="s">
        <v>398</v>
      </c>
      <c r="AK1182" s="168">
        <v>4769.6000000000004</v>
      </c>
      <c r="AL1182" s="44" t="s">
        <v>398</v>
      </c>
      <c r="AM1182" s="168">
        <f t="shared" si="1"/>
        <v>53208.099999999991</v>
      </c>
    </row>
    <row r="1183" spans="1:39" ht="30" customHeight="1" x14ac:dyDescent="0.25">
      <c r="A1183" s="214">
        <v>587</v>
      </c>
      <c r="B1183" s="112">
        <v>34447</v>
      </c>
      <c r="C1183" s="89" t="s">
        <v>461</v>
      </c>
      <c r="D1183" s="89" t="s">
        <v>473</v>
      </c>
      <c r="E1183" s="149" t="s">
        <v>463</v>
      </c>
      <c r="F1183" s="113" t="s">
        <v>464</v>
      </c>
      <c r="G1183" s="112"/>
      <c r="H1183" s="112"/>
      <c r="I1183" s="112"/>
      <c r="J1183" s="112"/>
      <c r="K1183" s="124" t="s">
        <v>101</v>
      </c>
      <c r="L1183" s="124" t="s">
        <v>101</v>
      </c>
      <c r="M1183" s="167">
        <v>322965</v>
      </c>
      <c r="N1183" s="167">
        <v>317026.8</v>
      </c>
      <c r="O1183" s="167">
        <v>34098.75</v>
      </c>
      <c r="P1183" s="44" t="s">
        <v>398</v>
      </c>
      <c r="Q1183" s="168">
        <v>25032.15</v>
      </c>
      <c r="R1183" s="44" t="s">
        <v>398</v>
      </c>
      <c r="S1183" s="168">
        <v>25032.15</v>
      </c>
      <c r="T1183" s="44" t="s">
        <v>398</v>
      </c>
      <c r="U1183" s="168">
        <v>27929.25</v>
      </c>
      <c r="V1183" s="44" t="s">
        <v>398</v>
      </c>
      <c r="W1183" s="168">
        <v>23892.75</v>
      </c>
      <c r="X1183" s="44" t="s">
        <v>398</v>
      </c>
      <c r="Y1183" s="168">
        <v>20700.900000000001</v>
      </c>
      <c r="Z1183" s="44" t="s">
        <v>398</v>
      </c>
      <c r="AA1183" s="168">
        <v>22218.75</v>
      </c>
      <c r="AB1183" s="44" t="s">
        <v>398</v>
      </c>
      <c r="AC1183" s="168">
        <v>28809</v>
      </c>
      <c r="AD1183" s="44" t="s">
        <v>398</v>
      </c>
      <c r="AE1183" s="168">
        <v>23739.75</v>
      </c>
      <c r="AF1183" s="44" t="s">
        <v>398</v>
      </c>
      <c r="AG1183" s="168">
        <v>27576.9</v>
      </c>
      <c r="AH1183" s="44" t="s">
        <v>398</v>
      </c>
      <c r="AI1183" s="168">
        <v>26640.45</v>
      </c>
      <c r="AJ1183" s="44" t="s">
        <v>398</v>
      </c>
      <c r="AK1183" s="168">
        <v>26591.850000000002</v>
      </c>
      <c r="AL1183" s="44" t="s">
        <v>398</v>
      </c>
      <c r="AM1183" s="168">
        <f t="shared" si="1"/>
        <v>312262.64999999997</v>
      </c>
    </row>
    <row r="1184" spans="1:39" ht="30" customHeight="1" x14ac:dyDescent="0.25">
      <c r="A1184" s="215"/>
      <c r="B1184" s="112">
        <v>34447</v>
      </c>
      <c r="C1184" s="89" t="s">
        <v>461</v>
      </c>
      <c r="D1184" s="89" t="s">
        <v>473</v>
      </c>
      <c r="E1184" s="149" t="s">
        <v>466</v>
      </c>
      <c r="F1184" s="113" t="s">
        <v>464</v>
      </c>
      <c r="G1184" s="112" t="s">
        <v>474</v>
      </c>
      <c r="H1184" s="112">
        <v>13</v>
      </c>
      <c r="I1184" s="112" t="s">
        <v>475</v>
      </c>
      <c r="J1184" s="112">
        <v>5</v>
      </c>
      <c r="K1184" s="124" t="s">
        <v>101</v>
      </c>
      <c r="L1184" s="124" t="s">
        <v>101</v>
      </c>
      <c r="M1184" s="167">
        <v>394735</v>
      </c>
      <c r="N1184" s="167">
        <v>387477.2</v>
      </c>
      <c r="O1184" s="167">
        <v>41676.25</v>
      </c>
      <c r="P1184" s="44" t="s">
        <v>398</v>
      </c>
      <c r="Q1184" s="168">
        <v>30594.85</v>
      </c>
      <c r="R1184" s="44" t="s">
        <v>398</v>
      </c>
      <c r="S1184" s="168">
        <v>30594.85</v>
      </c>
      <c r="T1184" s="44" t="s">
        <v>398</v>
      </c>
      <c r="U1184" s="168">
        <v>34135.75</v>
      </c>
      <c r="V1184" s="44" t="s">
        <v>398</v>
      </c>
      <c r="W1184" s="168">
        <v>29202.25</v>
      </c>
      <c r="X1184" s="44" t="s">
        <v>398</v>
      </c>
      <c r="Y1184" s="168">
        <v>25301.1</v>
      </c>
      <c r="Z1184" s="44" t="s">
        <v>398</v>
      </c>
      <c r="AA1184" s="168">
        <v>27156.25</v>
      </c>
      <c r="AB1184" s="44" t="s">
        <v>398</v>
      </c>
      <c r="AC1184" s="168">
        <v>35211</v>
      </c>
      <c r="AD1184" s="44" t="s">
        <v>398</v>
      </c>
      <c r="AE1184" s="168">
        <v>29015.25</v>
      </c>
      <c r="AF1184" s="44" t="s">
        <v>398</v>
      </c>
      <c r="AG1184" s="168">
        <v>33705.1</v>
      </c>
      <c r="AH1184" s="44" t="s">
        <v>398</v>
      </c>
      <c r="AI1184" s="168">
        <v>32560.55</v>
      </c>
      <c r="AJ1184" s="44" t="s">
        <v>398</v>
      </c>
      <c r="AK1184" s="168">
        <v>32501.149999999998</v>
      </c>
      <c r="AL1184" s="44" t="s">
        <v>398</v>
      </c>
      <c r="AM1184" s="168">
        <f t="shared" si="1"/>
        <v>381654.35000000003</v>
      </c>
    </row>
    <row r="1185" spans="1:39" ht="30" customHeight="1" x14ac:dyDescent="0.25">
      <c r="A1185" s="214">
        <v>588</v>
      </c>
      <c r="B1185" s="112">
        <v>34448</v>
      </c>
      <c r="C1185" s="89" t="s">
        <v>461</v>
      </c>
      <c r="D1185" s="89" t="s">
        <v>473</v>
      </c>
      <c r="E1185" s="149" t="s">
        <v>463</v>
      </c>
      <c r="F1185" s="113" t="s">
        <v>464</v>
      </c>
      <c r="G1185" s="112"/>
      <c r="H1185" s="112"/>
      <c r="I1185" s="112"/>
      <c r="J1185" s="112"/>
      <c r="K1185" s="124" t="s">
        <v>101</v>
      </c>
      <c r="L1185" s="124" t="s">
        <v>101</v>
      </c>
      <c r="M1185" s="167">
        <v>8514</v>
      </c>
      <c r="N1185" s="167">
        <v>7519.5</v>
      </c>
      <c r="O1185" s="167">
        <v>662.4</v>
      </c>
      <c r="P1185" s="44" t="s">
        <v>398</v>
      </c>
      <c r="Q1185" s="168">
        <v>540</v>
      </c>
      <c r="R1185" s="44" t="s">
        <v>398</v>
      </c>
      <c r="S1185" s="168">
        <v>590.4</v>
      </c>
      <c r="T1185" s="44" t="s">
        <v>398</v>
      </c>
      <c r="U1185" s="168">
        <v>593.55000000000007</v>
      </c>
      <c r="V1185" s="44" t="s">
        <v>398</v>
      </c>
      <c r="W1185" s="168">
        <v>532.80000000000007</v>
      </c>
      <c r="X1185" s="44" t="s">
        <v>398</v>
      </c>
      <c r="Y1185" s="168">
        <v>659.25</v>
      </c>
      <c r="Z1185" s="44" t="s">
        <v>398</v>
      </c>
      <c r="AA1185" s="168">
        <v>710.1</v>
      </c>
      <c r="AB1185" s="44" t="s">
        <v>398</v>
      </c>
      <c r="AC1185" s="168">
        <v>618.30000000000007</v>
      </c>
      <c r="AD1185" s="44" t="s">
        <v>398</v>
      </c>
      <c r="AE1185" s="168">
        <v>605.25</v>
      </c>
      <c r="AF1185" s="44" t="s">
        <v>398</v>
      </c>
      <c r="AG1185" s="168">
        <v>555.30000000000007</v>
      </c>
      <c r="AH1185" s="44" t="s">
        <v>398</v>
      </c>
      <c r="AI1185" s="168">
        <v>482.85</v>
      </c>
      <c r="AJ1185" s="44" t="s">
        <v>398</v>
      </c>
      <c r="AK1185" s="168">
        <v>628.65</v>
      </c>
      <c r="AL1185" s="44" t="s">
        <v>398</v>
      </c>
      <c r="AM1185" s="168">
        <f t="shared" si="1"/>
        <v>7178.8500000000013</v>
      </c>
    </row>
    <row r="1186" spans="1:39" ht="30" customHeight="1" x14ac:dyDescent="0.25">
      <c r="A1186" s="215"/>
      <c r="B1186" s="112">
        <v>34448</v>
      </c>
      <c r="C1186" s="89" t="s">
        <v>461</v>
      </c>
      <c r="D1186" s="89" t="s">
        <v>473</v>
      </c>
      <c r="E1186" s="149" t="s">
        <v>466</v>
      </c>
      <c r="F1186" s="113" t="s">
        <v>464</v>
      </c>
      <c r="G1186" s="112" t="s">
        <v>474</v>
      </c>
      <c r="H1186" s="112">
        <v>13</v>
      </c>
      <c r="I1186" s="112" t="s">
        <v>475</v>
      </c>
      <c r="J1186" s="112">
        <v>4</v>
      </c>
      <c r="K1186" s="124" t="s">
        <v>101</v>
      </c>
      <c r="L1186" s="124" t="s">
        <v>101</v>
      </c>
      <c r="M1186" s="167">
        <v>10406</v>
      </c>
      <c r="N1186" s="167">
        <v>9190.5</v>
      </c>
      <c r="O1186" s="167">
        <v>809.6</v>
      </c>
      <c r="P1186" s="44" t="s">
        <v>398</v>
      </c>
      <c r="Q1186" s="168">
        <v>660</v>
      </c>
      <c r="R1186" s="44" t="s">
        <v>398</v>
      </c>
      <c r="S1186" s="168">
        <v>721.6</v>
      </c>
      <c r="T1186" s="44" t="s">
        <v>398</v>
      </c>
      <c r="U1186" s="168">
        <v>725.44999999999993</v>
      </c>
      <c r="V1186" s="44" t="s">
        <v>398</v>
      </c>
      <c r="W1186" s="168">
        <v>651.19999999999993</v>
      </c>
      <c r="X1186" s="44" t="s">
        <v>398</v>
      </c>
      <c r="Y1186" s="168">
        <v>805.75</v>
      </c>
      <c r="Z1186" s="44" t="s">
        <v>398</v>
      </c>
      <c r="AA1186" s="168">
        <v>867.9</v>
      </c>
      <c r="AB1186" s="44" t="s">
        <v>398</v>
      </c>
      <c r="AC1186" s="168">
        <v>755.69999999999993</v>
      </c>
      <c r="AD1186" s="44" t="s">
        <v>398</v>
      </c>
      <c r="AE1186" s="168">
        <v>739.75</v>
      </c>
      <c r="AF1186" s="44" t="s">
        <v>398</v>
      </c>
      <c r="AG1186" s="168">
        <v>678.69999999999993</v>
      </c>
      <c r="AH1186" s="44" t="s">
        <v>398</v>
      </c>
      <c r="AI1186" s="168">
        <v>590.15</v>
      </c>
      <c r="AJ1186" s="44" t="s">
        <v>398</v>
      </c>
      <c r="AK1186" s="168">
        <v>768.35</v>
      </c>
      <c r="AL1186" s="44" t="s">
        <v>398</v>
      </c>
      <c r="AM1186" s="168">
        <f t="shared" si="1"/>
        <v>8774.1499999999978</v>
      </c>
    </row>
    <row r="1187" spans="1:39" ht="30" customHeight="1" x14ac:dyDescent="0.25">
      <c r="A1187" s="214">
        <v>589</v>
      </c>
      <c r="B1187" s="112">
        <v>34449</v>
      </c>
      <c r="C1187" s="89" t="s">
        <v>461</v>
      </c>
      <c r="D1187" s="89" t="s">
        <v>473</v>
      </c>
      <c r="E1187" s="149" t="s">
        <v>463</v>
      </c>
      <c r="F1187" s="113" t="s">
        <v>464</v>
      </c>
      <c r="G1187" s="112"/>
      <c r="H1187" s="112"/>
      <c r="I1187" s="112"/>
      <c r="J1187" s="112"/>
      <c r="K1187" s="124" t="s">
        <v>101</v>
      </c>
      <c r="L1187" s="124" t="s">
        <v>101</v>
      </c>
      <c r="M1187" s="167">
        <v>52054.65</v>
      </c>
      <c r="N1187" s="167">
        <v>52183.8</v>
      </c>
      <c r="O1187" s="167">
        <v>5805.45</v>
      </c>
      <c r="P1187" s="44" t="s">
        <v>398</v>
      </c>
      <c r="Q1187" s="168">
        <v>5441.4000000000005</v>
      </c>
      <c r="R1187" s="44" t="s">
        <v>398</v>
      </c>
      <c r="S1187" s="168">
        <v>5756.4000000000005</v>
      </c>
      <c r="T1187" s="44" t="s">
        <v>398</v>
      </c>
      <c r="U1187" s="168">
        <v>7945.6500000000005</v>
      </c>
      <c r="V1187" s="44" t="s">
        <v>398</v>
      </c>
      <c r="W1187" s="168">
        <v>7496.1</v>
      </c>
      <c r="X1187" s="44" t="s">
        <v>398</v>
      </c>
      <c r="Y1187" s="168">
        <v>4999.95</v>
      </c>
      <c r="Z1187" s="44" t="s">
        <v>398</v>
      </c>
      <c r="AA1187" s="168">
        <v>4477.5</v>
      </c>
      <c r="AB1187" s="44" t="s">
        <v>398</v>
      </c>
      <c r="AC1187" s="168">
        <v>4823.55</v>
      </c>
      <c r="AD1187" s="44" t="s">
        <v>398</v>
      </c>
      <c r="AE1187" s="168">
        <v>4893.3</v>
      </c>
      <c r="AF1187" s="44" t="s">
        <v>398</v>
      </c>
      <c r="AG1187" s="168">
        <v>5393.7</v>
      </c>
      <c r="AH1187" s="44" t="s">
        <v>398</v>
      </c>
      <c r="AI1187" s="168">
        <v>4610.7</v>
      </c>
      <c r="AJ1187" s="44" t="s">
        <v>398</v>
      </c>
      <c r="AK1187" s="168">
        <v>5642.1</v>
      </c>
      <c r="AL1187" s="44" t="s">
        <v>398</v>
      </c>
      <c r="AM1187" s="168">
        <f t="shared" si="1"/>
        <v>67285.8</v>
      </c>
    </row>
    <row r="1188" spans="1:39" ht="30" customHeight="1" x14ac:dyDescent="0.25">
      <c r="A1188" s="215"/>
      <c r="B1188" s="112">
        <v>34449</v>
      </c>
      <c r="C1188" s="89" t="s">
        <v>461</v>
      </c>
      <c r="D1188" s="89" t="s">
        <v>473</v>
      </c>
      <c r="E1188" s="149" t="s">
        <v>466</v>
      </c>
      <c r="F1188" s="113" t="s">
        <v>464</v>
      </c>
      <c r="G1188" s="112" t="s">
        <v>474</v>
      </c>
      <c r="H1188" s="112">
        <v>91</v>
      </c>
      <c r="I1188" s="112" t="s">
        <v>475</v>
      </c>
      <c r="J1188" s="112">
        <v>16</v>
      </c>
      <c r="K1188" s="124" t="s">
        <v>101</v>
      </c>
      <c r="L1188" s="124" t="s">
        <v>101</v>
      </c>
      <c r="M1188" s="167">
        <v>63622.35</v>
      </c>
      <c r="N1188" s="167">
        <v>63780.2</v>
      </c>
      <c r="O1188" s="167">
        <v>7095.55</v>
      </c>
      <c r="P1188" s="44" t="s">
        <v>398</v>
      </c>
      <c r="Q1188" s="168">
        <v>6650.5999999999995</v>
      </c>
      <c r="R1188" s="44" t="s">
        <v>398</v>
      </c>
      <c r="S1188" s="168">
        <v>7035.5999999999995</v>
      </c>
      <c r="T1188" s="44" t="s">
        <v>398</v>
      </c>
      <c r="U1188" s="168">
        <v>9711.3499999999985</v>
      </c>
      <c r="V1188" s="44" t="s">
        <v>398</v>
      </c>
      <c r="W1188" s="168">
        <v>9161.9</v>
      </c>
      <c r="X1188" s="44" t="s">
        <v>398</v>
      </c>
      <c r="Y1188" s="168">
        <v>6111.05</v>
      </c>
      <c r="Z1188" s="44" t="s">
        <v>398</v>
      </c>
      <c r="AA1188" s="168">
        <v>5472.5</v>
      </c>
      <c r="AB1188" s="44" t="s">
        <v>398</v>
      </c>
      <c r="AC1188" s="168">
        <v>5895.45</v>
      </c>
      <c r="AD1188" s="44" t="s">
        <v>398</v>
      </c>
      <c r="AE1188" s="168">
        <v>5980.7</v>
      </c>
      <c r="AF1188" s="44" t="s">
        <v>398</v>
      </c>
      <c r="AG1188" s="168">
        <v>6592.3</v>
      </c>
      <c r="AH1188" s="44" t="s">
        <v>398</v>
      </c>
      <c r="AI1188" s="168">
        <v>5635.3</v>
      </c>
      <c r="AJ1188" s="44" t="s">
        <v>398</v>
      </c>
      <c r="AK1188" s="168">
        <v>6895.9</v>
      </c>
      <c r="AL1188" s="44" t="s">
        <v>398</v>
      </c>
      <c r="AM1188" s="168">
        <f t="shared" si="1"/>
        <v>82238.2</v>
      </c>
    </row>
    <row r="1189" spans="1:39" ht="30" customHeight="1" x14ac:dyDescent="0.25">
      <c r="A1189" s="214">
        <v>590</v>
      </c>
      <c r="B1189" s="112">
        <v>34450</v>
      </c>
      <c r="C1189" s="89" t="s">
        <v>461</v>
      </c>
      <c r="D1189" s="89" t="s">
        <v>473</v>
      </c>
      <c r="E1189" s="149" t="s">
        <v>463</v>
      </c>
      <c r="F1189" s="113" t="s">
        <v>464</v>
      </c>
      <c r="G1189" s="112"/>
      <c r="H1189" s="112"/>
      <c r="I1189" s="112"/>
      <c r="J1189" s="112"/>
      <c r="K1189" s="124" t="s">
        <v>101</v>
      </c>
      <c r="L1189" s="124" t="s">
        <v>101</v>
      </c>
      <c r="M1189" s="167">
        <v>27045</v>
      </c>
      <c r="N1189" s="167">
        <v>28740.600000000002</v>
      </c>
      <c r="O1189" s="167">
        <v>2013.75</v>
      </c>
      <c r="P1189" s="44" t="s">
        <v>398</v>
      </c>
      <c r="Q1189" s="168">
        <v>1876.5</v>
      </c>
      <c r="R1189" s="44" t="s">
        <v>398</v>
      </c>
      <c r="S1189" s="168">
        <v>1757.7</v>
      </c>
      <c r="T1189" s="44" t="s">
        <v>398</v>
      </c>
      <c r="U1189" s="168">
        <v>1882.3500000000001</v>
      </c>
      <c r="V1189" s="44" t="s">
        <v>398</v>
      </c>
      <c r="W1189" s="168">
        <v>1656</v>
      </c>
      <c r="X1189" s="44" t="s">
        <v>398</v>
      </c>
      <c r="Y1189" s="168">
        <v>1745.1000000000001</v>
      </c>
      <c r="Z1189" s="44" t="s">
        <v>398</v>
      </c>
      <c r="AA1189" s="168">
        <v>1574.1000000000001</v>
      </c>
      <c r="AB1189" s="44" t="s">
        <v>398</v>
      </c>
      <c r="AC1189" s="168">
        <v>2385</v>
      </c>
      <c r="AD1189" s="44" t="s">
        <v>398</v>
      </c>
      <c r="AE1189" s="168">
        <v>2143.35</v>
      </c>
      <c r="AF1189" s="44" t="s">
        <v>398</v>
      </c>
      <c r="AG1189" s="168">
        <v>2166.75</v>
      </c>
      <c r="AH1189" s="44" t="s">
        <v>398</v>
      </c>
      <c r="AI1189" s="168">
        <v>1803.15</v>
      </c>
      <c r="AJ1189" s="44" t="s">
        <v>398</v>
      </c>
      <c r="AK1189" s="168">
        <v>2307.15</v>
      </c>
      <c r="AL1189" s="44" t="s">
        <v>398</v>
      </c>
      <c r="AM1189" s="168">
        <f t="shared" si="1"/>
        <v>23310.9</v>
      </c>
    </row>
    <row r="1190" spans="1:39" ht="30" customHeight="1" x14ac:dyDescent="0.25">
      <c r="A1190" s="215"/>
      <c r="B1190" s="112">
        <v>34450</v>
      </c>
      <c r="C1190" s="89" t="s">
        <v>461</v>
      </c>
      <c r="D1190" s="89" t="s">
        <v>473</v>
      </c>
      <c r="E1190" s="149" t="s">
        <v>466</v>
      </c>
      <c r="F1190" s="113" t="s">
        <v>464</v>
      </c>
      <c r="G1190" s="112" t="s">
        <v>474</v>
      </c>
      <c r="H1190" s="112">
        <v>65</v>
      </c>
      <c r="I1190" s="112" t="s">
        <v>475</v>
      </c>
      <c r="J1190" s="112">
        <v>12</v>
      </c>
      <c r="K1190" s="124" t="s">
        <v>101</v>
      </c>
      <c r="L1190" s="124" t="s">
        <v>101</v>
      </c>
      <c r="M1190" s="167">
        <v>33055</v>
      </c>
      <c r="N1190" s="167">
        <v>35127.399999999994</v>
      </c>
      <c r="O1190" s="167">
        <v>2461.25</v>
      </c>
      <c r="P1190" s="44" t="s">
        <v>398</v>
      </c>
      <c r="Q1190" s="168">
        <v>2293.5</v>
      </c>
      <c r="R1190" s="44" t="s">
        <v>398</v>
      </c>
      <c r="S1190" s="168">
        <v>2148.3000000000002</v>
      </c>
      <c r="T1190" s="44" t="s">
        <v>398</v>
      </c>
      <c r="U1190" s="168">
        <v>2300.6499999999996</v>
      </c>
      <c r="V1190" s="44" t="s">
        <v>398</v>
      </c>
      <c r="W1190" s="168">
        <v>2024</v>
      </c>
      <c r="X1190" s="44" t="s">
        <v>398</v>
      </c>
      <c r="Y1190" s="168">
        <v>2132.8999999999996</v>
      </c>
      <c r="Z1190" s="44" t="s">
        <v>398</v>
      </c>
      <c r="AA1190" s="168">
        <v>1923.8999999999999</v>
      </c>
      <c r="AB1190" s="44" t="s">
        <v>398</v>
      </c>
      <c r="AC1190" s="168">
        <v>2915</v>
      </c>
      <c r="AD1190" s="44" t="s">
        <v>398</v>
      </c>
      <c r="AE1190" s="168">
        <v>2619.65</v>
      </c>
      <c r="AF1190" s="44" t="s">
        <v>398</v>
      </c>
      <c r="AG1190" s="168">
        <v>2648.25</v>
      </c>
      <c r="AH1190" s="44" t="s">
        <v>398</v>
      </c>
      <c r="AI1190" s="168">
        <v>2203.85</v>
      </c>
      <c r="AJ1190" s="44" t="s">
        <v>398</v>
      </c>
      <c r="AK1190" s="168">
        <v>2819.85</v>
      </c>
      <c r="AL1190" s="44" t="s">
        <v>398</v>
      </c>
      <c r="AM1190" s="168">
        <f t="shared" si="1"/>
        <v>28491.1</v>
      </c>
    </row>
    <row r="1191" spans="1:39" ht="30" customHeight="1" x14ac:dyDescent="0.25">
      <c r="A1191" s="214">
        <v>591</v>
      </c>
      <c r="B1191" s="112">
        <v>34451</v>
      </c>
      <c r="C1191" s="89" t="s">
        <v>461</v>
      </c>
      <c r="D1191" s="89" t="s">
        <v>473</v>
      </c>
      <c r="E1191" s="149" t="s">
        <v>463</v>
      </c>
      <c r="F1191" s="113" t="s">
        <v>464</v>
      </c>
      <c r="G1191" s="112"/>
      <c r="H1191" s="112"/>
      <c r="I1191" s="112"/>
      <c r="J1191" s="112"/>
      <c r="K1191" s="124" t="s">
        <v>101</v>
      </c>
      <c r="L1191" s="124" t="s">
        <v>101</v>
      </c>
      <c r="M1191" s="167">
        <v>39807.450000000004</v>
      </c>
      <c r="N1191" s="167">
        <v>39554.550000000003</v>
      </c>
      <c r="O1191" s="167">
        <v>3453.75</v>
      </c>
      <c r="P1191" s="44" t="s">
        <v>398</v>
      </c>
      <c r="Q1191" s="168">
        <v>3453.75</v>
      </c>
      <c r="R1191" s="44" t="s">
        <v>398</v>
      </c>
      <c r="S1191" s="168">
        <v>2794.9500000000003</v>
      </c>
      <c r="T1191" s="44" t="s">
        <v>398</v>
      </c>
      <c r="U1191" s="168">
        <v>3577.05</v>
      </c>
      <c r="V1191" s="44" t="s">
        <v>398</v>
      </c>
      <c r="W1191" s="168">
        <v>2834.55</v>
      </c>
      <c r="X1191" s="44" t="s">
        <v>398</v>
      </c>
      <c r="Y1191" s="168">
        <v>2854.8</v>
      </c>
      <c r="Z1191" s="44" t="s">
        <v>398</v>
      </c>
      <c r="AA1191" s="168">
        <v>3064.05</v>
      </c>
      <c r="AB1191" s="44" t="s">
        <v>398</v>
      </c>
      <c r="AC1191" s="168">
        <v>2981.25</v>
      </c>
      <c r="AD1191" s="44" t="s">
        <v>398</v>
      </c>
      <c r="AE1191" s="168">
        <v>3187.35</v>
      </c>
      <c r="AF1191" s="44" t="s">
        <v>398</v>
      </c>
      <c r="AG1191" s="168">
        <v>3190.5</v>
      </c>
      <c r="AH1191" s="44" t="s">
        <v>398</v>
      </c>
      <c r="AI1191" s="168">
        <v>3728.7000000000003</v>
      </c>
      <c r="AJ1191" s="44" t="s">
        <v>398</v>
      </c>
      <c r="AK1191" s="168">
        <v>3257.55</v>
      </c>
      <c r="AL1191" s="44" t="s">
        <v>398</v>
      </c>
      <c r="AM1191" s="168">
        <f t="shared" si="1"/>
        <v>38378.25</v>
      </c>
    </row>
    <row r="1192" spans="1:39" ht="30" customHeight="1" x14ac:dyDescent="0.25">
      <c r="A1192" s="215"/>
      <c r="B1192" s="112">
        <v>34451</v>
      </c>
      <c r="C1192" s="89" t="s">
        <v>461</v>
      </c>
      <c r="D1192" s="89" t="s">
        <v>473</v>
      </c>
      <c r="E1192" s="149" t="s">
        <v>466</v>
      </c>
      <c r="F1192" s="113" t="s">
        <v>464</v>
      </c>
      <c r="G1192" s="112" t="s">
        <v>474</v>
      </c>
      <c r="H1192" s="112">
        <v>26</v>
      </c>
      <c r="I1192" s="112" t="s">
        <v>475</v>
      </c>
      <c r="J1192" s="112">
        <v>10</v>
      </c>
      <c r="K1192" s="124" t="s">
        <v>101</v>
      </c>
      <c r="L1192" s="124" t="s">
        <v>101</v>
      </c>
      <c r="M1192" s="167">
        <v>48653.549999999996</v>
      </c>
      <c r="N1192" s="167">
        <v>48344.45</v>
      </c>
      <c r="O1192" s="167">
        <v>4221.25</v>
      </c>
      <c r="P1192" s="44" t="s">
        <v>398</v>
      </c>
      <c r="Q1192" s="168">
        <v>4221.25</v>
      </c>
      <c r="R1192" s="44" t="s">
        <v>398</v>
      </c>
      <c r="S1192" s="168">
        <v>3416.0499999999997</v>
      </c>
      <c r="T1192" s="44" t="s">
        <v>398</v>
      </c>
      <c r="U1192" s="168">
        <v>4371.95</v>
      </c>
      <c r="V1192" s="44" t="s">
        <v>398</v>
      </c>
      <c r="W1192" s="168">
        <v>3464.45</v>
      </c>
      <c r="X1192" s="44" t="s">
        <v>398</v>
      </c>
      <c r="Y1192" s="168">
        <v>3489.2</v>
      </c>
      <c r="Z1192" s="44" t="s">
        <v>398</v>
      </c>
      <c r="AA1192" s="168">
        <v>3744.95</v>
      </c>
      <c r="AB1192" s="44" t="s">
        <v>398</v>
      </c>
      <c r="AC1192" s="168">
        <v>3643.75</v>
      </c>
      <c r="AD1192" s="44" t="s">
        <v>398</v>
      </c>
      <c r="AE1192" s="168">
        <v>3895.65</v>
      </c>
      <c r="AF1192" s="44" t="s">
        <v>398</v>
      </c>
      <c r="AG1192" s="168">
        <v>3899.5</v>
      </c>
      <c r="AH1192" s="44" t="s">
        <v>398</v>
      </c>
      <c r="AI1192" s="168">
        <v>4557.2999999999993</v>
      </c>
      <c r="AJ1192" s="44" t="s">
        <v>398</v>
      </c>
      <c r="AK1192" s="168">
        <v>3981.45</v>
      </c>
      <c r="AL1192" s="44" t="s">
        <v>398</v>
      </c>
      <c r="AM1192" s="168">
        <f t="shared" si="1"/>
        <v>46906.75</v>
      </c>
    </row>
    <row r="1193" spans="1:39" ht="30" customHeight="1" x14ac:dyDescent="0.25">
      <c r="A1193" s="214">
        <v>592</v>
      </c>
      <c r="B1193" s="112">
        <v>34452</v>
      </c>
      <c r="C1193" s="89" t="s">
        <v>461</v>
      </c>
      <c r="D1193" s="89" t="s">
        <v>473</v>
      </c>
      <c r="E1193" s="149" t="s">
        <v>463</v>
      </c>
      <c r="F1193" s="113" t="s">
        <v>464</v>
      </c>
      <c r="G1193" s="112"/>
      <c r="H1193" s="112"/>
      <c r="I1193" s="112"/>
      <c r="J1193" s="112"/>
      <c r="K1193" s="124" t="s">
        <v>101</v>
      </c>
      <c r="L1193" s="124" t="s">
        <v>101</v>
      </c>
      <c r="M1193" s="167">
        <v>91897.2</v>
      </c>
      <c r="N1193" s="167">
        <v>103063.5</v>
      </c>
      <c r="O1193" s="167">
        <v>8516.7000000000007</v>
      </c>
      <c r="P1193" s="44" t="s">
        <v>398</v>
      </c>
      <c r="Q1193" s="168">
        <v>5708.25</v>
      </c>
      <c r="R1193" s="44" t="s">
        <v>398</v>
      </c>
      <c r="S1193" s="168">
        <v>6876</v>
      </c>
      <c r="T1193" s="44" t="s">
        <v>398</v>
      </c>
      <c r="U1193" s="168">
        <v>10765.800000000001</v>
      </c>
      <c r="V1193" s="44" t="s">
        <v>398</v>
      </c>
      <c r="W1193" s="168">
        <v>7606.35</v>
      </c>
      <c r="X1193" s="44" t="s">
        <v>398</v>
      </c>
      <c r="Y1193" s="168">
        <v>7770.1500000000005</v>
      </c>
      <c r="Z1193" s="44" t="s">
        <v>398</v>
      </c>
      <c r="AA1193" s="168">
        <v>9877.5</v>
      </c>
      <c r="AB1193" s="44" t="s">
        <v>398</v>
      </c>
      <c r="AC1193" s="168">
        <v>6610.95</v>
      </c>
      <c r="AD1193" s="44" t="s">
        <v>398</v>
      </c>
      <c r="AE1193" s="168">
        <v>8632.35</v>
      </c>
      <c r="AF1193" s="44" t="s">
        <v>398</v>
      </c>
      <c r="AG1193" s="168">
        <v>8708.85</v>
      </c>
      <c r="AH1193" s="44" t="s">
        <v>398</v>
      </c>
      <c r="AI1193" s="168">
        <v>8388</v>
      </c>
      <c r="AJ1193" s="44" t="s">
        <v>398</v>
      </c>
      <c r="AK1193" s="168">
        <v>8719.2000000000007</v>
      </c>
      <c r="AL1193" s="44" t="s">
        <v>398</v>
      </c>
      <c r="AM1193" s="168">
        <f t="shared" si="1"/>
        <v>98180.1</v>
      </c>
    </row>
    <row r="1194" spans="1:39" ht="30" customHeight="1" x14ac:dyDescent="0.25">
      <c r="A1194" s="215"/>
      <c r="B1194" s="112">
        <v>34452</v>
      </c>
      <c r="C1194" s="89" t="s">
        <v>461</v>
      </c>
      <c r="D1194" s="89" t="s">
        <v>473</v>
      </c>
      <c r="E1194" s="149" t="s">
        <v>466</v>
      </c>
      <c r="F1194" s="113" t="s">
        <v>464</v>
      </c>
      <c r="G1194" s="112" t="s">
        <v>474</v>
      </c>
      <c r="H1194" s="112">
        <v>65</v>
      </c>
      <c r="I1194" s="112" t="s">
        <v>475</v>
      </c>
      <c r="J1194" s="112">
        <v>10</v>
      </c>
      <c r="K1194" s="124" t="s">
        <v>101</v>
      </c>
      <c r="L1194" s="124" t="s">
        <v>101</v>
      </c>
      <c r="M1194" s="167">
        <v>112318.8</v>
      </c>
      <c r="N1194" s="167">
        <v>125966.5</v>
      </c>
      <c r="O1194" s="167">
        <v>10409.299999999999</v>
      </c>
      <c r="P1194" s="44" t="s">
        <v>398</v>
      </c>
      <c r="Q1194" s="168">
        <v>6976.75</v>
      </c>
      <c r="R1194" s="44" t="s">
        <v>398</v>
      </c>
      <c r="S1194" s="168">
        <v>8404</v>
      </c>
      <c r="T1194" s="44" t="s">
        <v>398</v>
      </c>
      <c r="U1194" s="168">
        <v>13158.199999999999</v>
      </c>
      <c r="V1194" s="44" t="s">
        <v>398</v>
      </c>
      <c r="W1194" s="168">
        <v>9296.65</v>
      </c>
      <c r="X1194" s="44" t="s">
        <v>398</v>
      </c>
      <c r="Y1194" s="168">
        <v>9496.8499999999985</v>
      </c>
      <c r="Z1194" s="44" t="s">
        <v>398</v>
      </c>
      <c r="AA1194" s="168">
        <v>12072.5</v>
      </c>
      <c r="AB1194" s="44" t="s">
        <v>398</v>
      </c>
      <c r="AC1194" s="168">
        <v>8080.05</v>
      </c>
      <c r="AD1194" s="44" t="s">
        <v>398</v>
      </c>
      <c r="AE1194" s="168">
        <v>10550.65</v>
      </c>
      <c r="AF1194" s="44" t="s">
        <v>398</v>
      </c>
      <c r="AG1194" s="168">
        <v>10644.15</v>
      </c>
      <c r="AH1194" s="44" t="s">
        <v>398</v>
      </c>
      <c r="AI1194" s="168">
        <v>10252</v>
      </c>
      <c r="AJ1194" s="44" t="s">
        <v>398</v>
      </c>
      <c r="AK1194" s="168">
        <v>10656.8</v>
      </c>
      <c r="AL1194" s="44" t="s">
        <v>398</v>
      </c>
      <c r="AM1194" s="168">
        <f t="shared" si="1"/>
        <v>119997.9</v>
      </c>
    </row>
    <row r="1195" spans="1:39" ht="30" customHeight="1" x14ac:dyDescent="0.25">
      <c r="A1195" s="214">
        <v>593</v>
      </c>
      <c r="B1195" s="112">
        <v>34453</v>
      </c>
      <c r="C1195" s="89" t="s">
        <v>461</v>
      </c>
      <c r="D1195" s="89" t="s">
        <v>473</v>
      </c>
      <c r="E1195" s="149" t="s">
        <v>463</v>
      </c>
      <c r="F1195" s="113" t="s">
        <v>464</v>
      </c>
      <c r="G1195" s="112"/>
      <c r="H1195" s="112"/>
      <c r="I1195" s="112"/>
      <c r="J1195" s="112"/>
      <c r="K1195" s="124" t="s">
        <v>101</v>
      </c>
      <c r="L1195" s="124" t="s">
        <v>101</v>
      </c>
      <c r="M1195" s="167">
        <v>18065.7</v>
      </c>
      <c r="N1195" s="167">
        <v>19765.8</v>
      </c>
      <c r="O1195" s="167">
        <v>1768.05</v>
      </c>
      <c r="P1195" s="44" t="s">
        <v>398</v>
      </c>
      <c r="Q1195" s="168">
        <v>1692.45</v>
      </c>
      <c r="R1195" s="44" t="s">
        <v>398</v>
      </c>
      <c r="S1195" s="168">
        <v>2367.4500000000003</v>
      </c>
      <c r="T1195" s="44" t="s">
        <v>398</v>
      </c>
      <c r="U1195" s="168">
        <v>1504.3500000000001</v>
      </c>
      <c r="V1195" s="44" t="s">
        <v>398</v>
      </c>
      <c r="W1195" s="168">
        <v>607.05000000000007</v>
      </c>
      <c r="X1195" s="44" t="s">
        <v>398</v>
      </c>
      <c r="Y1195" s="168">
        <v>1308.1500000000001</v>
      </c>
      <c r="Z1195" s="44" t="s">
        <v>398</v>
      </c>
      <c r="AA1195" s="168">
        <v>1524.15</v>
      </c>
      <c r="AB1195" s="44" t="s">
        <v>398</v>
      </c>
      <c r="AC1195" s="168">
        <v>1402.65</v>
      </c>
      <c r="AD1195" s="44" t="s">
        <v>398</v>
      </c>
      <c r="AE1195" s="168">
        <v>1333.8</v>
      </c>
      <c r="AF1195" s="44" t="s">
        <v>398</v>
      </c>
      <c r="AG1195" s="168">
        <v>1368</v>
      </c>
      <c r="AH1195" s="44" t="s">
        <v>398</v>
      </c>
      <c r="AI1195" s="168">
        <v>1707.3</v>
      </c>
      <c r="AJ1195" s="44" t="s">
        <v>398</v>
      </c>
      <c r="AK1195" s="168">
        <v>2032.2</v>
      </c>
      <c r="AL1195" s="44" t="s">
        <v>398</v>
      </c>
      <c r="AM1195" s="168">
        <f t="shared" si="1"/>
        <v>18615.600000000002</v>
      </c>
    </row>
    <row r="1196" spans="1:39" ht="30" customHeight="1" x14ac:dyDescent="0.25">
      <c r="A1196" s="215"/>
      <c r="B1196" s="112">
        <v>34453</v>
      </c>
      <c r="C1196" s="89" t="s">
        <v>461</v>
      </c>
      <c r="D1196" s="89" t="s">
        <v>473</v>
      </c>
      <c r="E1196" s="149" t="s">
        <v>466</v>
      </c>
      <c r="F1196" s="113" t="s">
        <v>464</v>
      </c>
      <c r="G1196" s="112" t="s">
        <v>474</v>
      </c>
      <c r="H1196" s="112">
        <v>39</v>
      </c>
      <c r="I1196" s="112" t="s">
        <v>475</v>
      </c>
      <c r="J1196" s="112">
        <v>8</v>
      </c>
      <c r="K1196" s="124" t="s">
        <v>101</v>
      </c>
      <c r="L1196" s="124" t="s">
        <v>101</v>
      </c>
      <c r="M1196" s="167">
        <v>22080.3</v>
      </c>
      <c r="N1196" s="167">
        <v>24158.2</v>
      </c>
      <c r="O1196" s="167">
        <v>2160.9499999999998</v>
      </c>
      <c r="P1196" s="44" t="s">
        <v>398</v>
      </c>
      <c r="Q1196" s="168">
        <v>2068.5500000000002</v>
      </c>
      <c r="R1196" s="44" t="s">
        <v>398</v>
      </c>
      <c r="S1196" s="168">
        <v>2893.5499999999997</v>
      </c>
      <c r="T1196" s="44" t="s">
        <v>398</v>
      </c>
      <c r="U1196" s="168">
        <v>1838.6499999999999</v>
      </c>
      <c r="V1196" s="44" t="s">
        <v>398</v>
      </c>
      <c r="W1196" s="168">
        <v>741.94999999999993</v>
      </c>
      <c r="X1196" s="44" t="s">
        <v>398</v>
      </c>
      <c r="Y1196" s="168">
        <v>1598.85</v>
      </c>
      <c r="Z1196" s="44" t="s">
        <v>398</v>
      </c>
      <c r="AA1196" s="168">
        <v>1862.85</v>
      </c>
      <c r="AB1196" s="44" t="s">
        <v>398</v>
      </c>
      <c r="AC1196" s="168">
        <v>1714.35</v>
      </c>
      <c r="AD1196" s="44" t="s">
        <v>398</v>
      </c>
      <c r="AE1196" s="168">
        <v>1630.2</v>
      </c>
      <c r="AF1196" s="44" t="s">
        <v>398</v>
      </c>
      <c r="AG1196" s="168">
        <v>1672</v>
      </c>
      <c r="AH1196" s="44" t="s">
        <v>398</v>
      </c>
      <c r="AI1196" s="168">
        <v>2086.6999999999998</v>
      </c>
      <c r="AJ1196" s="44" t="s">
        <v>398</v>
      </c>
      <c r="AK1196" s="168">
        <v>2483.8000000000002</v>
      </c>
      <c r="AL1196" s="44" t="s">
        <v>398</v>
      </c>
      <c r="AM1196" s="168">
        <f t="shared" si="1"/>
        <v>22752.400000000001</v>
      </c>
    </row>
    <row r="1197" spans="1:39" ht="30" customHeight="1" x14ac:dyDescent="0.25">
      <c r="A1197" s="214">
        <v>594</v>
      </c>
      <c r="B1197" s="112">
        <v>34454</v>
      </c>
      <c r="C1197" s="89" t="s">
        <v>461</v>
      </c>
      <c r="D1197" s="89" t="s">
        <v>473</v>
      </c>
      <c r="E1197" s="149" t="s">
        <v>463</v>
      </c>
      <c r="F1197" s="113" t="s">
        <v>464</v>
      </c>
      <c r="G1197" s="112"/>
      <c r="H1197" s="112"/>
      <c r="I1197" s="112"/>
      <c r="J1197" s="112"/>
      <c r="K1197" s="124" t="s">
        <v>101</v>
      </c>
      <c r="L1197" s="124" t="s">
        <v>101</v>
      </c>
      <c r="M1197" s="167">
        <v>25597.8</v>
      </c>
      <c r="N1197" s="167">
        <v>25802.55</v>
      </c>
      <c r="O1197" s="167">
        <v>2290.5</v>
      </c>
      <c r="P1197" s="44" t="s">
        <v>398</v>
      </c>
      <c r="Q1197" s="168">
        <v>2492.5500000000002</v>
      </c>
      <c r="R1197" s="44" t="s">
        <v>398</v>
      </c>
      <c r="S1197" s="168">
        <v>1955.7</v>
      </c>
      <c r="T1197" s="44" t="s">
        <v>398</v>
      </c>
      <c r="U1197" s="168">
        <v>1910.7</v>
      </c>
      <c r="V1197" s="44" t="s">
        <v>398</v>
      </c>
      <c r="W1197" s="168">
        <v>1853.55</v>
      </c>
      <c r="X1197" s="44" t="s">
        <v>398</v>
      </c>
      <c r="Y1197" s="168">
        <v>2337.75</v>
      </c>
      <c r="Z1197" s="44" t="s">
        <v>398</v>
      </c>
      <c r="AA1197" s="168">
        <v>2475</v>
      </c>
      <c r="AB1197" s="44" t="s">
        <v>398</v>
      </c>
      <c r="AC1197" s="168">
        <v>2038.95</v>
      </c>
      <c r="AD1197" s="44" t="s">
        <v>398</v>
      </c>
      <c r="AE1197" s="168">
        <v>1822.5</v>
      </c>
      <c r="AF1197" s="44" t="s">
        <v>398</v>
      </c>
      <c r="AG1197" s="168">
        <v>2227.5</v>
      </c>
      <c r="AH1197" s="44" t="s">
        <v>398</v>
      </c>
      <c r="AI1197" s="168">
        <v>2425.9500000000003</v>
      </c>
      <c r="AJ1197" s="44" t="s">
        <v>398</v>
      </c>
      <c r="AK1197" s="168">
        <v>2900.7000000000003</v>
      </c>
      <c r="AL1197" s="44" t="s">
        <v>398</v>
      </c>
      <c r="AM1197" s="168">
        <f t="shared" si="1"/>
        <v>26731.350000000002</v>
      </c>
    </row>
    <row r="1198" spans="1:39" ht="30" customHeight="1" x14ac:dyDescent="0.25">
      <c r="A1198" s="215"/>
      <c r="B1198" s="112">
        <v>34454</v>
      </c>
      <c r="C1198" s="89" t="s">
        <v>461</v>
      </c>
      <c r="D1198" s="89" t="s">
        <v>473</v>
      </c>
      <c r="E1198" s="149" t="s">
        <v>466</v>
      </c>
      <c r="F1198" s="113" t="s">
        <v>464</v>
      </c>
      <c r="G1198" s="112" t="s">
        <v>474</v>
      </c>
      <c r="H1198" s="112">
        <v>78</v>
      </c>
      <c r="I1198" s="112" t="s">
        <v>475</v>
      </c>
      <c r="J1198" s="112">
        <v>12</v>
      </c>
      <c r="K1198" s="124" t="s">
        <v>101</v>
      </c>
      <c r="L1198" s="124" t="s">
        <v>101</v>
      </c>
      <c r="M1198" s="167">
        <v>31286.2</v>
      </c>
      <c r="N1198" s="167">
        <v>31536.45</v>
      </c>
      <c r="O1198" s="167">
        <v>2799.5</v>
      </c>
      <c r="P1198" s="44" t="s">
        <v>398</v>
      </c>
      <c r="Q1198" s="168">
        <v>3046.45</v>
      </c>
      <c r="R1198" s="44" t="s">
        <v>398</v>
      </c>
      <c r="S1198" s="168">
        <v>2390.3000000000002</v>
      </c>
      <c r="T1198" s="44" t="s">
        <v>398</v>
      </c>
      <c r="U1198" s="168">
        <v>2335.3000000000002</v>
      </c>
      <c r="V1198" s="44" t="s">
        <v>398</v>
      </c>
      <c r="W1198" s="168">
        <v>2265.4499999999998</v>
      </c>
      <c r="X1198" s="44" t="s">
        <v>398</v>
      </c>
      <c r="Y1198" s="168">
        <v>2857.25</v>
      </c>
      <c r="Z1198" s="44" t="s">
        <v>398</v>
      </c>
      <c r="AA1198" s="168">
        <v>3025</v>
      </c>
      <c r="AB1198" s="44" t="s">
        <v>398</v>
      </c>
      <c r="AC1198" s="168">
        <v>2492.0500000000002</v>
      </c>
      <c r="AD1198" s="44" t="s">
        <v>398</v>
      </c>
      <c r="AE1198" s="168">
        <v>2227.5</v>
      </c>
      <c r="AF1198" s="44" t="s">
        <v>398</v>
      </c>
      <c r="AG1198" s="168">
        <v>2722.5</v>
      </c>
      <c r="AH1198" s="44" t="s">
        <v>398</v>
      </c>
      <c r="AI1198" s="168">
        <v>2965.0499999999997</v>
      </c>
      <c r="AJ1198" s="44" t="s">
        <v>398</v>
      </c>
      <c r="AK1198" s="168">
        <v>3545.2999999999997</v>
      </c>
      <c r="AL1198" s="44" t="s">
        <v>398</v>
      </c>
      <c r="AM1198" s="168">
        <f t="shared" si="1"/>
        <v>32671.649999999998</v>
      </c>
    </row>
    <row r="1199" spans="1:39" ht="30" customHeight="1" x14ac:dyDescent="0.25">
      <c r="A1199" s="214">
        <v>595</v>
      </c>
      <c r="B1199" s="112">
        <v>34455</v>
      </c>
      <c r="C1199" s="89" t="s">
        <v>461</v>
      </c>
      <c r="D1199" s="89" t="s">
        <v>473</v>
      </c>
      <c r="E1199" s="149" t="s">
        <v>463</v>
      </c>
      <c r="F1199" s="113" t="s">
        <v>464</v>
      </c>
      <c r="G1199" s="112"/>
      <c r="H1199" s="112"/>
      <c r="I1199" s="112"/>
      <c r="J1199" s="112"/>
      <c r="K1199" s="124" t="s">
        <v>101</v>
      </c>
      <c r="L1199" s="124" t="s">
        <v>101</v>
      </c>
      <c r="M1199" s="167">
        <v>50076.9</v>
      </c>
      <c r="N1199" s="167">
        <v>52275.15</v>
      </c>
      <c r="O1199" s="167">
        <v>5874.3</v>
      </c>
      <c r="P1199" s="44" t="s">
        <v>398</v>
      </c>
      <c r="Q1199" s="168">
        <v>4144.5</v>
      </c>
      <c r="R1199" s="44" t="s">
        <v>398</v>
      </c>
      <c r="S1199" s="168">
        <v>4315.5</v>
      </c>
      <c r="T1199" s="44" t="s">
        <v>398</v>
      </c>
      <c r="U1199" s="168">
        <v>4907.7</v>
      </c>
      <c r="V1199" s="44" t="s">
        <v>398</v>
      </c>
      <c r="W1199" s="168">
        <v>3371.85</v>
      </c>
      <c r="X1199" s="44" t="s">
        <v>398</v>
      </c>
      <c r="Y1199" s="168">
        <v>3035.7000000000003</v>
      </c>
      <c r="Z1199" s="44" t="s">
        <v>398</v>
      </c>
      <c r="AA1199" s="168">
        <v>3680.1</v>
      </c>
      <c r="AB1199" s="44" t="s">
        <v>398</v>
      </c>
      <c r="AC1199" s="168">
        <v>3846.6</v>
      </c>
      <c r="AD1199" s="44" t="s">
        <v>398</v>
      </c>
      <c r="AE1199" s="168">
        <v>3672</v>
      </c>
      <c r="AF1199" s="44" t="s">
        <v>398</v>
      </c>
      <c r="AG1199" s="168">
        <v>5417.55</v>
      </c>
      <c r="AH1199" s="44" t="s">
        <v>398</v>
      </c>
      <c r="AI1199" s="168">
        <v>4356</v>
      </c>
      <c r="AJ1199" s="44" t="s">
        <v>398</v>
      </c>
      <c r="AK1199" s="168">
        <v>6327.45</v>
      </c>
      <c r="AL1199" s="44" t="s">
        <v>398</v>
      </c>
      <c r="AM1199" s="168">
        <f t="shared" si="1"/>
        <v>52949.25</v>
      </c>
    </row>
    <row r="1200" spans="1:39" ht="30" customHeight="1" x14ac:dyDescent="0.25">
      <c r="A1200" s="215"/>
      <c r="B1200" s="112">
        <v>34455</v>
      </c>
      <c r="C1200" s="89" t="s">
        <v>461</v>
      </c>
      <c r="D1200" s="89" t="s">
        <v>473</v>
      </c>
      <c r="E1200" s="149" t="s">
        <v>466</v>
      </c>
      <c r="F1200" s="113" t="s">
        <v>464</v>
      </c>
      <c r="G1200" s="112" t="s">
        <v>474</v>
      </c>
      <c r="H1200" s="112">
        <v>130</v>
      </c>
      <c r="I1200" s="112" t="s">
        <v>475</v>
      </c>
      <c r="J1200" s="112">
        <v>30</v>
      </c>
      <c r="K1200" s="124" t="s">
        <v>101</v>
      </c>
      <c r="L1200" s="124" t="s">
        <v>101</v>
      </c>
      <c r="M1200" s="167">
        <v>61205.1</v>
      </c>
      <c r="N1200" s="167">
        <v>63891.85</v>
      </c>
      <c r="O1200" s="167">
        <v>7179.7</v>
      </c>
      <c r="P1200" s="44" t="s">
        <v>398</v>
      </c>
      <c r="Q1200" s="168">
        <v>5065.5</v>
      </c>
      <c r="R1200" s="44" t="s">
        <v>398</v>
      </c>
      <c r="S1200" s="168">
        <v>5274.5</v>
      </c>
      <c r="T1200" s="44" t="s">
        <v>398</v>
      </c>
      <c r="U1200" s="168">
        <v>5998.3</v>
      </c>
      <c r="V1200" s="44" t="s">
        <v>398</v>
      </c>
      <c r="W1200" s="168">
        <v>4121.1499999999996</v>
      </c>
      <c r="X1200" s="44" t="s">
        <v>398</v>
      </c>
      <c r="Y1200" s="168">
        <v>3710.2999999999997</v>
      </c>
      <c r="Z1200" s="44" t="s">
        <v>398</v>
      </c>
      <c r="AA1200" s="168">
        <v>4497.8999999999996</v>
      </c>
      <c r="AB1200" s="44" t="s">
        <v>398</v>
      </c>
      <c r="AC1200" s="168">
        <v>4701.3999999999996</v>
      </c>
      <c r="AD1200" s="44" t="s">
        <v>398</v>
      </c>
      <c r="AE1200" s="168">
        <v>4488</v>
      </c>
      <c r="AF1200" s="44" t="s">
        <v>398</v>
      </c>
      <c r="AG1200" s="168">
        <v>6621.45</v>
      </c>
      <c r="AH1200" s="44" t="s">
        <v>398</v>
      </c>
      <c r="AI1200" s="168">
        <v>5324</v>
      </c>
      <c r="AJ1200" s="44" t="s">
        <v>398</v>
      </c>
      <c r="AK1200" s="168">
        <v>7733.55</v>
      </c>
      <c r="AL1200" s="44" t="s">
        <v>398</v>
      </c>
      <c r="AM1200" s="168">
        <f t="shared" si="1"/>
        <v>64715.75</v>
      </c>
    </row>
    <row r="1201" spans="1:39" ht="30" customHeight="1" x14ac:dyDescent="0.25">
      <c r="A1201" s="214">
        <v>596</v>
      </c>
      <c r="B1201" s="112">
        <v>34456</v>
      </c>
      <c r="C1201" s="89" t="s">
        <v>461</v>
      </c>
      <c r="D1201" s="89" t="s">
        <v>473</v>
      </c>
      <c r="E1201" s="149" t="s">
        <v>463</v>
      </c>
      <c r="F1201" s="113" t="s">
        <v>464</v>
      </c>
      <c r="G1201" s="112"/>
      <c r="H1201" s="112"/>
      <c r="I1201" s="112"/>
      <c r="J1201" s="112"/>
      <c r="K1201" s="124" t="s">
        <v>101</v>
      </c>
      <c r="L1201" s="124" t="s">
        <v>101</v>
      </c>
      <c r="M1201" s="167">
        <v>26658.45</v>
      </c>
      <c r="N1201" s="167">
        <v>39903.75</v>
      </c>
      <c r="O1201" s="167">
        <v>3984.75</v>
      </c>
      <c r="P1201" s="44" t="s">
        <v>398</v>
      </c>
      <c r="Q1201" s="168">
        <v>3121.2000000000003</v>
      </c>
      <c r="R1201" s="44" t="s">
        <v>398</v>
      </c>
      <c r="S1201" s="168">
        <v>3176.55</v>
      </c>
      <c r="T1201" s="44" t="s">
        <v>398</v>
      </c>
      <c r="U1201" s="168">
        <v>3585.15</v>
      </c>
      <c r="V1201" s="44" t="s">
        <v>398</v>
      </c>
      <c r="W1201" s="168">
        <v>3244.5</v>
      </c>
      <c r="X1201" s="44" t="s">
        <v>398</v>
      </c>
      <c r="Y1201" s="168">
        <v>2993.85</v>
      </c>
      <c r="Z1201" s="44" t="s">
        <v>398</v>
      </c>
      <c r="AA1201" s="168">
        <v>3371.85</v>
      </c>
      <c r="AB1201" s="44" t="s">
        <v>398</v>
      </c>
      <c r="AC1201" s="168">
        <v>3237.3</v>
      </c>
      <c r="AD1201" s="44" t="s">
        <v>398</v>
      </c>
      <c r="AE1201" s="168">
        <v>3536.55</v>
      </c>
      <c r="AF1201" s="44" t="s">
        <v>398</v>
      </c>
      <c r="AG1201" s="168">
        <v>3653.1</v>
      </c>
      <c r="AH1201" s="44" t="s">
        <v>398</v>
      </c>
      <c r="AI1201" s="168">
        <v>3523.5</v>
      </c>
      <c r="AJ1201" s="44" t="s">
        <v>398</v>
      </c>
      <c r="AK1201" s="168">
        <v>3490.2000000000003</v>
      </c>
      <c r="AL1201" s="44" t="s">
        <v>398</v>
      </c>
      <c r="AM1201" s="168">
        <f t="shared" si="1"/>
        <v>40918.499999999993</v>
      </c>
    </row>
    <row r="1202" spans="1:39" ht="30" customHeight="1" x14ac:dyDescent="0.25">
      <c r="A1202" s="215"/>
      <c r="B1202" s="112">
        <v>34456</v>
      </c>
      <c r="C1202" s="89" t="s">
        <v>461</v>
      </c>
      <c r="D1202" s="89" t="s">
        <v>473</v>
      </c>
      <c r="E1202" s="149" t="s">
        <v>466</v>
      </c>
      <c r="F1202" s="113" t="s">
        <v>464</v>
      </c>
      <c r="G1202" s="112" t="s">
        <v>474</v>
      </c>
      <c r="H1202" s="112">
        <v>26</v>
      </c>
      <c r="I1202" s="112" t="s">
        <v>475</v>
      </c>
      <c r="J1202" s="112">
        <v>10</v>
      </c>
      <c r="K1202" s="124" t="s">
        <v>101</v>
      </c>
      <c r="L1202" s="124" t="s">
        <v>101</v>
      </c>
      <c r="M1202" s="167">
        <v>32582.55</v>
      </c>
      <c r="N1202" s="167">
        <v>48771.25</v>
      </c>
      <c r="O1202" s="167">
        <v>4870.25</v>
      </c>
      <c r="P1202" s="44" t="s">
        <v>398</v>
      </c>
      <c r="Q1202" s="168">
        <v>3814.7999999999997</v>
      </c>
      <c r="R1202" s="44" t="s">
        <v>398</v>
      </c>
      <c r="S1202" s="168">
        <v>3882.45</v>
      </c>
      <c r="T1202" s="44" t="s">
        <v>398</v>
      </c>
      <c r="U1202" s="168">
        <v>4381.8500000000004</v>
      </c>
      <c r="V1202" s="44" t="s">
        <v>398</v>
      </c>
      <c r="W1202" s="168">
        <v>3965.5</v>
      </c>
      <c r="X1202" s="44" t="s">
        <v>398</v>
      </c>
      <c r="Y1202" s="168">
        <v>3659.15</v>
      </c>
      <c r="Z1202" s="44" t="s">
        <v>398</v>
      </c>
      <c r="AA1202" s="168">
        <v>4121.1499999999996</v>
      </c>
      <c r="AB1202" s="44" t="s">
        <v>398</v>
      </c>
      <c r="AC1202" s="168">
        <v>3956.7</v>
      </c>
      <c r="AD1202" s="44" t="s">
        <v>398</v>
      </c>
      <c r="AE1202" s="168">
        <v>4322.45</v>
      </c>
      <c r="AF1202" s="44" t="s">
        <v>398</v>
      </c>
      <c r="AG1202" s="168">
        <v>4464.8999999999996</v>
      </c>
      <c r="AH1202" s="44" t="s">
        <v>398</v>
      </c>
      <c r="AI1202" s="168">
        <v>4306.5</v>
      </c>
      <c r="AJ1202" s="44" t="s">
        <v>398</v>
      </c>
      <c r="AK1202" s="168">
        <v>4265.7999999999993</v>
      </c>
      <c r="AL1202" s="44" t="s">
        <v>398</v>
      </c>
      <c r="AM1202" s="168">
        <f t="shared" si="1"/>
        <v>50011.5</v>
      </c>
    </row>
    <row r="1203" spans="1:39" ht="30" customHeight="1" x14ac:dyDescent="0.25">
      <c r="A1203" s="214">
        <v>597</v>
      </c>
      <c r="B1203" s="112">
        <v>34457</v>
      </c>
      <c r="C1203" s="89" t="s">
        <v>461</v>
      </c>
      <c r="D1203" s="89" t="s">
        <v>473</v>
      </c>
      <c r="E1203" s="149" t="s">
        <v>463</v>
      </c>
      <c r="F1203" s="113" t="s">
        <v>464</v>
      </c>
      <c r="G1203" s="112"/>
      <c r="H1203" s="112"/>
      <c r="I1203" s="112"/>
      <c r="J1203" s="112"/>
      <c r="K1203" s="124" t="s">
        <v>101</v>
      </c>
      <c r="L1203" s="124" t="s">
        <v>101</v>
      </c>
      <c r="M1203" s="167">
        <v>31467.15</v>
      </c>
      <c r="N1203" s="167">
        <v>30725.55</v>
      </c>
      <c r="O1203" s="167">
        <v>3441.6</v>
      </c>
      <c r="P1203" s="44" t="s">
        <v>398</v>
      </c>
      <c r="Q1203" s="168">
        <v>2761.65</v>
      </c>
      <c r="R1203" s="44" t="s">
        <v>398</v>
      </c>
      <c r="S1203" s="168">
        <v>2761.65</v>
      </c>
      <c r="T1203" s="44" t="s">
        <v>398</v>
      </c>
      <c r="U1203" s="168">
        <v>1652.8500000000001</v>
      </c>
      <c r="V1203" s="44" t="s">
        <v>398</v>
      </c>
      <c r="W1203" s="168">
        <v>3411</v>
      </c>
      <c r="X1203" s="44" t="s">
        <v>398</v>
      </c>
      <c r="Y1203" s="168">
        <v>2008.3500000000001</v>
      </c>
      <c r="Z1203" s="44" t="s">
        <v>398</v>
      </c>
      <c r="AA1203" s="168">
        <v>1183.05</v>
      </c>
      <c r="AB1203" s="44" t="s">
        <v>398</v>
      </c>
      <c r="AC1203" s="168">
        <v>1138.05</v>
      </c>
      <c r="AD1203" s="44" t="s">
        <v>398</v>
      </c>
      <c r="AE1203" s="168">
        <v>4559.4000000000005</v>
      </c>
      <c r="AF1203" s="44" t="s">
        <v>398</v>
      </c>
      <c r="AG1203" s="168">
        <v>2339.5500000000002</v>
      </c>
      <c r="AH1203" s="44" t="s">
        <v>398</v>
      </c>
      <c r="AI1203" s="168">
        <v>1992.15</v>
      </c>
      <c r="AJ1203" s="44" t="s">
        <v>398</v>
      </c>
      <c r="AK1203" s="168">
        <v>2246.4</v>
      </c>
      <c r="AL1203" s="44" t="s">
        <v>398</v>
      </c>
      <c r="AM1203" s="168">
        <f t="shared" si="1"/>
        <v>29495.700000000004</v>
      </c>
    </row>
    <row r="1204" spans="1:39" ht="30" customHeight="1" x14ac:dyDescent="0.25">
      <c r="A1204" s="215"/>
      <c r="B1204" s="112">
        <v>34457</v>
      </c>
      <c r="C1204" s="89" t="s">
        <v>461</v>
      </c>
      <c r="D1204" s="89" t="s">
        <v>473</v>
      </c>
      <c r="E1204" s="149" t="s">
        <v>466</v>
      </c>
      <c r="F1204" s="113" t="s">
        <v>464</v>
      </c>
      <c r="G1204" s="112" t="s">
        <v>474</v>
      </c>
      <c r="H1204" s="112">
        <v>39</v>
      </c>
      <c r="I1204" s="112" t="s">
        <v>475</v>
      </c>
      <c r="J1204" s="112">
        <v>13</v>
      </c>
      <c r="K1204" s="124" t="s">
        <v>101</v>
      </c>
      <c r="L1204" s="124" t="s">
        <v>101</v>
      </c>
      <c r="M1204" s="167">
        <v>38459.85</v>
      </c>
      <c r="N1204" s="167">
        <v>37553.449999999997</v>
      </c>
      <c r="O1204" s="167">
        <v>4206.3999999999996</v>
      </c>
      <c r="P1204" s="44" t="s">
        <v>398</v>
      </c>
      <c r="Q1204" s="168">
        <v>3375.35</v>
      </c>
      <c r="R1204" s="44" t="s">
        <v>398</v>
      </c>
      <c r="S1204" s="168">
        <v>3375.35</v>
      </c>
      <c r="T1204" s="44" t="s">
        <v>398</v>
      </c>
      <c r="U1204" s="168">
        <v>2020.1499999999999</v>
      </c>
      <c r="V1204" s="44" t="s">
        <v>398</v>
      </c>
      <c r="W1204" s="168">
        <v>4169</v>
      </c>
      <c r="X1204" s="44" t="s">
        <v>398</v>
      </c>
      <c r="Y1204" s="168">
        <v>2454.6499999999996</v>
      </c>
      <c r="Z1204" s="44" t="s">
        <v>398</v>
      </c>
      <c r="AA1204" s="168">
        <v>1445.95</v>
      </c>
      <c r="AB1204" s="44" t="s">
        <v>398</v>
      </c>
      <c r="AC1204" s="168">
        <v>1390.95</v>
      </c>
      <c r="AD1204" s="44" t="s">
        <v>398</v>
      </c>
      <c r="AE1204" s="168">
        <v>5572.5999999999995</v>
      </c>
      <c r="AF1204" s="44" t="s">
        <v>398</v>
      </c>
      <c r="AG1204" s="168">
        <v>2859.45</v>
      </c>
      <c r="AH1204" s="44" t="s">
        <v>398</v>
      </c>
      <c r="AI1204" s="168">
        <v>2434.85</v>
      </c>
      <c r="AJ1204" s="44" t="s">
        <v>398</v>
      </c>
      <c r="AK1204" s="168">
        <v>2745.6</v>
      </c>
      <c r="AL1204" s="44" t="s">
        <v>398</v>
      </c>
      <c r="AM1204" s="168">
        <f t="shared" si="1"/>
        <v>36050.300000000003</v>
      </c>
    </row>
    <row r="1205" spans="1:39" ht="30" customHeight="1" x14ac:dyDescent="0.25">
      <c r="A1205" s="214">
        <v>598</v>
      </c>
      <c r="B1205" s="112">
        <v>34458</v>
      </c>
      <c r="C1205" s="89" t="s">
        <v>461</v>
      </c>
      <c r="D1205" s="89" t="s">
        <v>473</v>
      </c>
      <c r="E1205" s="149" t="s">
        <v>463</v>
      </c>
      <c r="F1205" s="113" t="s">
        <v>464</v>
      </c>
      <c r="G1205" s="112"/>
      <c r="H1205" s="112"/>
      <c r="I1205" s="112"/>
      <c r="J1205" s="112"/>
      <c r="K1205" s="124" t="s">
        <v>101</v>
      </c>
      <c r="L1205" s="124" t="s">
        <v>101</v>
      </c>
      <c r="M1205" s="167">
        <v>20250.900000000001</v>
      </c>
      <c r="N1205" s="167">
        <v>25983.45</v>
      </c>
      <c r="O1205" s="167">
        <v>2009.25</v>
      </c>
      <c r="P1205" s="44" t="s">
        <v>398</v>
      </c>
      <c r="Q1205" s="168">
        <v>1596.6000000000001</v>
      </c>
      <c r="R1205" s="44" t="s">
        <v>398</v>
      </c>
      <c r="S1205" s="168">
        <v>2564.1</v>
      </c>
      <c r="T1205" s="44" t="s">
        <v>398</v>
      </c>
      <c r="U1205" s="168">
        <v>1579.95</v>
      </c>
      <c r="V1205" s="44" t="s">
        <v>398</v>
      </c>
      <c r="W1205" s="168">
        <v>1332.9</v>
      </c>
      <c r="X1205" s="44" t="s">
        <v>398</v>
      </c>
      <c r="Y1205" s="168">
        <v>1214.1000000000001</v>
      </c>
      <c r="Z1205" s="44" t="s">
        <v>398</v>
      </c>
      <c r="AA1205" s="168">
        <v>1389.6000000000001</v>
      </c>
      <c r="AB1205" s="44" t="s">
        <v>398</v>
      </c>
      <c r="AC1205" s="168">
        <v>1463.8500000000001</v>
      </c>
      <c r="AD1205" s="44" t="s">
        <v>398</v>
      </c>
      <c r="AE1205" s="168">
        <v>1639.8</v>
      </c>
      <c r="AF1205" s="44" t="s">
        <v>398</v>
      </c>
      <c r="AG1205" s="168">
        <v>1687.5</v>
      </c>
      <c r="AH1205" s="44" t="s">
        <v>398</v>
      </c>
      <c r="AI1205" s="168">
        <v>1830.6000000000001</v>
      </c>
      <c r="AJ1205" s="44" t="s">
        <v>398</v>
      </c>
      <c r="AK1205" s="168">
        <v>1900.8</v>
      </c>
      <c r="AL1205" s="44" t="s">
        <v>398</v>
      </c>
      <c r="AM1205" s="168">
        <f t="shared" si="1"/>
        <v>20209.05</v>
      </c>
    </row>
    <row r="1206" spans="1:39" ht="30" customHeight="1" x14ac:dyDescent="0.25">
      <c r="A1206" s="215"/>
      <c r="B1206" s="112">
        <v>34458</v>
      </c>
      <c r="C1206" s="89" t="s">
        <v>461</v>
      </c>
      <c r="D1206" s="89" t="s">
        <v>473</v>
      </c>
      <c r="E1206" s="149" t="s">
        <v>466</v>
      </c>
      <c r="F1206" s="113" t="s">
        <v>464</v>
      </c>
      <c r="G1206" s="112" t="s">
        <v>474</v>
      </c>
      <c r="H1206" s="112">
        <v>52</v>
      </c>
      <c r="I1206" s="112" t="s">
        <v>475</v>
      </c>
      <c r="J1206" s="112">
        <v>8</v>
      </c>
      <c r="K1206" s="124" t="s">
        <v>101</v>
      </c>
      <c r="L1206" s="124" t="s">
        <v>101</v>
      </c>
      <c r="M1206" s="167">
        <v>24751.1</v>
      </c>
      <c r="N1206" s="167">
        <v>31757.55</v>
      </c>
      <c r="O1206" s="167">
        <v>2455.75</v>
      </c>
      <c r="P1206" s="44" t="s">
        <v>398</v>
      </c>
      <c r="Q1206" s="168">
        <v>1951.3999999999999</v>
      </c>
      <c r="R1206" s="44" t="s">
        <v>398</v>
      </c>
      <c r="S1206" s="168">
        <v>3133.9</v>
      </c>
      <c r="T1206" s="44" t="s">
        <v>398</v>
      </c>
      <c r="U1206" s="168">
        <v>1931.05</v>
      </c>
      <c r="V1206" s="44" t="s">
        <v>398</v>
      </c>
      <c r="W1206" s="168">
        <v>1629.1</v>
      </c>
      <c r="X1206" s="44" t="s">
        <v>398</v>
      </c>
      <c r="Y1206" s="168">
        <v>1483.8999999999999</v>
      </c>
      <c r="Z1206" s="44" t="s">
        <v>398</v>
      </c>
      <c r="AA1206" s="168">
        <v>1698.3999999999999</v>
      </c>
      <c r="AB1206" s="44" t="s">
        <v>398</v>
      </c>
      <c r="AC1206" s="168">
        <v>1789.1499999999999</v>
      </c>
      <c r="AD1206" s="44" t="s">
        <v>398</v>
      </c>
      <c r="AE1206" s="168">
        <v>2004.2</v>
      </c>
      <c r="AF1206" s="44" t="s">
        <v>398</v>
      </c>
      <c r="AG1206" s="168">
        <v>2062.5</v>
      </c>
      <c r="AH1206" s="44" t="s">
        <v>398</v>
      </c>
      <c r="AI1206" s="168">
        <v>2237.3999999999996</v>
      </c>
      <c r="AJ1206" s="44" t="s">
        <v>398</v>
      </c>
      <c r="AK1206" s="168">
        <v>2323.1999999999998</v>
      </c>
      <c r="AL1206" s="44" t="s">
        <v>398</v>
      </c>
      <c r="AM1206" s="168">
        <f t="shared" si="1"/>
        <v>24699.95</v>
      </c>
    </row>
    <row r="1207" spans="1:39" ht="30" customHeight="1" x14ac:dyDescent="0.25">
      <c r="A1207" s="214">
        <v>599</v>
      </c>
      <c r="B1207" s="112">
        <v>34459</v>
      </c>
      <c r="C1207" s="89" t="s">
        <v>461</v>
      </c>
      <c r="D1207" s="89" t="s">
        <v>473</v>
      </c>
      <c r="E1207" s="149" t="s">
        <v>463</v>
      </c>
      <c r="F1207" s="113" t="s">
        <v>464</v>
      </c>
      <c r="G1207" s="112"/>
      <c r="H1207" s="112"/>
      <c r="I1207" s="112"/>
      <c r="J1207" s="112"/>
      <c r="K1207" s="124" t="s">
        <v>101</v>
      </c>
      <c r="L1207" s="124" t="s">
        <v>101</v>
      </c>
      <c r="M1207" s="167">
        <v>54474.75</v>
      </c>
      <c r="N1207" s="167">
        <v>50499.9</v>
      </c>
      <c r="O1207" s="167">
        <v>4219.6500000000005</v>
      </c>
      <c r="P1207" s="44" t="s">
        <v>398</v>
      </c>
      <c r="Q1207" s="168">
        <v>3908.7000000000003</v>
      </c>
      <c r="R1207" s="44" t="s">
        <v>398</v>
      </c>
      <c r="S1207" s="168">
        <v>4027.5</v>
      </c>
      <c r="T1207" s="44" t="s">
        <v>398</v>
      </c>
      <c r="U1207" s="168">
        <v>4063.5</v>
      </c>
      <c r="V1207" s="44" t="s">
        <v>398</v>
      </c>
      <c r="W1207" s="168">
        <v>4275.9000000000005</v>
      </c>
      <c r="X1207" s="44" t="s">
        <v>398</v>
      </c>
      <c r="Y1207" s="168">
        <v>3579.75</v>
      </c>
      <c r="Z1207" s="44" t="s">
        <v>398</v>
      </c>
      <c r="AA1207" s="168">
        <v>4332.1500000000005</v>
      </c>
      <c r="AB1207" s="44" t="s">
        <v>398</v>
      </c>
      <c r="AC1207" s="168">
        <v>3316.05</v>
      </c>
      <c r="AD1207" s="44" t="s">
        <v>398</v>
      </c>
      <c r="AE1207" s="168">
        <v>4579.2</v>
      </c>
      <c r="AF1207" s="44" t="s">
        <v>398</v>
      </c>
      <c r="AG1207" s="168">
        <v>3996.4500000000003</v>
      </c>
      <c r="AH1207" s="44" t="s">
        <v>398</v>
      </c>
      <c r="AI1207" s="168">
        <v>4023</v>
      </c>
      <c r="AJ1207" s="44" t="s">
        <v>398</v>
      </c>
      <c r="AK1207" s="168">
        <v>3877.2000000000003</v>
      </c>
      <c r="AL1207" s="44" t="s">
        <v>398</v>
      </c>
      <c r="AM1207" s="168">
        <f t="shared" si="1"/>
        <v>48199.049999999996</v>
      </c>
    </row>
    <row r="1208" spans="1:39" ht="30" customHeight="1" x14ac:dyDescent="0.25">
      <c r="A1208" s="215"/>
      <c r="B1208" s="112">
        <v>34459</v>
      </c>
      <c r="C1208" s="89" t="s">
        <v>461</v>
      </c>
      <c r="D1208" s="89" t="s">
        <v>473</v>
      </c>
      <c r="E1208" s="149" t="s">
        <v>466</v>
      </c>
      <c r="F1208" s="113" t="s">
        <v>464</v>
      </c>
      <c r="G1208" s="112" t="s">
        <v>474</v>
      </c>
      <c r="H1208" s="112">
        <v>26</v>
      </c>
      <c r="I1208" s="112" t="s">
        <v>475</v>
      </c>
      <c r="J1208" s="112">
        <v>8</v>
      </c>
      <c r="K1208" s="124" t="s">
        <v>101</v>
      </c>
      <c r="L1208" s="124" t="s">
        <v>101</v>
      </c>
      <c r="M1208" s="167">
        <v>66580.25</v>
      </c>
      <c r="N1208" s="167">
        <v>61722.1</v>
      </c>
      <c r="O1208" s="167">
        <v>5157.3499999999995</v>
      </c>
      <c r="P1208" s="44" t="s">
        <v>398</v>
      </c>
      <c r="Q1208" s="168">
        <v>4777.2999999999993</v>
      </c>
      <c r="R1208" s="44" t="s">
        <v>398</v>
      </c>
      <c r="S1208" s="168">
        <v>4922.5</v>
      </c>
      <c r="T1208" s="44" t="s">
        <v>398</v>
      </c>
      <c r="U1208" s="168">
        <v>4966.5</v>
      </c>
      <c r="V1208" s="44" t="s">
        <v>398</v>
      </c>
      <c r="W1208" s="168">
        <v>5226.0999999999995</v>
      </c>
      <c r="X1208" s="44" t="s">
        <v>398</v>
      </c>
      <c r="Y1208" s="168">
        <v>4375.25</v>
      </c>
      <c r="Z1208" s="44" t="s">
        <v>398</v>
      </c>
      <c r="AA1208" s="168">
        <v>5294.8499999999995</v>
      </c>
      <c r="AB1208" s="44" t="s">
        <v>398</v>
      </c>
      <c r="AC1208" s="168">
        <v>4052.95</v>
      </c>
      <c r="AD1208" s="44" t="s">
        <v>398</v>
      </c>
      <c r="AE1208" s="168">
        <v>5596.8</v>
      </c>
      <c r="AF1208" s="44" t="s">
        <v>398</v>
      </c>
      <c r="AG1208" s="168">
        <v>4884.5499999999993</v>
      </c>
      <c r="AH1208" s="44" t="s">
        <v>398</v>
      </c>
      <c r="AI1208" s="168">
        <v>4917</v>
      </c>
      <c r="AJ1208" s="44" t="s">
        <v>398</v>
      </c>
      <c r="AK1208" s="168">
        <v>4738.7999999999993</v>
      </c>
      <c r="AL1208" s="44" t="s">
        <v>398</v>
      </c>
      <c r="AM1208" s="168">
        <f t="shared" si="1"/>
        <v>58909.95</v>
      </c>
    </row>
    <row r="1209" spans="1:39" ht="30" customHeight="1" x14ac:dyDescent="0.25">
      <c r="A1209" s="214">
        <v>600</v>
      </c>
      <c r="B1209" s="112">
        <v>34460</v>
      </c>
      <c r="C1209" s="89" t="s">
        <v>461</v>
      </c>
      <c r="D1209" s="89" t="s">
        <v>473</v>
      </c>
      <c r="E1209" s="149" t="s">
        <v>463</v>
      </c>
      <c r="F1209" s="113" t="s">
        <v>464</v>
      </c>
      <c r="G1209" s="112"/>
      <c r="H1209" s="112"/>
      <c r="I1209" s="112"/>
      <c r="J1209" s="112"/>
      <c r="K1209" s="124" t="s">
        <v>101</v>
      </c>
      <c r="L1209" s="124" t="s">
        <v>101</v>
      </c>
      <c r="M1209" s="167">
        <v>91423.8</v>
      </c>
      <c r="N1209" s="167">
        <v>90434.25</v>
      </c>
      <c r="O1209" s="167">
        <v>7849.35</v>
      </c>
      <c r="P1209" s="44" t="s">
        <v>398</v>
      </c>
      <c r="Q1209" s="168">
        <v>7141.5</v>
      </c>
      <c r="R1209" s="44" t="s">
        <v>398</v>
      </c>
      <c r="S1209" s="168">
        <v>7282.8</v>
      </c>
      <c r="T1209" s="44" t="s">
        <v>398</v>
      </c>
      <c r="U1209" s="168">
        <v>7249.5</v>
      </c>
      <c r="V1209" s="44" t="s">
        <v>398</v>
      </c>
      <c r="W1209" s="168">
        <v>6325.2</v>
      </c>
      <c r="X1209" s="44" t="s">
        <v>398</v>
      </c>
      <c r="Y1209" s="168">
        <v>6070.05</v>
      </c>
      <c r="Z1209" s="44" t="s">
        <v>398</v>
      </c>
      <c r="AA1209" s="168">
        <v>5441.4000000000005</v>
      </c>
      <c r="AB1209" s="44" t="s">
        <v>398</v>
      </c>
      <c r="AC1209" s="168">
        <v>7021.35</v>
      </c>
      <c r="AD1209" s="44" t="s">
        <v>398</v>
      </c>
      <c r="AE1209" s="168">
        <v>6360.75</v>
      </c>
      <c r="AF1209" s="44" t="s">
        <v>398</v>
      </c>
      <c r="AG1209" s="168">
        <v>8064</v>
      </c>
      <c r="AH1209" s="44" t="s">
        <v>398</v>
      </c>
      <c r="AI1209" s="168">
        <v>7294.95</v>
      </c>
      <c r="AJ1209" s="44" t="s">
        <v>398</v>
      </c>
      <c r="AK1209" s="168">
        <v>7812</v>
      </c>
      <c r="AL1209" s="44" t="s">
        <v>398</v>
      </c>
      <c r="AM1209" s="168">
        <f t="shared" si="1"/>
        <v>83912.849999999991</v>
      </c>
    </row>
    <row r="1210" spans="1:39" ht="30" customHeight="1" x14ac:dyDescent="0.25">
      <c r="A1210" s="215"/>
      <c r="B1210" s="112">
        <v>34460</v>
      </c>
      <c r="C1210" s="89" t="s">
        <v>461</v>
      </c>
      <c r="D1210" s="89" t="s">
        <v>473</v>
      </c>
      <c r="E1210" s="149" t="s">
        <v>466</v>
      </c>
      <c r="F1210" s="113" t="s">
        <v>464</v>
      </c>
      <c r="G1210" s="112" t="s">
        <v>474</v>
      </c>
      <c r="H1210" s="112">
        <v>65</v>
      </c>
      <c r="I1210" s="112" t="s">
        <v>475</v>
      </c>
      <c r="J1210" s="112">
        <v>12</v>
      </c>
      <c r="K1210" s="124" t="s">
        <v>101</v>
      </c>
      <c r="L1210" s="124" t="s">
        <v>101</v>
      </c>
      <c r="M1210" s="167">
        <v>111740.2</v>
      </c>
      <c r="N1210" s="167">
        <v>110530.75</v>
      </c>
      <c r="O1210" s="167">
        <v>9593.65</v>
      </c>
      <c r="P1210" s="44" t="s">
        <v>398</v>
      </c>
      <c r="Q1210" s="168">
        <v>8728.5</v>
      </c>
      <c r="R1210" s="44" t="s">
        <v>398</v>
      </c>
      <c r="S1210" s="168">
        <v>8901.2000000000007</v>
      </c>
      <c r="T1210" s="44" t="s">
        <v>398</v>
      </c>
      <c r="U1210" s="168">
        <v>8860.5</v>
      </c>
      <c r="V1210" s="44" t="s">
        <v>398</v>
      </c>
      <c r="W1210" s="168">
        <v>7730.8</v>
      </c>
      <c r="X1210" s="44" t="s">
        <v>398</v>
      </c>
      <c r="Y1210" s="168">
        <v>7418.95</v>
      </c>
      <c r="Z1210" s="44" t="s">
        <v>398</v>
      </c>
      <c r="AA1210" s="168">
        <v>6650.5999999999995</v>
      </c>
      <c r="AB1210" s="44" t="s">
        <v>398</v>
      </c>
      <c r="AC1210" s="168">
        <v>8581.65</v>
      </c>
      <c r="AD1210" s="44" t="s">
        <v>398</v>
      </c>
      <c r="AE1210" s="168">
        <v>7774.25</v>
      </c>
      <c r="AF1210" s="44" t="s">
        <v>398</v>
      </c>
      <c r="AG1210" s="168">
        <v>9856</v>
      </c>
      <c r="AH1210" s="44" t="s">
        <v>398</v>
      </c>
      <c r="AI1210" s="168">
        <v>8916.0499999999993</v>
      </c>
      <c r="AJ1210" s="44" t="s">
        <v>398</v>
      </c>
      <c r="AK1210" s="168">
        <v>9548</v>
      </c>
      <c r="AL1210" s="44" t="s">
        <v>398</v>
      </c>
      <c r="AM1210" s="168">
        <f t="shared" si="1"/>
        <v>102560.15000000001</v>
      </c>
    </row>
    <row r="1211" spans="1:39" ht="30" customHeight="1" x14ac:dyDescent="0.25">
      <c r="A1211" s="214">
        <v>601</v>
      </c>
      <c r="B1211" s="112">
        <v>34461</v>
      </c>
      <c r="C1211" s="89" t="s">
        <v>461</v>
      </c>
      <c r="D1211" s="89" t="s">
        <v>473</v>
      </c>
      <c r="E1211" s="149" t="s">
        <v>463</v>
      </c>
      <c r="F1211" s="113" t="s">
        <v>464</v>
      </c>
      <c r="G1211" s="112"/>
      <c r="H1211" s="112"/>
      <c r="I1211" s="112"/>
      <c r="J1211" s="112"/>
      <c r="K1211" s="124" t="s">
        <v>101</v>
      </c>
      <c r="L1211" s="124" t="s">
        <v>101</v>
      </c>
      <c r="M1211" s="167">
        <v>67477.95</v>
      </c>
      <c r="N1211" s="167">
        <v>62654.85</v>
      </c>
      <c r="O1211" s="167">
        <v>5121.45</v>
      </c>
      <c r="P1211" s="44" t="s">
        <v>398</v>
      </c>
      <c r="Q1211" s="168">
        <v>5405.85</v>
      </c>
      <c r="R1211" s="44" t="s">
        <v>398</v>
      </c>
      <c r="S1211" s="168">
        <v>6123.1500000000005</v>
      </c>
      <c r="T1211" s="44" t="s">
        <v>398</v>
      </c>
      <c r="U1211" s="168">
        <v>5857.6500000000005</v>
      </c>
      <c r="V1211" s="44" t="s">
        <v>398</v>
      </c>
      <c r="W1211" s="168">
        <v>4624.2</v>
      </c>
      <c r="X1211" s="44" t="s">
        <v>398</v>
      </c>
      <c r="Y1211" s="168">
        <v>5147.1000000000004</v>
      </c>
      <c r="Z1211" s="44" t="s">
        <v>398</v>
      </c>
      <c r="AA1211" s="168">
        <v>5052.1500000000005</v>
      </c>
      <c r="AB1211" s="44" t="s">
        <v>398</v>
      </c>
      <c r="AC1211" s="168">
        <v>4720.95</v>
      </c>
      <c r="AD1211" s="44" t="s">
        <v>398</v>
      </c>
      <c r="AE1211" s="168">
        <v>5024.7</v>
      </c>
      <c r="AF1211" s="44" t="s">
        <v>398</v>
      </c>
      <c r="AG1211" s="168">
        <v>58135.950000000004</v>
      </c>
      <c r="AH1211" s="44" t="s">
        <v>398</v>
      </c>
      <c r="AI1211" s="168">
        <v>4846.5</v>
      </c>
      <c r="AJ1211" s="44" t="s">
        <v>398</v>
      </c>
      <c r="AK1211" s="168">
        <v>6149.7</v>
      </c>
      <c r="AL1211" s="44" t="s">
        <v>398</v>
      </c>
      <c r="AM1211" s="168">
        <f t="shared" si="1"/>
        <v>116209.34999999999</v>
      </c>
    </row>
    <row r="1212" spans="1:39" ht="30" customHeight="1" x14ac:dyDescent="0.25">
      <c r="A1212" s="215"/>
      <c r="B1212" s="112">
        <v>34461</v>
      </c>
      <c r="C1212" s="89" t="s">
        <v>461</v>
      </c>
      <c r="D1212" s="89" t="s">
        <v>473</v>
      </c>
      <c r="E1212" s="149" t="s">
        <v>466</v>
      </c>
      <c r="F1212" s="113" t="s">
        <v>464</v>
      </c>
      <c r="G1212" s="112" t="s">
        <v>474</v>
      </c>
      <c r="H1212" s="112">
        <v>65</v>
      </c>
      <c r="I1212" s="112" t="s">
        <v>475</v>
      </c>
      <c r="J1212" s="112">
        <v>12</v>
      </c>
      <c r="K1212" s="124" t="s">
        <v>101</v>
      </c>
      <c r="L1212" s="124" t="s">
        <v>101</v>
      </c>
      <c r="M1212" s="167">
        <v>82473.05</v>
      </c>
      <c r="N1212" s="167">
        <v>76578.149999999994</v>
      </c>
      <c r="O1212" s="167">
        <v>6259.55</v>
      </c>
      <c r="P1212" s="44" t="s">
        <v>398</v>
      </c>
      <c r="Q1212" s="168">
        <v>6607.15</v>
      </c>
      <c r="R1212" s="44" t="s">
        <v>398</v>
      </c>
      <c r="S1212" s="168">
        <v>7483.8499999999995</v>
      </c>
      <c r="T1212" s="44" t="s">
        <v>398</v>
      </c>
      <c r="U1212" s="168">
        <v>7159.3499999999995</v>
      </c>
      <c r="V1212" s="44" t="s">
        <v>398</v>
      </c>
      <c r="W1212" s="168">
        <v>5651.8</v>
      </c>
      <c r="X1212" s="44" t="s">
        <v>398</v>
      </c>
      <c r="Y1212" s="168">
        <v>6290.9</v>
      </c>
      <c r="Z1212" s="44" t="s">
        <v>398</v>
      </c>
      <c r="AA1212" s="168">
        <v>6174.8499999999995</v>
      </c>
      <c r="AB1212" s="44" t="s">
        <v>398</v>
      </c>
      <c r="AC1212" s="168">
        <v>5770.05</v>
      </c>
      <c r="AD1212" s="44" t="s">
        <v>398</v>
      </c>
      <c r="AE1212" s="168">
        <v>6141.3</v>
      </c>
      <c r="AF1212" s="44" t="s">
        <v>398</v>
      </c>
      <c r="AG1212" s="168">
        <v>71055.049999999988</v>
      </c>
      <c r="AH1212" s="44" t="s">
        <v>398</v>
      </c>
      <c r="AI1212" s="168">
        <v>5923.5</v>
      </c>
      <c r="AJ1212" s="44" t="s">
        <v>398</v>
      </c>
      <c r="AK1212" s="168">
        <v>7516.3</v>
      </c>
      <c r="AL1212" s="44" t="s">
        <v>398</v>
      </c>
      <c r="AM1212" s="168">
        <f t="shared" si="1"/>
        <v>142033.64999999997</v>
      </c>
    </row>
    <row r="1213" spans="1:39" ht="30" customHeight="1" x14ac:dyDescent="0.25">
      <c r="A1213" s="214">
        <v>602</v>
      </c>
      <c r="B1213" s="112">
        <v>34462</v>
      </c>
      <c r="C1213" s="89" t="s">
        <v>461</v>
      </c>
      <c r="D1213" s="89" t="s">
        <v>473</v>
      </c>
      <c r="E1213" s="149" t="s">
        <v>463</v>
      </c>
      <c r="F1213" s="113" t="s">
        <v>464</v>
      </c>
      <c r="G1213" s="112"/>
      <c r="H1213" s="112"/>
      <c r="I1213" s="112"/>
      <c r="J1213" s="112"/>
      <c r="K1213" s="124" t="s">
        <v>101</v>
      </c>
      <c r="L1213" s="124" t="s">
        <v>101</v>
      </c>
      <c r="M1213" s="167">
        <v>6628.05</v>
      </c>
      <c r="N1213" s="167">
        <v>36115.200000000004</v>
      </c>
      <c r="O1213" s="167">
        <v>2979</v>
      </c>
      <c r="P1213" s="44" t="s">
        <v>398</v>
      </c>
      <c r="Q1213" s="168">
        <v>3343.5</v>
      </c>
      <c r="R1213" s="44" t="s">
        <v>398</v>
      </c>
      <c r="S1213" s="168">
        <v>2997</v>
      </c>
      <c r="T1213" s="44" t="s">
        <v>398</v>
      </c>
      <c r="U1213" s="168">
        <v>2839.5</v>
      </c>
      <c r="V1213" s="44" t="s">
        <v>398</v>
      </c>
      <c r="W1213" s="168">
        <v>2367</v>
      </c>
      <c r="X1213" s="44" t="s">
        <v>398</v>
      </c>
      <c r="Y1213" s="168">
        <v>2128.5</v>
      </c>
      <c r="Z1213" s="44" t="s">
        <v>398</v>
      </c>
      <c r="AA1213" s="168">
        <v>2308.5</v>
      </c>
      <c r="AB1213" s="44" t="s">
        <v>398</v>
      </c>
      <c r="AC1213" s="168">
        <v>2983.5</v>
      </c>
      <c r="AD1213" s="44" t="s">
        <v>398</v>
      </c>
      <c r="AE1213" s="168">
        <v>2583</v>
      </c>
      <c r="AF1213" s="44" t="s">
        <v>398</v>
      </c>
      <c r="AG1213" s="168">
        <v>2862</v>
      </c>
      <c r="AH1213" s="44" t="s">
        <v>398</v>
      </c>
      <c r="AI1213" s="168">
        <v>2844</v>
      </c>
      <c r="AJ1213" s="44" t="s">
        <v>398</v>
      </c>
      <c r="AK1213" s="168">
        <v>2866.5</v>
      </c>
      <c r="AL1213" s="44" t="s">
        <v>398</v>
      </c>
      <c r="AM1213" s="168">
        <f t="shared" si="1"/>
        <v>33102</v>
      </c>
    </row>
    <row r="1214" spans="1:39" ht="30" customHeight="1" x14ac:dyDescent="0.25">
      <c r="A1214" s="215"/>
      <c r="B1214" s="112">
        <v>34462</v>
      </c>
      <c r="C1214" s="89" t="s">
        <v>461</v>
      </c>
      <c r="D1214" s="89" t="s">
        <v>473</v>
      </c>
      <c r="E1214" s="149" t="s">
        <v>466</v>
      </c>
      <c r="F1214" s="113" t="s">
        <v>464</v>
      </c>
      <c r="G1214" s="112" t="s">
        <v>474</v>
      </c>
      <c r="H1214" s="112">
        <v>91</v>
      </c>
      <c r="I1214" s="112" t="s">
        <v>475</v>
      </c>
      <c r="J1214" s="112">
        <v>12</v>
      </c>
      <c r="K1214" s="124" t="s">
        <v>101</v>
      </c>
      <c r="L1214" s="124" t="s">
        <v>101</v>
      </c>
      <c r="M1214" s="167">
        <v>8100.95</v>
      </c>
      <c r="N1214" s="167">
        <v>44140.799999999996</v>
      </c>
      <c r="O1214" s="167">
        <v>3641</v>
      </c>
      <c r="P1214" s="44" t="s">
        <v>398</v>
      </c>
      <c r="Q1214" s="168">
        <v>4086.5</v>
      </c>
      <c r="R1214" s="44" t="s">
        <v>398</v>
      </c>
      <c r="S1214" s="168">
        <v>3663</v>
      </c>
      <c r="T1214" s="44" t="s">
        <v>398</v>
      </c>
      <c r="U1214" s="168">
        <v>3470.5</v>
      </c>
      <c r="V1214" s="44" t="s">
        <v>398</v>
      </c>
      <c r="W1214" s="168">
        <v>2893</v>
      </c>
      <c r="X1214" s="44" t="s">
        <v>398</v>
      </c>
      <c r="Y1214" s="168">
        <v>2601.5</v>
      </c>
      <c r="Z1214" s="44" t="s">
        <v>398</v>
      </c>
      <c r="AA1214" s="168">
        <v>2821.5</v>
      </c>
      <c r="AB1214" s="44" t="s">
        <v>398</v>
      </c>
      <c r="AC1214" s="168">
        <v>3646.5</v>
      </c>
      <c r="AD1214" s="44" t="s">
        <v>398</v>
      </c>
      <c r="AE1214" s="168">
        <v>3157</v>
      </c>
      <c r="AF1214" s="44" t="s">
        <v>398</v>
      </c>
      <c r="AG1214" s="168">
        <v>3498</v>
      </c>
      <c r="AH1214" s="44" t="s">
        <v>398</v>
      </c>
      <c r="AI1214" s="168">
        <v>3476</v>
      </c>
      <c r="AJ1214" s="44" t="s">
        <v>398</v>
      </c>
      <c r="AK1214" s="168">
        <v>3503.5</v>
      </c>
      <c r="AL1214" s="44" t="s">
        <v>398</v>
      </c>
      <c r="AM1214" s="168">
        <f t="shared" si="1"/>
        <v>40458</v>
      </c>
    </row>
    <row r="1215" spans="1:39" ht="30" customHeight="1" x14ac:dyDescent="0.25">
      <c r="A1215" s="214">
        <v>603</v>
      </c>
      <c r="B1215" s="112">
        <v>34463</v>
      </c>
      <c r="C1215" s="89" t="s">
        <v>461</v>
      </c>
      <c r="D1215" s="89" t="s">
        <v>473</v>
      </c>
      <c r="E1215" s="149" t="s">
        <v>463</v>
      </c>
      <c r="F1215" s="113" t="s">
        <v>464</v>
      </c>
      <c r="G1215" s="112"/>
      <c r="H1215" s="112"/>
      <c r="I1215" s="112"/>
      <c r="J1215" s="112"/>
      <c r="K1215" s="124" t="s">
        <v>101</v>
      </c>
      <c r="L1215" s="124" t="s">
        <v>101</v>
      </c>
      <c r="M1215" s="167">
        <v>43640.1</v>
      </c>
      <c r="N1215" s="167">
        <v>48668.4</v>
      </c>
      <c r="O1215" s="167">
        <v>4518.9000000000005</v>
      </c>
      <c r="P1215" s="44" t="s">
        <v>398</v>
      </c>
      <c r="Q1215" s="168">
        <v>3894.3</v>
      </c>
      <c r="R1215" s="44" t="s">
        <v>398</v>
      </c>
      <c r="S1215" s="168">
        <v>3894.3</v>
      </c>
      <c r="T1215" s="44" t="s">
        <v>398</v>
      </c>
      <c r="U1215" s="168">
        <v>4485.6000000000004</v>
      </c>
      <c r="V1215" s="44" t="s">
        <v>398</v>
      </c>
      <c r="W1215" s="168">
        <v>3869.1</v>
      </c>
      <c r="X1215" s="44" t="s">
        <v>398</v>
      </c>
      <c r="Y1215" s="168">
        <v>3680.1</v>
      </c>
      <c r="Z1215" s="44" t="s">
        <v>398</v>
      </c>
      <c r="AA1215" s="168">
        <v>3354.3</v>
      </c>
      <c r="AB1215" s="44" t="s">
        <v>398</v>
      </c>
      <c r="AC1215" s="168">
        <v>3320.1</v>
      </c>
      <c r="AD1215" s="44" t="s">
        <v>398</v>
      </c>
      <c r="AE1215" s="168">
        <v>3739.5</v>
      </c>
      <c r="AF1215" s="44" t="s">
        <v>398</v>
      </c>
      <c r="AG1215" s="168">
        <v>3789.4500000000003</v>
      </c>
      <c r="AH1215" s="44" t="s">
        <v>398</v>
      </c>
      <c r="AI1215" s="168">
        <v>3312</v>
      </c>
      <c r="AJ1215" s="44" t="s">
        <v>398</v>
      </c>
      <c r="AK1215" s="168">
        <v>4101.3</v>
      </c>
      <c r="AL1215" s="44" t="s">
        <v>398</v>
      </c>
      <c r="AM1215" s="168">
        <f t="shared" si="1"/>
        <v>45958.95</v>
      </c>
    </row>
    <row r="1216" spans="1:39" ht="30" customHeight="1" x14ac:dyDescent="0.25">
      <c r="A1216" s="215"/>
      <c r="B1216" s="112">
        <v>34463</v>
      </c>
      <c r="C1216" s="89" t="s">
        <v>461</v>
      </c>
      <c r="D1216" s="89" t="s">
        <v>473</v>
      </c>
      <c r="E1216" s="149" t="s">
        <v>466</v>
      </c>
      <c r="F1216" s="113" t="s">
        <v>464</v>
      </c>
      <c r="G1216" s="112" t="s">
        <v>474</v>
      </c>
      <c r="H1216" s="112">
        <v>130</v>
      </c>
      <c r="I1216" s="112" t="s">
        <v>475</v>
      </c>
      <c r="J1216" s="112">
        <v>22</v>
      </c>
      <c r="K1216" s="124" t="s">
        <v>101</v>
      </c>
      <c r="L1216" s="124" t="s">
        <v>101</v>
      </c>
      <c r="M1216" s="167">
        <v>53337.9</v>
      </c>
      <c r="N1216" s="167">
        <v>59483.6</v>
      </c>
      <c r="O1216" s="167">
        <v>5523.0999999999995</v>
      </c>
      <c r="P1216" s="44" t="s">
        <v>398</v>
      </c>
      <c r="Q1216" s="168">
        <v>4759.7</v>
      </c>
      <c r="R1216" s="44" t="s">
        <v>398</v>
      </c>
      <c r="S1216" s="168">
        <v>4759.7</v>
      </c>
      <c r="T1216" s="44" t="s">
        <v>398</v>
      </c>
      <c r="U1216" s="168">
        <v>5482.4</v>
      </c>
      <c r="V1216" s="44" t="s">
        <v>398</v>
      </c>
      <c r="W1216" s="168">
        <v>4728.8999999999996</v>
      </c>
      <c r="X1216" s="44" t="s">
        <v>398</v>
      </c>
      <c r="Y1216" s="168">
        <v>4497.8999999999996</v>
      </c>
      <c r="Z1216" s="44" t="s">
        <v>398</v>
      </c>
      <c r="AA1216" s="168">
        <v>4099.7</v>
      </c>
      <c r="AB1216" s="44" t="s">
        <v>398</v>
      </c>
      <c r="AC1216" s="168">
        <v>4057.9</v>
      </c>
      <c r="AD1216" s="44" t="s">
        <v>398</v>
      </c>
      <c r="AE1216" s="168">
        <v>4570.5</v>
      </c>
      <c r="AF1216" s="44" t="s">
        <v>398</v>
      </c>
      <c r="AG1216" s="168">
        <v>4631.5499999999993</v>
      </c>
      <c r="AH1216" s="44" t="s">
        <v>398</v>
      </c>
      <c r="AI1216" s="168">
        <v>4048</v>
      </c>
      <c r="AJ1216" s="44" t="s">
        <v>398</v>
      </c>
      <c r="AK1216" s="168">
        <v>5012.7</v>
      </c>
      <c r="AL1216" s="44" t="s">
        <v>398</v>
      </c>
      <c r="AM1216" s="168">
        <f t="shared" si="1"/>
        <v>56172.05</v>
      </c>
    </row>
    <row r="1217" spans="1:39" ht="30" customHeight="1" x14ac:dyDescent="0.25">
      <c r="A1217" s="214">
        <v>604</v>
      </c>
      <c r="B1217" s="112">
        <v>34464</v>
      </c>
      <c r="C1217" s="89" t="s">
        <v>461</v>
      </c>
      <c r="D1217" s="89" t="s">
        <v>473</v>
      </c>
      <c r="E1217" s="149" t="s">
        <v>463</v>
      </c>
      <c r="F1217" s="113" t="s">
        <v>464</v>
      </c>
      <c r="G1217" s="112"/>
      <c r="H1217" s="112"/>
      <c r="I1217" s="112"/>
      <c r="J1217" s="112"/>
      <c r="K1217" s="124" t="s">
        <v>101</v>
      </c>
      <c r="L1217" s="124" t="s">
        <v>101</v>
      </c>
      <c r="M1217" s="167">
        <v>13023.9</v>
      </c>
      <c r="N1217" s="167">
        <v>11162.7</v>
      </c>
      <c r="O1217" s="167">
        <v>1430.55</v>
      </c>
      <c r="P1217" s="44" t="s">
        <v>398</v>
      </c>
      <c r="Q1217" s="168">
        <v>1108.3500000000001</v>
      </c>
      <c r="R1217" s="44" t="s">
        <v>398</v>
      </c>
      <c r="S1217" s="168">
        <v>1425.6000000000001</v>
      </c>
      <c r="T1217" s="44" t="s">
        <v>398</v>
      </c>
      <c r="U1217" s="168">
        <v>1066.5</v>
      </c>
      <c r="V1217" s="44" t="s">
        <v>398</v>
      </c>
      <c r="W1217" s="168">
        <v>760.95</v>
      </c>
      <c r="X1217" s="44" t="s">
        <v>398</v>
      </c>
      <c r="Y1217" s="168">
        <v>778.95</v>
      </c>
      <c r="Z1217" s="44" t="s">
        <v>398</v>
      </c>
      <c r="AA1217" s="168">
        <v>650.25</v>
      </c>
      <c r="AB1217" s="44" t="s">
        <v>398</v>
      </c>
      <c r="AC1217" s="168">
        <v>707.85</v>
      </c>
      <c r="AD1217" s="44" t="s">
        <v>398</v>
      </c>
      <c r="AE1217" s="168">
        <v>778.5</v>
      </c>
      <c r="AF1217" s="44" t="s">
        <v>398</v>
      </c>
      <c r="AG1217" s="168">
        <v>837.45</v>
      </c>
      <c r="AH1217" s="44" t="s">
        <v>398</v>
      </c>
      <c r="AI1217" s="168">
        <v>805.95</v>
      </c>
      <c r="AJ1217" s="44" t="s">
        <v>398</v>
      </c>
      <c r="AK1217" s="168">
        <v>1182.1500000000001</v>
      </c>
      <c r="AL1217" s="44" t="s">
        <v>398</v>
      </c>
      <c r="AM1217" s="168">
        <f t="shared" si="1"/>
        <v>11533.050000000001</v>
      </c>
    </row>
    <row r="1218" spans="1:39" ht="30" customHeight="1" x14ac:dyDescent="0.25">
      <c r="A1218" s="215"/>
      <c r="B1218" s="112">
        <v>34464</v>
      </c>
      <c r="C1218" s="89" t="s">
        <v>461</v>
      </c>
      <c r="D1218" s="89" t="s">
        <v>473</v>
      </c>
      <c r="E1218" s="149" t="s">
        <v>466</v>
      </c>
      <c r="F1218" s="113" t="s">
        <v>464</v>
      </c>
      <c r="G1218" s="112" t="s">
        <v>474</v>
      </c>
      <c r="H1218" s="112">
        <v>13</v>
      </c>
      <c r="I1218" s="112" t="s">
        <v>475</v>
      </c>
      <c r="J1218" s="112">
        <v>4</v>
      </c>
      <c r="K1218" s="124" t="s">
        <v>101</v>
      </c>
      <c r="L1218" s="124" t="s">
        <v>101</v>
      </c>
      <c r="M1218" s="167">
        <v>15918.1</v>
      </c>
      <c r="N1218" s="167">
        <v>13643.3</v>
      </c>
      <c r="O1218" s="167">
        <v>1748.45</v>
      </c>
      <c r="P1218" s="44" t="s">
        <v>398</v>
      </c>
      <c r="Q1218" s="168">
        <v>1354.6499999999999</v>
      </c>
      <c r="R1218" s="44" t="s">
        <v>398</v>
      </c>
      <c r="S1218" s="168">
        <v>1742.3999999999999</v>
      </c>
      <c r="T1218" s="44" t="s">
        <v>398</v>
      </c>
      <c r="U1218" s="168">
        <v>1303.5</v>
      </c>
      <c r="V1218" s="44" t="s">
        <v>398</v>
      </c>
      <c r="W1218" s="168">
        <v>930.05</v>
      </c>
      <c r="X1218" s="44" t="s">
        <v>398</v>
      </c>
      <c r="Y1218" s="168">
        <v>952.05</v>
      </c>
      <c r="Z1218" s="44" t="s">
        <v>398</v>
      </c>
      <c r="AA1218" s="168">
        <v>794.75</v>
      </c>
      <c r="AB1218" s="44" t="s">
        <v>398</v>
      </c>
      <c r="AC1218" s="168">
        <v>865.15</v>
      </c>
      <c r="AD1218" s="44" t="s">
        <v>398</v>
      </c>
      <c r="AE1218" s="168">
        <v>951.5</v>
      </c>
      <c r="AF1218" s="44" t="s">
        <v>398</v>
      </c>
      <c r="AG1218" s="168">
        <v>1023.55</v>
      </c>
      <c r="AH1218" s="44" t="s">
        <v>398</v>
      </c>
      <c r="AI1218" s="168">
        <v>985.05</v>
      </c>
      <c r="AJ1218" s="44" t="s">
        <v>398</v>
      </c>
      <c r="AK1218" s="168">
        <v>1444.85</v>
      </c>
      <c r="AL1218" s="44" t="s">
        <v>398</v>
      </c>
      <c r="AM1218" s="168">
        <f t="shared" si="1"/>
        <v>14095.949999999999</v>
      </c>
    </row>
    <row r="1219" spans="1:39" ht="30" customHeight="1" x14ac:dyDescent="0.25">
      <c r="A1219" s="214">
        <v>605</v>
      </c>
      <c r="B1219" s="112">
        <v>34465</v>
      </c>
      <c r="C1219" s="89" t="s">
        <v>461</v>
      </c>
      <c r="D1219" s="89" t="s">
        <v>473</v>
      </c>
      <c r="E1219" s="149" t="s">
        <v>463</v>
      </c>
      <c r="F1219" s="113" t="s">
        <v>464</v>
      </c>
      <c r="G1219" s="112"/>
      <c r="H1219" s="112"/>
      <c r="I1219" s="112"/>
      <c r="J1219" s="112"/>
      <c r="K1219" s="124" t="s">
        <v>101</v>
      </c>
      <c r="L1219" s="124" t="s">
        <v>101</v>
      </c>
      <c r="M1219" s="167">
        <v>31332.15</v>
      </c>
      <c r="N1219" s="167">
        <v>35803.800000000003</v>
      </c>
      <c r="O1219" s="167">
        <v>3524.85</v>
      </c>
      <c r="P1219" s="44" t="s">
        <v>398</v>
      </c>
      <c r="Q1219" s="168">
        <v>3115.35</v>
      </c>
      <c r="R1219" s="44" t="s">
        <v>398</v>
      </c>
      <c r="S1219" s="168">
        <v>2702.7000000000003</v>
      </c>
      <c r="T1219" s="44" t="s">
        <v>398</v>
      </c>
      <c r="U1219" s="168">
        <v>3254.4</v>
      </c>
      <c r="V1219" s="44" t="s">
        <v>398</v>
      </c>
      <c r="W1219" s="168">
        <v>2357.1</v>
      </c>
      <c r="X1219" s="44" t="s">
        <v>398</v>
      </c>
      <c r="Y1219" s="168">
        <v>2088.4500000000003</v>
      </c>
      <c r="Z1219" s="44" t="s">
        <v>398</v>
      </c>
      <c r="AA1219" s="168">
        <v>2599.2000000000003</v>
      </c>
      <c r="AB1219" s="44" t="s">
        <v>398</v>
      </c>
      <c r="AC1219" s="168">
        <v>2286.4500000000003</v>
      </c>
      <c r="AD1219" s="44" t="s">
        <v>398</v>
      </c>
      <c r="AE1219" s="168">
        <v>26902.799999999999</v>
      </c>
      <c r="AF1219" s="44" t="s">
        <v>398</v>
      </c>
      <c r="AG1219" s="168">
        <v>2798.1</v>
      </c>
      <c r="AH1219" s="44" t="s">
        <v>398</v>
      </c>
      <c r="AI1219" s="168">
        <v>3995.1</v>
      </c>
      <c r="AJ1219" s="44" t="s">
        <v>398</v>
      </c>
      <c r="AK1219" s="168">
        <v>3554.1</v>
      </c>
      <c r="AL1219" s="44" t="s">
        <v>398</v>
      </c>
      <c r="AM1219" s="168">
        <f t="shared" si="1"/>
        <v>59178.6</v>
      </c>
    </row>
    <row r="1220" spans="1:39" ht="30" customHeight="1" x14ac:dyDescent="0.25">
      <c r="A1220" s="215"/>
      <c r="B1220" s="112">
        <v>34465</v>
      </c>
      <c r="C1220" s="89" t="s">
        <v>461</v>
      </c>
      <c r="D1220" s="89" t="s">
        <v>473</v>
      </c>
      <c r="E1220" s="149" t="s">
        <v>466</v>
      </c>
      <c r="F1220" s="113" t="s">
        <v>464</v>
      </c>
      <c r="G1220" s="112" t="s">
        <v>474</v>
      </c>
      <c r="H1220" s="112">
        <v>78</v>
      </c>
      <c r="I1220" s="112" t="s">
        <v>475</v>
      </c>
      <c r="J1220" s="112">
        <v>12</v>
      </c>
      <c r="K1220" s="124" t="s">
        <v>101</v>
      </c>
      <c r="L1220" s="124" t="s">
        <v>101</v>
      </c>
      <c r="M1220" s="167">
        <v>38294.85</v>
      </c>
      <c r="N1220" s="167">
        <v>43760.2</v>
      </c>
      <c r="O1220" s="167">
        <v>4308.1499999999996</v>
      </c>
      <c r="P1220" s="44" t="s">
        <v>398</v>
      </c>
      <c r="Q1220" s="168">
        <v>3807.65</v>
      </c>
      <c r="R1220" s="44" t="s">
        <v>398</v>
      </c>
      <c r="S1220" s="168">
        <v>3303.2999999999997</v>
      </c>
      <c r="T1220" s="44" t="s">
        <v>398</v>
      </c>
      <c r="U1220" s="168">
        <v>3977.6</v>
      </c>
      <c r="V1220" s="44" t="s">
        <v>398</v>
      </c>
      <c r="W1220" s="168">
        <v>2880.9</v>
      </c>
      <c r="X1220" s="44" t="s">
        <v>398</v>
      </c>
      <c r="Y1220" s="168">
        <v>2552.5499999999997</v>
      </c>
      <c r="Z1220" s="44" t="s">
        <v>398</v>
      </c>
      <c r="AA1220" s="168">
        <v>3176.7999999999997</v>
      </c>
      <c r="AB1220" s="44" t="s">
        <v>398</v>
      </c>
      <c r="AC1220" s="168">
        <v>2794.5499999999997</v>
      </c>
      <c r="AD1220" s="44" t="s">
        <v>398</v>
      </c>
      <c r="AE1220" s="168">
        <v>32881.199999999997</v>
      </c>
      <c r="AF1220" s="44" t="s">
        <v>398</v>
      </c>
      <c r="AG1220" s="168">
        <v>3419.9</v>
      </c>
      <c r="AH1220" s="44" t="s">
        <v>398</v>
      </c>
      <c r="AI1220" s="168">
        <v>4882.8999999999996</v>
      </c>
      <c r="AJ1220" s="44" t="s">
        <v>398</v>
      </c>
      <c r="AK1220" s="168">
        <v>4343.8999999999996</v>
      </c>
      <c r="AL1220" s="44" t="s">
        <v>398</v>
      </c>
      <c r="AM1220" s="168">
        <f t="shared" ref="AM1220:AM1222" si="2">O1220+Q1220+S1220+U1220+W1220+Y1220+AA1220+AC1220+AE1220+AG1220+AI1220+AK1220</f>
        <v>72329.399999999994</v>
      </c>
    </row>
    <row r="1221" spans="1:39" ht="30" customHeight="1" x14ac:dyDescent="0.25">
      <c r="A1221" s="214">
        <v>606</v>
      </c>
      <c r="B1221" s="112">
        <v>34466</v>
      </c>
      <c r="C1221" s="89" t="s">
        <v>461</v>
      </c>
      <c r="D1221" s="89" t="s">
        <v>473</v>
      </c>
      <c r="E1221" s="149" t="s">
        <v>463</v>
      </c>
      <c r="F1221" s="113" t="s">
        <v>464</v>
      </c>
      <c r="G1221" s="112"/>
      <c r="H1221" s="112"/>
      <c r="I1221" s="112"/>
      <c r="J1221" s="112"/>
      <c r="K1221" s="124" t="s">
        <v>101</v>
      </c>
      <c r="L1221" s="124" t="s">
        <v>101</v>
      </c>
      <c r="M1221" s="167">
        <v>32946.75</v>
      </c>
      <c r="N1221" s="167">
        <v>39495.15</v>
      </c>
      <c r="O1221" s="167">
        <v>3429.4500000000003</v>
      </c>
      <c r="P1221" s="44" t="s">
        <v>398</v>
      </c>
      <c r="Q1221" s="168">
        <v>3340.35</v>
      </c>
      <c r="R1221" s="44" t="s">
        <v>398</v>
      </c>
      <c r="S1221" s="168">
        <v>2857.05</v>
      </c>
      <c r="T1221" s="44" t="s">
        <v>398</v>
      </c>
      <c r="U1221" s="168">
        <v>3904.2000000000003</v>
      </c>
      <c r="V1221" s="44" t="s">
        <v>398</v>
      </c>
      <c r="W1221" s="168">
        <v>3060.4500000000003</v>
      </c>
      <c r="X1221" s="44" t="s">
        <v>398</v>
      </c>
      <c r="Y1221" s="168">
        <v>3323.25</v>
      </c>
      <c r="Z1221" s="44" t="s">
        <v>398</v>
      </c>
      <c r="AA1221" s="168">
        <v>3675.15</v>
      </c>
      <c r="AB1221" s="44" t="s">
        <v>398</v>
      </c>
      <c r="AC1221" s="168">
        <v>3135.15</v>
      </c>
      <c r="AD1221" s="44" t="s">
        <v>398</v>
      </c>
      <c r="AE1221" s="168">
        <v>3612.6</v>
      </c>
      <c r="AF1221" s="44" t="s">
        <v>398</v>
      </c>
      <c r="AG1221" s="168">
        <v>3243.6</v>
      </c>
      <c r="AH1221" s="44" t="s">
        <v>398</v>
      </c>
      <c r="AI1221" s="168">
        <v>3265.65</v>
      </c>
      <c r="AJ1221" s="44" t="s">
        <v>398</v>
      </c>
      <c r="AK1221" s="168">
        <v>4290.75</v>
      </c>
      <c r="AL1221" s="44" t="s">
        <v>398</v>
      </c>
      <c r="AM1221" s="168">
        <f t="shared" si="2"/>
        <v>41137.65</v>
      </c>
    </row>
    <row r="1222" spans="1:39" ht="30" customHeight="1" x14ac:dyDescent="0.25">
      <c r="A1222" s="215"/>
      <c r="B1222" s="112">
        <v>34466</v>
      </c>
      <c r="C1222" s="89" t="s">
        <v>461</v>
      </c>
      <c r="D1222" s="89" t="s">
        <v>473</v>
      </c>
      <c r="E1222" s="149" t="s">
        <v>466</v>
      </c>
      <c r="F1222" s="113" t="s">
        <v>464</v>
      </c>
      <c r="G1222" s="112" t="s">
        <v>474</v>
      </c>
      <c r="H1222" s="112">
        <v>26</v>
      </c>
      <c r="I1222" s="112" t="s">
        <v>475</v>
      </c>
      <c r="J1222" s="112">
        <v>4</v>
      </c>
      <c r="K1222" s="124" t="s">
        <v>101</v>
      </c>
      <c r="L1222" s="124" t="s">
        <v>101</v>
      </c>
      <c r="M1222" s="167">
        <v>40268.25</v>
      </c>
      <c r="N1222" s="167">
        <v>48271.85</v>
      </c>
      <c r="O1222" s="167">
        <v>4191.5499999999993</v>
      </c>
      <c r="P1222" s="44" t="s">
        <v>398</v>
      </c>
      <c r="Q1222" s="168">
        <v>4082.65</v>
      </c>
      <c r="R1222" s="44" t="s">
        <v>398</v>
      </c>
      <c r="S1222" s="168">
        <v>3491.95</v>
      </c>
      <c r="T1222" s="44" t="s">
        <v>398</v>
      </c>
      <c r="U1222" s="168">
        <v>4771.7999999999993</v>
      </c>
      <c r="V1222" s="44" t="s">
        <v>398</v>
      </c>
      <c r="W1222" s="168">
        <v>3740.5499999999997</v>
      </c>
      <c r="X1222" s="44" t="s">
        <v>398</v>
      </c>
      <c r="Y1222" s="168">
        <v>4061.75</v>
      </c>
      <c r="Z1222" s="44" t="s">
        <v>398</v>
      </c>
      <c r="AA1222" s="168">
        <v>4491.8500000000004</v>
      </c>
      <c r="AB1222" s="44" t="s">
        <v>398</v>
      </c>
      <c r="AC1222" s="168">
        <v>3831.85</v>
      </c>
      <c r="AD1222" s="44" t="s">
        <v>398</v>
      </c>
      <c r="AE1222" s="168">
        <v>4415.3999999999996</v>
      </c>
      <c r="AF1222" s="44" t="s">
        <v>398</v>
      </c>
      <c r="AG1222" s="168">
        <v>3964.4</v>
      </c>
      <c r="AH1222" s="44" t="s">
        <v>398</v>
      </c>
      <c r="AI1222" s="168">
        <v>3991.35</v>
      </c>
      <c r="AJ1222" s="44" t="s">
        <v>398</v>
      </c>
      <c r="AK1222" s="168">
        <v>5244.25</v>
      </c>
      <c r="AL1222" s="44" t="s">
        <v>398</v>
      </c>
      <c r="AM1222" s="168">
        <f t="shared" si="2"/>
        <v>50279.35</v>
      </c>
    </row>
    <row r="1223" spans="1:39" ht="30" customHeight="1" x14ac:dyDescent="0.25">
      <c r="A1223" s="214">
        <v>607</v>
      </c>
      <c r="B1223" s="112">
        <v>34467</v>
      </c>
      <c r="C1223" s="89" t="s">
        <v>461</v>
      </c>
      <c r="D1223" s="89" t="s">
        <v>473</v>
      </c>
      <c r="E1223" s="149" t="s">
        <v>463</v>
      </c>
      <c r="F1223" s="113" t="s">
        <v>464</v>
      </c>
      <c r="G1223" s="112"/>
      <c r="H1223" s="112"/>
      <c r="I1223" s="112"/>
      <c r="J1223" s="112"/>
      <c r="K1223" s="124" t="s">
        <v>102</v>
      </c>
      <c r="L1223" s="124" t="s">
        <v>102</v>
      </c>
      <c r="M1223" s="52"/>
      <c r="N1223" s="52"/>
      <c r="O1223" s="52"/>
      <c r="P1223" s="44"/>
      <c r="Q1223" s="40"/>
      <c r="R1223" s="44"/>
      <c r="S1223" s="40"/>
      <c r="T1223" s="44"/>
      <c r="U1223" s="40"/>
      <c r="V1223" s="44"/>
      <c r="W1223" s="40"/>
      <c r="X1223" s="44"/>
      <c r="Y1223" s="40"/>
      <c r="Z1223" s="44"/>
      <c r="AA1223" s="40"/>
      <c r="AB1223" s="44"/>
      <c r="AC1223" s="40"/>
      <c r="AD1223" s="44"/>
      <c r="AE1223" s="40"/>
      <c r="AF1223" s="44"/>
      <c r="AG1223" s="40"/>
      <c r="AH1223" s="44"/>
      <c r="AI1223" s="40"/>
      <c r="AJ1223" s="44"/>
      <c r="AK1223" s="40"/>
      <c r="AL1223" s="44"/>
      <c r="AM1223" s="168">
        <f>O1223+Q1223+S1223+U1223+W1223+Y1223+AA1223+AC1223+AE1223+AG1223+AI1223+AK1223</f>
        <v>0</v>
      </c>
    </row>
    <row r="1224" spans="1:39" ht="30" customHeight="1" x14ac:dyDescent="0.25">
      <c r="A1224" s="215"/>
      <c r="B1224" s="112">
        <v>34467</v>
      </c>
      <c r="C1224" s="89" t="s">
        <v>461</v>
      </c>
      <c r="D1224" s="89" t="s">
        <v>473</v>
      </c>
      <c r="E1224" s="149" t="s">
        <v>466</v>
      </c>
      <c r="F1224" s="113" t="s">
        <v>464</v>
      </c>
      <c r="G1224" s="112"/>
      <c r="H1224" s="112"/>
      <c r="I1224" s="112"/>
      <c r="J1224" s="112"/>
      <c r="K1224" s="124" t="s">
        <v>102</v>
      </c>
      <c r="L1224" s="124" t="s">
        <v>102</v>
      </c>
      <c r="M1224" s="52"/>
      <c r="N1224" s="52"/>
      <c r="O1224" s="52"/>
      <c r="P1224" s="44"/>
      <c r="Q1224" s="40"/>
      <c r="R1224" s="44"/>
      <c r="S1224" s="40"/>
      <c r="T1224" s="44"/>
      <c r="U1224" s="40"/>
      <c r="V1224" s="44"/>
      <c r="W1224" s="40"/>
      <c r="X1224" s="44"/>
      <c r="Y1224" s="40"/>
      <c r="Z1224" s="44"/>
      <c r="AA1224" s="40"/>
      <c r="AB1224" s="44"/>
      <c r="AC1224" s="40"/>
      <c r="AD1224" s="44"/>
      <c r="AE1224" s="40"/>
      <c r="AF1224" s="44"/>
      <c r="AG1224" s="40"/>
      <c r="AH1224" s="44"/>
      <c r="AI1224" s="40"/>
      <c r="AJ1224" s="44"/>
      <c r="AK1224" s="40"/>
      <c r="AL1224" s="44"/>
      <c r="AM1224" s="168">
        <f>O1224+Q1224+S1224+U1224+W1224+Y1224+AA1224+AC1224+AE1224+AG1224+AI1224+AK1224</f>
        <v>0</v>
      </c>
    </row>
    <row r="1225" spans="1:39" ht="30" customHeight="1" x14ac:dyDescent="0.25">
      <c r="A1225" s="214">
        <v>608</v>
      </c>
      <c r="B1225" s="112">
        <v>34468</v>
      </c>
      <c r="C1225" s="89"/>
      <c r="D1225" s="89" t="s">
        <v>473</v>
      </c>
      <c r="E1225" s="149" t="s">
        <v>463</v>
      </c>
      <c r="F1225" s="113" t="s">
        <v>464</v>
      </c>
      <c r="G1225" s="112"/>
      <c r="H1225" s="112"/>
      <c r="I1225" s="112"/>
      <c r="J1225" s="112"/>
      <c r="K1225" s="124" t="s">
        <v>102</v>
      </c>
      <c r="L1225" s="124" t="s">
        <v>102</v>
      </c>
      <c r="M1225" s="52"/>
      <c r="N1225" s="52"/>
      <c r="O1225" s="52"/>
      <c r="P1225" s="44"/>
      <c r="Q1225" s="40"/>
      <c r="R1225" s="40"/>
      <c r="S1225" s="40"/>
      <c r="T1225" s="40"/>
      <c r="U1225" s="40"/>
      <c r="V1225" s="40"/>
      <c r="W1225" s="40"/>
      <c r="X1225" s="40"/>
      <c r="Y1225" s="40"/>
      <c r="Z1225" s="40"/>
      <c r="AA1225" s="40"/>
      <c r="AB1225" s="40"/>
      <c r="AC1225" s="40"/>
      <c r="AD1225" s="40"/>
      <c r="AE1225" s="40"/>
      <c r="AF1225" s="40"/>
      <c r="AG1225" s="40"/>
      <c r="AH1225" s="40"/>
      <c r="AI1225" s="40"/>
      <c r="AJ1225" s="40"/>
      <c r="AK1225" s="40"/>
      <c r="AL1225" s="40"/>
      <c r="AM1225" s="40"/>
    </row>
    <row r="1226" spans="1:39" ht="30" customHeight="1" x14ac:dyDescent="0.25">
      <c r="A1226" s="215"/>
      <c r="B1226" s="112">
        <v>34468</v>
      </c>
      <c r="C1226" s="111"/>
      <c r="D1226" s="89" t="s">
        <v>473</v>
      </c>
      <c r="E1226" s="149" t="s">
        <v>466</v>
      </c>
      <c r="F1226" s="113" t="s">
        <v>464</v>
      </c>
      <c r="G1226" s="112" t="s">
        <v>477</v>
      </c>
      <c r="H1226" s="112">
        <v>2</v>
      </c>
      <c r="I1226" s="112"/>
      <c r="J1226" s="112"/>
      <c r="K1226" s="124" t="s">
        <v>102</v>
      </c>
      <c r="L1226" s="124" t="s">
        <v>102</v>
      </c>
      <c r="M1226" s="52"/>
      <c r="N1226" s="52"/>
      <c r="O1226" s="52"/>
      <c r="P1226" s="44"/>
      <c r="Q1226" s="40"/>
      <c r="R1226" s="40"/>
      <c r="S1226" s="40"/>
      <c r="T1226" s="40"/>
      <c r="U1226" s="40"/>
      <c r="V1226" s="40"/>
      <c r="W1226" s="40"/>
      <c r="X1226" s="40"/>
      <c r="Y1226" s="40"/>
      <c r="Z1226" s="40"/>
      <c r="AA1226" s="40"/>
      <c r="AB1226" s="40"/>
      <c r="AC1226" s="40"/>
      <c r="AD1226" s="40"/>
      <c r="AE1226" s="40"/>
      <c r="AF1226" s="40"/>
      <c r="AG1226" s="40"/>
      <c r="AH1226" s="40"/>
      <c r="AI1226" s="40"/>
      <c r="AJ1226" s="40"/>
      <c r="AK1226" s="40"/>
      <c r="AL1226" s="40"/>
      <c r="AM1226" s="40"/>
    </row>
    <row r="1227" spans="1:39" ht="30" customHeight="1" x14ac:dyDescent="0.25">
      <c r="A1227" s="214">
        <v>609</v>
      </c>
      <c r="B1227" s="112">
        <v>34469</v>
      </c>
      <c r="C1227" s="111"/>
      <c r="D1227" s="89" t="s">
        <v>473</v>
      </c>
      <c r="E1227" s="149" t="s">
        <v>463</v>
      </c>
      <c r="F1227" s="113" t="s">
        <v>464</v>
      </c>
      <c r="G1227" s="112"/>
      <c r="H1227" s="112"/>
      <c r="I1227" s="112"/>
      <c r="J1227" s="112"/>
      <c r="K1227" s="124" t="s">
        <v>102</v>
      </c>
      <c r="L1227" s="124" t="s">
        <v>102</v>
      </c>
      <c r="M1227" s="52"/>
      <c r="N1227" s="52"/>
      <c r="O1227" s="52"/>
      <c r="P1227" s="44"/>
      <c r="Q1227" s="40"/>
      <c r="R1227" s="40"/>
      <c r="S1227" s="40"/>
      <c r="T1227" s="40"/>
      <c r="U1227" s="40"/>
      <c r="V1227" s="40"/>
      <c r="W1227" s="40"/>
      <c r="X1227" s="40"/>
      <c r="Y1227" s="40"/>
      <c r="Z1227" s="40"/>
      <c r="AA1227" s="40"/>
      <c r="AB1227" s="40"/>
      <c r="AC1227" s="40"/>
      <c r="AD1227" s="40"/>
      <c r="AE1227" s="40"/>
      <c r="AF1227" s="40"/>
      <c r="AG1227" s="40"/>
      <c r="AH1227" s="40"/>
      <c r="AI1227" s="40"/>
      <c r="AJ1227" s="40"/>
      <c r="AK1227" s="40"/>
      <c r="AL1227" s="40"/>
      <c r="AM1227" s="40"/>
    </row>
    <row r="1228" spans="1:39" ht="30" customHeight="1" x14ac:dyDescent="0.25">
      <c r="A1228" s="215"/>
      <c r="B1228" s="112">
        <v>34469</v>
      </c>
      <c r="C1228" s="111"/>
      <c r="D1228" s="89" t="s">
        <v>473</v>
      </c>
      <c r="E1228" s="149" t="s">
        <v>466</v>
      </c>
      <c r="F1228" s="113" t="s">
        <v>464</v>
      </c>
      <c r="G1228" s="112" t="s">
        <v>477</v>
      </c>
      <c r="H1228" s="112">
        <v>2</v>
      </c>
      <c r="I1228" s="112"/>
      <c r="J1228" s="112"/>
      <c r="K1228" s="124" t="s">
        <v>102</v>
      </c>
      <c r="L1228" s="124" t="s">
        <v>102</v>
      </c>
      <c r="M1228" s="52"/>
      <c r="N1228" s="52"/>
      <c r="O1228" s="52"/>
      <c r="P1228" s="44"/>
      <c r="Q1228" s="40"/>
      <c r="R1228" s="40"/>
      <c r="S1228" s="40"/>
      <c r="T1228" s="40"/>
      <c r="U1228" s="40"/>
      <c r="V1228" s="40"/>
      <c r="W1228" s="40"/>
      <c r="X1228" s="40"/>
      <c r="Y1228" s="40"/>
      <c r="Z1228" s="40"/>
      <c r="AA1228" s="40"/>
      <c r="AB1228" s="40"/>
      <c r="AC1228" s="40"/>
      <c r="AD1228" s="40"/>
      <c r="AE1228" s="40"/>
      <c r="AF1228" s="40"/>
      <c r="AG1228" s="40"/>
      <c r="AH1228" s="40"/>
      <c r="AI1228" s="40"/>
      <c r="AJ1228" s="40"/>
      <c r="AK1228" s="40"/>
      <c r="AL1228" s="40"/>
      <c r="AM1228" s="40"/>
    </row>
    <row r="1229" spans="1:39" ht="30" customHeight="1" x14ac:dyDescent="0.25">
      <c r="A1229" s="214">
        <v>610</v>
      </c>
      <c r="B1229" s="112">
        <v>34470</v>
      </c>
      <c r="C1229" s="111"/>
      <c r="D1229" s="89" t="s">
        <v>473</v>
      </c>
      <c r="E1229" s="149" t="s">
        <v>463</v>
      </c>
      <c r="F1229" s="113" t="s">
        <v>464</v>
      </c>
      <c r="G1229" s="112"/>
      <c r="H1229" s="112"/>
      <c r="I1229" s="112"/>
      <c r="J1229" s="112"/>
      <c r="K1229" s="124" t="s">
        <v>102</v>
      </c>
      <c r="L1229" s="124" t="s">
        <v>102</v>
      </c>
      <c r="M1229" s="52"/>
      <c r="N1229" s="52"/>
      <c r="O1229" s="169"/>
      <c r="P1229" s="44"/>
      <c r="Q1229" s="40"/>
      <c r="R1229" s="40"/>
      <c r="S1229" s="40"/>
      <c r="T1229" s="40"/>
      <c r="U1229" s="40"/>
      <c r="V1229" s="40"/>
      <c r="W1229" s="40"/>
      <c r="X1229" s="40"/>
      <c r="Y1229" s="40"/>
      <c r="Z1229" s="40"/>
      <c r="AA1229" s="40"/>
      <c r="AB1229" s="40"/>
      <c r="AC1229" s="40"/>
      <c r="AD1229" s="40"/>
      <c r="AE1229" s="40"/>
      <c r="AF1229" s="40"/>
      <c r="AG1229" s="40"/>
      <c r="AH1229" s="40"/>
      <c r="AI1229" s="40"/>
      <c r="AJ1229" s="40"/>
      <c r="AK1229" s="40"/>
      <c r="AL1229" s="40"/>
      <c r="AM1229" s="40"/>
    </row>
    <row r="1230" spans="1:39" ht="30" customHeight="1" x14ac:dyDescent="0.25">
      <c r="A1230" s="215"/>
      <c r="B1230" s="112">
        <v>34470</v>
      </c>
      <c r="C1230" s="111"/>
      <c r="D1230" s="89" t="s">
        <v>473</v>
      </c>
      <c r="E1230" s="149" t="s">
        <v>466</v>
      </c>
      <c r="F1230" s="113" t="s">
        <v>464</v>
      </c>
      <c r="G1230" s="112" t="s">
        <v>477</v>
      </c>
      <c r="H1230" s="112">
        <v>2</v>
      </c>
      <c r="I1230" s="112"/>
      <c r="J1230" s="112"/>
      <c r="K1230" s="124" t="s">
        <v>102</v>
      </c>
      <c r="L1230" s="124" t="s">
        <v>102</v>
      </c>
      <c r="M1230" s="52"/>
      <c r="N1230" s="52"/>
      <c r="O1230" s="169"/>
      <c r="P1230" s="44"/>
      <c r="Q1230" s="40"/>
      <c r="R1230" s="40"/>
      <c r="S1230" s="40"/>
      <c r="T1230" s="40"/>
      <c r="U1230" s="40"/>
      <c r="V1230" s="40"/>
      <c r="W1230" s="40"/>
      <c r="X1230" s="40"/>
      <c r="Y1230" s="40"/>
      <c r="Z1230" s="40"/>
      <c r="AA1230" s="40"/>
      <c r="AB1230" s="40"/>
      <c r="AC1230" s="40"/>
      <c r="AD1230" s="40"/>
      <c r="AE1230" s="40"/>
      <c r="AF1230" s="40"/>
      <c r="AG1230" s="40"/>
      <c r="AH1230" s="40"/>
      <c r="AI1230" s="40"/>
      <c r="AJ1230" s="40"/>
      <c r="AK1230" s="40"/>
      <c r="AL1230" s="40"/>
      <c r="AM1230" s="40"/>
    </row>
    <row r="1231" spans="1:39" ht="30" customHeight="1" x14ac:dyDescent="0.25">
      <c r="A1231" s="214">
        <v>611</v>
      </c>
      <c r="B1231" s="112">
        <v>34471</v>
      </c>
      <c r="C1231" s="111"/>
      <c r="D1231" s="89" t="s">
        <v>473</v>
      </c>
      <c r="E1231" s="149" t="s">
        <v>463</v>
      </c>
      <c r="F1231" s="113" t="s">
        <v>464</v>
      </c>
      <c r="G1231" s="112"/>
      <c r="H1231" s="112"/>
      <c r="I1231" s="112"/>
      <c r="J1231" s="112"/>
      <c r="K1231" s="124" t="s">
        <v>102</v>
      </c>
      <c r="L1231" s="124" t="s">
        <v>102</v>
      </c>
      <c r="M1231" s="52"/>
      <c r="N1231" s="52"/>
      <c r="O1231" s="169"/>
      <c r="P1231" s="44"/>
      <c r="Q1231" s="40"/>
      <c r="R1231" s="40"/>
      <c r="S1231" s="40"/>
      <c r="T1231" s="40"/>
      <c r="U1231" s="40"/>
      <c r="V1231" s="40"/>
      <c r="W1231" s="40"/>
      <c r="X1231" s="40"/>
      <c r="Y1231" s="40"/>
      <c r="Z1231" s="40"/>
      <c r="AA1231" s="40"/>
      <c r="AB1231" s="40"/>
      <c r="AC1231" s="40"/>
      <c r="AD1231" s="40"/>
      <c r="AE1231" s="40"/>
      <c r="AF1231" s="40"/>
      <c r="AG1231" s="40"/>
      <c r="AH1231" s="40"/>
      <c r="AI1231" s="40"/>
      <c r="AJ1231" s="40"/>
      <c r="AK1231" s="40"/>
      <c r="AL1231" s="40"/>
      <c r="AM1231" s="40"/>
    </row>
    <row r="1232" spans="1:39" ht="30" customHeight="1" x14ac:dyDescent="0.25">
      <c r="A1232" s="215"/>
      <c r="B1232" s="112">
        <v>34471</v>
      </c>
      <c r="C1232" s="111"/>
      <c r="D1232" s="89" t="s">
        <v>473</v>
      </c>
      <c r="E1232" s="149" t="s">
        <v>466</v>
      </c>
      <c r="F1232" s="113" t="s">
        <v>464</v>
      </c>
      <c r="G1232" s="112" t="s">
        <v>477</v>
      </c>
      <c r="H1232" s="112">
        <v>6</v>
      </c>
      <c r="I1232" s="112" t="s">
        <v>475</v>
      </c>
      <c r="J1232" s="112">
        <v>3</v>
      </c>
      <c r="K1232" s="124" t="s">
        <v>102</v>
      </c>
      <c r="L1232" s="124" t="s">
        <v>102</v>
      </c>
      <c r="M1232" s="52"/>
      <c r="N1232" s="52"/>
      <c r="O1232" s="169"/>
      <c r="P1232" s="44"/>
      <c r="Q1232" s="40"/>
      <c r="R1232" s="40"/>
      <c r="S1232" s="40"/>
      <c r="T1232" s="40"/>
      <c r="U1232" s="40"/>
      <c r="V1232" s="40"/>
      <c r="W1232" s="40"/>
      <c r="X1232" s="40"/>
      <c r="Y1232" s="40"/>
      <c r="Z1232" s="40"/>
      <c r="AA1232" s="40"/>
      <c r="AB1232" s="40"/>
      <c r="AC1232" s="40"/>
      <c r="AD1232" s="40"/>
      <c r="AE1232" s="40"/>
      <c r="AF1232" s="40"/>
      <c r="AG1232" s="40"/>
      <c r="AH1232" s="40"/>
      <c r="AI1232" s="40"/>
      <c r="AJ1232" s="40"/>
      <c r="AK1232" s="40"/>
      <c r="AL1232" s="40"/>
      <c r="AM1232" s="40"/>
    </row>
    <row r="1233" spans="1:39" ht="30" customHeight="1" x14ac:dyDescent="0.25">
      <c r="A1233" s="214">
        <v>612</v>
      </c>
      <c r="B1233" s="112">
        <v>34472</v>
      </c>
      <c r="D1233" s="89" t="s">
        <v>473</v>
      </c>
      <c r="E1233" s="149" t="s">
        <v>463</v>
      </c>
      <c r="F1233" s="113" t="s">
        <v>464</v>
      </c>
      <c r="G1233" s="112"/>
      <c r="H1233" s="112"/>
      <c r="I1233" s="112"/>
      <c r="J1233" s="112"/>
      <c r="K1233" s="124" t="s">
        <v>101</v>
      </c>
      <c r="L1233" s="124" t="s">
        <v>101</v>
      </c>
      <c r="M1233" s="52"/>
      <c r="N1233" s="52"/>
      <c r="O1233" s="52"/>
      <c r="P1233" s="44"/>
      <c r="Q1233" s="168">
        <v>12294.9</v>
      </c>
      <c r="R1233" s="44" t="s">
        <v>398</v>
      </c>
      <c r="S1233" s="168">
        <v>12410.1</v>
      </c>
      <c r="T1233" s="44" t="s">
        <v>398</v>
      </c>
      <c r="U1233" s="168">
        <v>13977</v>
      </c>
      <c r="V1233" s="44" t="s">
        <v>398</v>
      </c>
      <c r="W1233" s="168">
        <v>12035.25</v>
      </c>
      <c r="X1233" s="44" t="s">
        <v>398</v>
      </c>
      <c r="Y1233" s="168">
        <v>11664</v>
      </c>
      <c r="Z1233" s="44" t="s">
        <v>398</v>
      </c>
      <c r="AA1233" s="168">
        <v>11251.800000000001</v>
      </c>
      <c r="AB1233" s="44" t="s">
        <v>398</v>
      </c>
      <c r="AC1233" s="168">
        <v>11406.6</v>
      </c>
      <c r="AD1233" s="44" t="s">
        <v>398</v>
      </c>
      <c r="AE1233" s="168">
        <v>8617.0500000000011</v>
      </c>
      <c r="AF1233" s="44" t="s">
        <v>398</v>
      </c>
      <c r="AG1233" s="168">
        <v>12539.7</v>
      </c>
      <c r="AH1233" s="44" t="s">
        <v>398</v>
      </c>
      <c r="AI1233" s="168">
        <v>11607.300000000001</v>
      </c>
      <c r="AJ1233" s="44" t="s">
        <v>398</v>
      </c>
      <c r="AK1233" s="168">
        <v>13333.5</v>
      </c>
      <c r="AL1233" s="44" t="s">
        <v>398</v>
      </c>
      <c r="AM1233" s="168">
        <f t="shared" ref="AM1233:AM1252" si="3">O1233+Q1233+S1233+U1233+W1233+Y1233+AA1233+AC1233+AE1233+AG1233+AI1233+AK1233</f>
        <v>131137.20000000001</v>
      </c>
    </row>
    <row r="1234" spans="1:39" ht="30" customHeight="1" x14ac:dyDescent="0.25">
      <c r="A1234" s="215"/>
      <c r="B1234" s="112">
        <v>34472</v>
      </c>
      <c r="C1234" s="111"/>
      <c r="D1234" s="89" t="s">
        <v>473</v>
      </c>
      <c r="E1234" s="149" t="s">
        <v>466</v>
      </c>
      <c r="F1234" s="113" t="s">
        <v>464</v>
      </c>
      <c r="G1234" s="112" t="s">
        <v>474</v>
      </c>
      <c r="H1234" s="112">
        <v>78</v>
      </c>
      <c r="I1234" s="112" t="s">
        <v>475</v>
      </c>
      <c r="J1234" s="112">
        <v>12</v>
      </c>
      <c r="K1234" s="124" t="s">
        <v>101</v>
      </c>
      <c r="L1234" s="124" t="s">
        <v>101</v>
      </c>
      <c r="M1234" s="52"/>
      <c r="N1234" s="52"/>
      <c r="O1234" s="52"/>
      <c r="P1234" s="44"/>
      <c r="Q1234" s="168">
        <v>15027.1</v>
      </c>
      <c r="R1234" s="44" t="s">
        <v>398</v>
      </c>
      <c r="S1234" s="168">
        <v>15167.9</v>
      </c>
      <c r="T1234" s="44" t="s">
        <v>398</v>
      </c>
      <c r="U1234" s="168">
        <v>17083</v>
      </c>
      <c r="V1234" s="44" t="s">
        <v>398</v>
      </c>
      <c r="W1234" s="168">
        <v>14709.75</v>
      </c>
      <c r="X1234" s="44" t="s">
        <v>398</v>
      </c>
      <c r="Y1234" s="168">
        <v>14256</v>
      </c>
      <c r="Z1234" s="44" t="s">
        <v>398</v>
      </c>
      <c r="AA1234" s="168">
        <v>13752.199999999999</v>
      </c>
      <c r="AB1234" s="44" t="s">
        <v>398</v>
      </c>
      <c r="AC1234" s="168">
        <v>13941.4</v>
      </c>
      <c r="AD1234" s="44" t="s">
        <v>398</v>
      </c>
      <c r="AE1234" s="168">
        <v>10531.949999999999</v>
      </c>
      <c r="AF1234" s="44" t="s">
        <v>398</v>
      </c>
      <c r="AG1234" s="168">
        <v>15326.3</v>
      </c>
      <c r="AH1234" s="44" t="s">
        <v>398</v>
      </c>
      <c r="AI1234" s="168">
        <v>14186.699999999999</v>
      </c>
      <c r="AJ1234" s="44" t="s">
        <v>398</v>
      </c>
      <c r="AK1234" s="168">
        <v>16296.5</v>
      </c>
      <c r="AL1234" s="44" t="s">
        <v>398</v>
      </c>
      <c r="AM1234" s="168">
        <f t="shared" si="3"/>
        <v>160278.79999999999</v>
      </c>
    </row>
    <row r="1235" spans="1:39" ht="30" customHeight="1" x14ac:dyDescent="0.25">
      <c r="A1235" s="214">
        <v>613</v>
      </c>
      <c r="B1235" s="112">
        <v>34473</v>
      </c>
      <c r="C1235" s="89" t="s">
        <v>461</v>
      </c>
      <c r="D1235" s="89" t="s">
        <v>473</v>
      </c>
      <c r="E1235" s="149" t="s">
        <v>463</v>
      </c>
      <c r="F1235" s="113" t="s">
        <v>464</v>
      </c>
      <c r="G1235" s="112"/>
      <c r="H1235" s="112"/>
      <c r="I1235" s="112"/>
      <c r="J1235" s="112"/>
      <c r="K1235" s="124" t="s">
        <v>101</v>
      </c>
      <c r="L1235" s="124" t="s">
        <v>101</v>
      </c>
      <c r="M1235" s="167">
        <v>11259</v>
      </c>
      <c r="N1235" s="167">
        <v>13909.050000000001</v>
      </c>
      <c r="O1235" s="167">
        <v>1367.55</v>
      </c>
      <c r="P1235" s="44" t="s">
        <v>398</v>
      </c>
      <c r="Q1235" s="168">
        <v>1247.8500000000001</v>
      </c>
      <c r="R1235" s="44" t="s">
        <v>398</v>
      </c>
      <c r="S1235" s="168">
        <v>1053.45</v>
      </c>
      <c r="T1235" s="44" t="s">
        <v>398</v>
      </c>
      <c r="U1235" s="168">
        <v>1237.5</v>
      </c>
      <c r="V1235" s="44" t="s">
        <v>398</v>
      </c>
      <c r="W1235" s="168">
        <v>908.55000000000007</v>
      </c>
      <c r="X1235" s="44" t="s">
        <v>398</v>
      </c>
      <c r="Y1235" s="168">
        <v>873.45</v>
      </c>
      <c r="Z1235" s="44" t="s">
        <v>398</v>
      </c>
      <c r="AA1235" s="168">
        <v>1026.45</v>
      </c>
      <c r="AB1235" s="44" t="s">
        <v>398</v>
      </c>
      <c r="AC1235" s="168">
        <v>1232.55</v>
      </c>
      <c r="AD1235" s="44" t="s">
        <v>398</v>
      </c>
      <c r="AE1235" s="168">
        <v>948.15</v>
      </c>
      <c r="AF1235" s="44" t="s">
        <v>398</v>
      </c>
      <c r="AG1235" s="168">
        <v>1307.25</v>
      </c>
      <c r="AH1235" s="44" t="s">
        <v>398</v>
      </c>
      <c r="AI1235" s="168">
        <v>1341.9</v>
      </c>
      <c r="AJ1235" s="44" t="s">
        <v>398</v>
      </c>
      <c r="AK1235" s="168">
        <v>1585.3500000000001</v>
      </c>
      <c r="AL1235" s="44" t="s">
        <v>398</v>
      </c>
      <c r="AM1235" s="168">
        <f t="shared" si="3"/>
        <v>14130</v>
      </c>
    </row>
    <row r="1236" spans="1:39" ht="30" customHeight="1" x14ac:dyDescent="0.25">
      <c r="A1236" s="215"/>
      <c r="B1236" s="112">
        <v>34473</v>
      </c>
      <c r="C1236" s="89" t="s">
        <v>461</v>
      </c>
      <c r="D1236" s="89" t="s">
        <v>473</v>
      </c>
      <c r="E1236" s="149" t="s">
        <v>466</v>
      </c>
      <c r="F1236" s="113" t="s">
        <v>464</v>
      </c>
      <c r="G1236" s="112" t="s">
        <v>474</v>
      </c>
      <c r="H1236" s="112">
        <v>39</v>
      </c>
      <c r="I1236" s="112" t="s">
        <v>475</v>
      </c>
      <c r="J1236" s="112">
        <v>8</v>
      </c>
      <c r="K1236" s="124" t="s">
        <v>101</v>
      </c>
      <c r="L1236" s="124" t="s">
        <v>101</v>
      </c>
      <c r="M1236" s="167">
        <v>13761</v>
      </c>
      <c r="N1236" s="167">
        <v>16999.949999999997</v>
      </c>
      <c r="O1236" s="167">
        <v>1671.45</v>
      </c>
      <c r="P1236" s="44" t="s">
        <v>398</v>
      </c>
      <c r="Q1236" s="168">
        <v>1525.1499999999999</v>
      </c>
      <c r="R1236" s="44" t="s">
        <v>398</v>
      </c>
      <c r="S1236" s="168">
        <v>1287.55</v>
      </c>
      <c r="T1236" s="44" t="s">
        <v>398</v>
      </c>
      <c r="U1236" s="168">
        <v>1512.5</v>
      </c>
      <c r="V1236" s="44" t="s">
        <v>398</v>
      </c>
      <c r="W1236" s="168">
        <v>1110.4499999999998</v>
      </c>
      <c r="X1236" s="44" t="s">
        <v>398</v>
      </c>
      <c r="Y1236" s="168">
        <v>1067.55</v>
      </c>
      <c r="Z1236" s="44" t="s">
        <v>398</v>
      </c>
      <c r="AA1236" s="168">
        <v>1254.55</v>
      </c>
      <c r="AB1236" s="44" t="s">
        <v>398</v>
      </c>
      <c r="AC1236" s="168">
        <v>1506.45</v>
      </c>
      <c r="AD1236" s="44" t="s">
        <v>398</v>
      </c>
      <c r="AE1236" s="168">
        <v>1158.8499999999999</v>
      </c>
      <c r="AF1236" s="44" t="s">
        <v>398</v>
      </c>
      <c r="AG1236" s="168">
        <v>1597.75</v>
      </c>
      <c r="AH1236" s="44" t="s">
        <v>398</v>
      </c>
      <c r="AI1236" s="168">
        <v>1640.1</v>
      </c>
      <c r="AJ1236" s="44" t="s">
        <v>398</v>
      </c>
      <c r="AK1236" s="168">
        <v>1937.6499999999999</v>
      </c>
      <c r="AL1236" s="44" t="s">
        <v>398</v>
      </c>
      <c r="AM1236" s="168">
        <f t="shared" si="3"/>
        <v>17270</v>
      </c>
    </row>
    <row r="1237" spans="1:39" ht="30" customHeight="1" x14ac:dyDescent="0.25">
      <c r="A1237" s="214">
        <v>614</v>
      </c>
      <c r="B1237" s="112">
        <v>34474</v>
      </c>
      <c r="C1237" s="89" t="s">
        <v>461</v>
      </c>
      <c r="D1237" s="89" t="s">
        <v>473</v>
      </c>
      <c r="E1237" s="149" t="s">
        <v>463</v>
      </c>
      <c r="F1237" s="113" t="s">
        <v>464</v>
      </c>
      <c r="G1237" s="112"/>
      <c r="H1237" s="112"/>
      <c r="I1237" s="112"/>
      <c r="J1237" s="112"/>
      <c r="K1237" s="124" t="s">
        <v>101</v>
      </c>
      <c r="L1237" s="124" t="s">
        <v>101</v>
      </c>
      <c r="M1237" s="167">
        <v>22198.5</v>
      </c>
      <c r="N1237" s="167">
        <v>22642.2</v>
      </c>
      <c r="O1237" s="167">
        <v>2094.75</v>
      </c>
      <c r="P1237" s="44" t="s">
        <v>398</v>
      </c>
      <c r="Q1237" s="168">
        <v>2042.55</v>
      </c>
      <c r="R1237" s="44" t="s">
        <v>398</v>
      </c>
      <c r="S1237" s="168">
        <v>1604.7</v>
      </c>
      <c r="T1237" s="44" t="s">
        <v>398</v>
      </c>
      <c r="U1237" s="168">
        <v>2003.4</v>
      </c>
      <c r="V1237" s="44" t="s">
        <v>398</v>
      </c>
      <c r="W1237" s="168">
        <v>1396.3500000000001</v>
      </c>
      <c r="X1237" s="44" t="s">
        <v>398</v>
      </c>
      <c r="Y1237" s="168">
        <v>1417.5</v>
      </c>
      <c r="Z1237" s="44" t="s">
        <v>398</v>
      </c>
      <c r="AA1237" s="168">
        <v>1459.8</v>
      </c>
      <c r="AB1237" s="44" t="s">
        <v>398</v>
      </c>
      <c r="AC1237" s="168">
        <v>1432.3500000000001</v>
      </c>
      <c r="AD1237" s="44" t="s">
        <v>398</v>
      </c>
      <c r="AE1237" s="168">
        <v>1631.25</v>
      </c>
      <c r="AF1237" s="44" t="s">
        <v>398</v>
      </c>
      <c r="AG1237" s="168">
        <v>1703.25</v>
      </c>
      <c r="AH1237" s="44" t="s">
        <v>398</v>
      </c>
      <c r="AI1237" s="168">
        <v>2035.8</v>
      </c>
      <c r="AJ1237" s="44" t="s">
        <v>398</v>
      </c>
      <c r="AK1237" s="168">
        <v>2308.5</v>
      </c>
      <c r="AL1237" s="44" t="s">
        <v>398</v>
      </c>
      <c r="AM1237" s="168">
        <f t="shared" si="3"/>
        <v>21130.2</v>
      </c>
    </row>
    <row r="1238" spans="1:39" ht="30" customHeight="1" x14ac:dyDescent="0.25">
      <c r="A1238" s="215"/>
      <c r="B1238" s="112">
        <v>34474</v>
      </c>
      <c r="C1238" s="89" t="s">
        <v>461</v>
      </c>
      <c r="D1238" s="89" t="s">
        <v>473</v>
      </c>
      <c r="E1238" s="149" t="s">
        <v>466</v>
      </c>
      <c r="F1238" s="113" t="s">
        <v>464</v>
      </c>
      <c r="G1238" s="112" t="s">
        <v>474</v>
      </c>
      <c r="H1238" s="112">
        <v>52</v>
      </c>
      <c r="I1238" s="112" t="s">
        <v>475</v>
      </c>
      <c r="J1238" s="112">
        <v>10</v>
      </c>
      <c r="K1238" s="124" t="s">
        <v>101</v>
      </c>
      <c r="L1238" s="124" t="s">
        <v>101</v>
      </c>
      <c r="M1238" s="167">
        <v>27131.5</v>
      </c>
      <c r="N1238" s="167">
        <v>27673.8</v>
      </c>
      <c r="O1238" s="167">
        <v>2560.25</v>
      </c>
      <c r="P1238" s="44" t="s">
        <v>398</v>
      </c>
      <c r="Q1238" s="168">
        <v>2496.4499999999998</v>
      </c>
      <c r="R1238" s="44" t="s">
        <v>398</v>
      </c>
      <c r="S1238" s="168">
        <v>1961.3</v>
      </c>
      <c r="T1238" s="44" t="s">
        <v>398</v>
      </c>
      <c r="U1238" s="168">
        <v>2448.6</v>
      </c>
      <c r="V1238" s="44" t="s">
        <v>398</v>
      </c>
      <c r="W1238" s="168">
        <v>1706.6499999999999</v>
      </c>
      <c r="X1238" s="44" t="s">
        <v>398</v>
      </c>
      <c r="Y1238" s="168">
        <v>1732.5</v>
      </c>
      <c r="Z1238" s="44" t="s">
        <v>398</v>
      </c>
      <c r="AA1238" s="168">
        <v>1784.2</v>
      </c>
      <c r="AB1238" s="44" t="s">
        <v>398</v>
      </c>
      <c r="AC1238" s="168">
        <v>1750.6499999999999</v>
      </c>
      <c r="AD1238" s="44" t="s">
        <v>398</v>
      </c>
      <c r="AE1238" s="168">
        <v>1993.75</v>
      </c>
      <c r="AF1238" s="44" t="s">
        <v>398</v>
      </c>
      <c r="AG1238" s="168">
        <v>2081.75</v>
      </c>
      <c r="AH1238" s="44" t="s">
        <v>398</v>
      </c>
      <c r="AI1238" s="168">
        <v>2488.1999999999998</v>
      </c>
      <c r="AJ1238" s="44" t="s">
        <v>398</v>
      </c>
      <c r="AK1238" s="168">
        <v>2821.5</v>
      </c>
      <c r="AL1238" s="44" t="s">
        <v>398</v>
      </c>
      <c r="AM1238" s="168">
        <f t="shared" si="3"/>
        <v>25825.800000000003</v>
      </c>
    </row>
    <row r="1239" spans="1:39" ht="30" customHeight="1" x14ac:dyDescent="0.25">
      <c r="A1239" s="214">
        <v>615</v>
      </c>
      <c r="B1239" s="112">
        <v>34475</v>
      </c>
      <c r="C1239" s="89" t="s">
        <v>461</v>
      </c>
      <c r="D1239" s="89" t="s">
        <v>473</v>
      </c>
      <c r="E1239" s="149" t="s">
        <v>463</v>
      </c>
      <c r="F1239" s="113" t="s">
        <v>464</v>
      </c>
      <c r="G1239" s="112"/>
      <c r="H1239" s="112"/>
      <c r="I1239" s="112"/>
      <c r="J1239" s="112"/>
      <c r="K1239" s="124" t="s">
        <v>101</v>
      </c>
      <c r="L1239" s="124" t="s">
        <v>101</v>
      </c>
      <c r="M1239" s="52"/>
      <c r="N1239" s="52"/>
      <c r="O1239" s="52"/>
      <c r="P1239" s="44"/>
      <c r="Q1239" s="40"/>
      <c r="R1239" s="44"/>
      <c r="S1239" s="40"/>
      <c r="T1239" s="44"/>
      <c r="U1239" s="40"/>
      <c r="V1239" s="44"/>
      <c r="W1239" s="40"/>
      <c r="X1239" s="44"/>
      <c r="Y1239" s="40"/>
      <c r="Z1239" s="44"/>
      <c r="AA1239" s="40"/>
      <c r="AB1239" s="44"/>
      <c r="AC1239" s="40"/>
      <c r="AD1239" s="44"/>
      <c r="AE1239" s="40"/>
      <c r="AF1239" s="44"/>
      <c r="AG1239" s="40"/>
      <c r="AH1239" s="44"/>
      <c r="AI1239" s="40"/>
      <c r="AJ1239" s="44"/>
      <c r="AK1239" s="40"/>
      <c r="AL1239" s="44"/>
      <c r="AM1239" s="168">
        <f t="shared" si="3"/>
        <v>0</v>
      </c>
    </row>
    <row r="1240" spans="1:39" ht="30" customHeight="1" x14ac:dyDescent="0.25">
      <c r="A1240" s="215"/>
      <c r="B1240" s="112">
        <v>34475</v>
      </c>
      <c r="C1240" s="89" t="s">
        <v>461</v>
      </c>
      <c r="D1240" s="89" t="s">
        <v>473</v>
      </c>
      <c r="E1240" s="149" t="s">
        <v>466</v>
      </c>
      <c r="F1240" s="113" t="s">
        <v>464</v>
      </c>
      <c r="G1240" s="112" t="s">
        <v>476</v>
      </c>
      <c r="H1240" s="112">
        <v>78</v>
      </c>
      <c r="I1240" s="112" t="s">
        <v>475</v>
      </c>
      <c r="J1240" s="112">
        <v>14</v>
      </c>
      <c r="K1240" s="124" t="s">
        <v>101</v>
      </c>
      <c r="L1240" s="124" t="s">
        <v>101</v>
      </c>
      <c r="M1240" s="52"/>
      <c r="N1240" s="52"/>
      <c r="O1240" s="52"/>
      <c r="P1240" s="44"/>
      <c r="Q1240" s="40"/>
      <c r="R1240" s="44"/>
      <c r="S1240" s="40"/>
      <c r="T1240" s="44"/>
      <c r="U1240" s="40"/>
      <c r="V1240" s="44"/>
      <c r="W1240" s="40"/>
      <c r="X1240" s="44"/>
      <c r="Y1240" s="40"/>
      <c r="Z1240" s="44"/>
      <c r="AA1240" s="40"/>
      <c r="AB1240" s="44"/>
      <c r="AC1240" s="40"/>
      <c r="AD1240" s="44"/>
      <c r="AE1240" s="40"/>
      <c r="AF1240" s="44"/>
      <c r="AG1240" s="40"/>
      <c r="AH1240" s="44"/>
      <c r="AI1240" s="40"/>
      <c r="AJ1240" s="44"/>
      <c r="AK1240" s="40"/>
      <c r="AL1240" s="44"/>
      <c r="AM1240" s="168">
        <f t="shared" si="3"/>
        <v>0</v>
      </c>
    </row>
    <row r="1241" spans="1:39" ht="30" customHeight="1" x14ac:dyDescent="0.25">
      <c r="A1241" s="214">
        <v>616</v>
      </c>
      <c r="B1241" s="112">
        <v>34476</v>
      </c>
      <c r="C1241" s="89" t="s">
        <v>461</v>
      </c>
      <c r="D1241" s="89" t="s">
        <v>473</v>
      </c>
      <c r="E1241" s="149" t="s">
        <v>463</v>
      </c>
      <c r="F1241" s="113" t="s">
        <v>464</v>
      </c>
      <c r="G1241" s="112"/>
      <c r="H1241" s="112"/>
      <c r="I1241" s="112"/>
      <c r="J1241" s="112"/>
      <c r="K1241" s="124" t="s">
        <v>101</v>
      </c>
      <c r="L1241" s="124" t="s">
        <v>101</v>
      </c>
      <c r="M1241" s="167">
        <v>43326</v>
      </c>
      <c r="N1241" s="167">
        <v>0</v>
      </c>
      <c r="O1241" s="167">
        <v>4144.05</v>
      </c>
      <c r="P1241" s="44" t="s">
        <v>398</v>
      </c>
      <c r="Q1241" s="168">
        <v>3609.9</v>
      </c>
      <c r="R1241" s="44" t="s">
        <v>398</v>
      </c>
      <c r="S1241" s="168">
        <v>3770.55</v>
      </c>
      <c r="T1241" s="44" t="s">
        <v>398</v>
      </c>
      <c r="U1241" s="168">
        <v>4480.2</v>
      </c>
      <c r="V1241" s="44" t="s">
        <v>398</v>
      </c>
      <c r="W1241" s="168">
        <v>3643.2000000000003</v>
      </c>
      <c r="X1241" s="44" t="s">
        <v>398</v>
      </c>
      <c r="Y1241" s="168">
        <v>3754.35</v>
      </c>
      <c r="Z1241" s="44" t="s">
        <v>398</v>
      </c>
      <c r="AA1241" s="168">
        <v>4211.1000000000004</v>
      </c>
      <c r="AB1241" s="44" t="s">
        <v>398</v>
      </c>
      <c r="AC1241" s="168">
        <v>3660.75</v>
      </c>
      <c r="AD1241" s="44" t="s">
        <v>398</v>
      </c>
      <c r="AE1241" s="168">
        <v>4185</v>
      </c>
      <c r="AF1241" s="44" t="s">
        <v>398</v>
      </c>
      <c r="AG1241" s="168">
        <v>4125.1500000000005</v>
      </c>
      <c r="AH1241" s="44" t="s">
        <v>398</v>
      </c>
      <c r="AI1241" s="168">
        <v>4054.9500000000003</v>
      </c>
      <c r="AJ1241" s="44" t="s">
        <v>398</v>
      </c>
      <c r="AK1241" s="168">
        <v>4665.1500000000005</v>
      </c>
      <c r="AL1241" s="44" t="s">
        <v>398</v>
      </c>
      <c r="AM1241" s="168">
        <f t="shared" si="3"/>
        <v>48304.35</v>
      </c>
    </row>
    <row r="1242" spans="1:39" ht="30" customHeight="1" x14ac:dyDescent="0.25">
      <c r="A1242" s="215"/>
      <c r="B1242" s="112">
        <v>34476</v>
      </c>
      <c r="C1242" s="89" t="s">
        <v>461</v>
      </c>
      <c r="D1242" s="89" t="s">
        <v>473</v>
      </c>
      <c r="E1242" s="149" t="s">
        <v>466</v>
      </c>
      <c r="F1242" s="113" t="s">
        <v>464</v>
      </c>
      <c r="G1242" s="112" t="s">
        <v>474</v>
      </c>
      <c r="H1242" s="112">
        <v>39</v>
      </c>
      <c r="I1242" s="112" t="s">
        <v>475</v>
      </c>
      <c r="J1242" s="112">
        <v>9</v>
      </c>
      <c r="K1242" s="124" t="s">
        <v>101</v>
      </c>
      <c r="L1242" s="124" t="s">
        <v>101</v>
      </c>
      <c r="M1242" s="167">
        <v>52954</v>
      </c>
      <c r="N1242" s="167">
        <v>0</v>
      </c>
      <c r="O1242" s="167">
        <v>5064.95</v>
      </c>
      <c r="P1242" s="44" t="s">
        <v>398</v>
      </c>
      <c r="Q1242" s="168">
        <v>4412.1000000000004</v>
      </c>
      <c r="R1242" s="44" t="s">
        <v>398</v>
      </c>
      <c r="S1242" s="168">
        <v>4608.45</v>
      </c>
      <c r="T1242" s="44" t="s">
        <v>398</v>
      </c>
      <c r="U1242" s="168">
        <v>5475.8</v>
      </c>
      <c r="V1242" s="44" t="s">
        <v>398</v>
      </c>
      <c r="W1242" s="168">
        <v>4452.7999999999993</v>
      </c>
      <c r="X1242" s="44" t="s">
        <v>398</v>
      </c>
      <c r="Y1242" s="168">
        <v>4588.6499999999996</v>
      </c>
      <c r="Z1242" s="44" t="s">
        <v>398</v>
      </c>
      <c r="AA1242" s="168">
        <v>5146.8999999999996</v>
      </c>
      <c r="AB1242" s="44" t="s">
        <v>398</v>
      </c>
      <c r="AC1242" s="168">
        <v>4474.25</v>
      </c>
      <c r="AD1242" s="44" t="s">
        <v>398</v>
      </c>
      <c r="AE1242" s="168">
        <v>5115</v>
      </c>
      <c r="AF1242" s="44" t="s">
        <v>398</v>
      </c>
      <c r="AG1242" s="168">
        <v>5041.8499999999995</v>
      </c>
      <c r="AH1242" s="44" t="s">
        <v>398</v>
      </c>
      <c r="AI1242" s="168">
        <v>4956.0499999999993</v>
      </c>
      <c r="AJ1242" s="44" t="s">
        <v>398</v>
      </c>
      <c r="AK1242" s="168">
        <v>5701.8499999999995</v>
      </c>
      <c r="AL1242" s="44" t="s">
        <v>398</v>
      </c>
      <c r="AM1242" s="168">
        <f t="shared" si="3"/>
        <v>59038.65</v>
      </c>
    </row>
    <row r="1243" spans="1:39" ht="30" customHeight="1" x14ac:dyDescent="0.25">
      <c r="A1243" s="214">
        <v>617</v>
      </c>
      <c r="B1243" s="112">
        <v>34477</v>
      </c>
      <c r="C1243" s="89" t="s">
        <v>461</v>
      </c>
      <c r="D1243" s="89" t="s">
        <v>473</v>
      </c>
      <c r="E1243" s="149" t="s">
        <v>463</v>
      </c>
      <c r="F1243" s="113" t="s">
        <v>464</v>
      </c>
      <c r="G1243" s="112"/>
      <c r="H1243" s="112"/>
      <c r="I1243" s="112"/>
      <c r="J1243" s="112"/>
      <c r="K1243" s="124" t="s">
        <v>101</v>
      </c>
      <c r="L1243" s="124" t="s">
        <v>101</v>
      </c>
      <c r="M1243" s="167">
        <v>31357.350000000002</v>
      </c>
      <c r="N1243" s="167">
        <v>35579.25</v>
      </c>
      <c r="O1243" s="167">
        <v>2886.3</v>
      </c>
      <c r="P1243" s="44" t="s">
        <v>398</v>
      </c>
      <c r="Q1243" s="168">
        <v>2903.4</v>
      </c>
      <c r="R1243" s="44" t="s">
        <v>398</v>
      </c>
      <c r="S1243" s="168">
        <v>2340.9</v>
      </c>
      <c r="T1243" s="44" t="s">
        <v>398</v>
      </c>
      <c r="U1243" s="168">
        <v>3260.25</v>
      </c>
      <c r="V1243" s="44" t="s">
        <v>398</v>
      </c>
      <c r="W1243" s="168">
        <v>2263.0500000000002</v>
      </c>
      <c r="X1243" s="44" t="s">
        <v>398</v>
      </c>
      <c r="Y1243" s="168">
        <v>2560.5</v>
      </c>
      <c r="Z1243" s="44" t="s">
        <v>398</v>
      </c>
      <c r="AA1243" s="168">
        <v>2575.35</v>
      </c>
      <c r="AB1243" s="44" t="s">
        <v>398</v>
      </c>
      <c r="AC1243" s="168">
        <v>2453.85</v>
      </c>
      <c r="AD1243" s="44" t="s">
        <v>398</v>
      </c>
      <c r="AE1243" s="168">
        <v>2859.75</v>
      </c>
      <c r="AF1243" s="44" t="s">
        <v>398</v>
      </c>
      <c r="AG1243" s="168">
        <v>3196.8</v>
      </c>
      <c r="AH1243" s="44" t="s">
        <v>398</v>
      </c>
      <c r="AI1243" s="168">
        <v>2736.4500000000003</v>
      </c>
      <c r="AJ1243" s="44" t="s">
        <v>398</v>
      </c>
      <c r="AK1243" s="168">
        <v>3001.5</v>
      </c>
      <c r="AL1243" s="44" t="s">
        <v>398</v>
      </c>
      <c r="AM1243" s="168">
        <f t="shared" si="3"/>
        <v>33038.1</v>
      </c>
    </row>
    <row r="1244" spans="1:39" ht="30" customHeight="1" x14ac:dyDescent="0.25">
      <c r="A1244" s="215"/>
      <c r="B1244" s="112">
        <v>34477</v>
      </c>
      <c r="C1244" s="89" t="s">
        <v>461</v>
      </c>
      <c r="D1244" s="89" t="s">
        <v>473</v>
      </c>
      <c r="E1244" s="149" t="s">
        <v>466</v>
      </c>
      <c r="F1244" s="113" t="s">
        <v>464</v>
      </c>
      <c r="G1244" s="112" t="s">
        <v>474</v>
      </c>
      <c r="H1244" s="112">
        <v>91</v>
      </c>
      <c r="I1244" s="112" t="s">
        <v>475</v>
      </c>
      <c r="J1244" s="112">
        <v>14</v>
      </c>
      <c r="K1244" s="124" t="s">
        <v>101</v>
      </c>
      <c r="L1244" s="124" t="s">
        <v>101</v>
      </c>
      <c r="M1244" s="167">
        <v>38325.649999999994</v>
      </c>
      <c r="N1244" s="167">
        <v>43485.75</v>
      </c>
      <c r="O1244" s="167">
        <v>3527.7</v>
      </c>
      <c r="P1244" s="44" t="s">
        <v>398</v>
      </c>
      <c r="Q1244" s="168">
        <v>3548.6</v>
      </c>
      <c r="R1244" s="44" t="s">
        <v>398</v>
      </c>
      <c r="S1244" s="168">
        <v>2861.1</v>
      </c>
      <c r="T1244" s="44" t="s">
        <v>398</v>
      </c>
      <c r="U1244" s="168">
        <v>3984.75</v>
      </c>
      <c r="V1244" s="44" t="s">
        <v>398</v>
      </c>
      <c r="W1244" s="168">
        <v>2765.95</v>
      </c>
      <c r="X1244" s="44" t="s">
        <v>398</v>
      </c>
      <c r="Y1244" s="168">
        <v>3129.5</v>
      </c>
      <c r="Z1244" s="44" t="s">
        <v>398</v>
      </c>
      <c r="AA1244" s="168">
        <v>3147.65</v>
      </c>
      <c r="AB1244" s="44" t="s">
        <v>398</v>
      </c>
      <c r="AC1244" s="168">
        <v>2999.15</v>
      </c>
      <c r="AD1244" s="44" t="s">
        <v>398</v>
      </c>
      <c r="AE1244" s="168">
        <v>3495.25</v>
      </c>
      <c r="AF1244" s="44" t="s">
        <v>398</v>
      </c>
      <c r="AG1244" s="168">
        <v>3907.2</v>
      </c>
      <c r="AH1244" s="44" t="s">
        <v>398</v>
      </c>
      <c r="AI1244" s="168">
        <v>3344.5499999999997</v>
      </c>
      <c r="AJ1244" s="44" t="s">
        <v>398</v>
      </c>
      <c r="AK1244" s="168">
        <v>3668.5</v>
      </c>
      <c r="AL1244" s="44" t="s">
        <v>398</v>
      </c>
      <c r="AM1244" s="168">
        <f t="shared" si="3"/>
        <v>40379.9</v>
      </c>
    </row>
    <row r="1245" spans="1:39" ht="30" customHeight="1" x14ac:dyDescent="0.25">
      <c r="A1245" s="214">
        <v>618</v>
      </c>
      <c r="B1245" s="112">
        <v>34478</v>
      </c>
      <c r="C1245" s="89" t="s">
        <v>461</v>
      </c>
      <c r="D1245" s="89" t="s">
        <v>473</v>
      </c>
      <c r="E1245" s="149" t="s">
        <v>463</v>
      </c>
      <c r="F1245" s="113" t="s">
        <v>464</v>
      </c>
      <c r="G1245" s="112"/>
      <c r="H1245" s="112"/>
      <c r="I1245" s="112"/>
      <c r="J1245" s="112"/>
      <c r="K1245" s="124" t="s">
        <v>101</v>
      </c>
      <c r="L1245" s="124" t="s">
        <v>101</v>
      </c>
      <c r="M1245" s="167">
        <v>62332.200000000004</v>
      </c>
      <c r="N1245" s="167">
        <v>59082.75</v>
      </c>
      <c r="O1245" s="167">
        <v>5116.95</v>
      </c>
      <c r="P1245" s="44" t="s">
        <v>398</v>
      </c>
      <c r="Q1245" s="168">
        <v>5172.3</v>
      </c>
      <c r="R1245" s="44" t="s">
        <v>398</v>
      </c>
      <c r="S1245" s="168">
        <v>4114.8</v>
      </c>
      <c r="T1245" s="44" t="s">
        <v>398</v>
      </c>
      <c r="U1245" s="168">
        <v>5163.75</v>
      </c>
      <c r="V1245" s="44" t="s">
        <v>398</v>
      </c>
      <c r="W1245" s="168">
        <v>4131.45</v>
      </c>
      <c r="X1245" s="44" t="s">
        <v>398</v>
      </c>
      <c r="Y1245" s="168">
        <v>3724.65</v>
      </c>
      <c r="Z1245" s="44" t="s">
        <v>398</v>
      </c>
      <c r="AA1245" s="168">
        <v>4138.2</v>
      </c>
      <c r="AB1245" s="44" t="s">
        <v>398</v>
      </c>
      <c r="AC1245" s="168">
        <v>3912.3</v>
      </c>
      <c r="AD1245" s="44" t="s">
        <v>398</v>
      </c>
      <c r="AE1245" s="168">
        <v>4692.1500000000005</v>
      </c>
      <c r="AF1245" s="44" t="s">
        <v>398</v>
      </c>
      <c r="AG1245" s="168">
        <v>4630.5</v>
      </c>
      <c r="AH1245" s="44" t="s">
        <v>398</v>
      </c>
      <c r="AI1245" s="168">
        <v>4787.1000000000004</v>
      </c>
      <c r="AJ1245" s="44" t="s">
        <v>398</v>
      </c>
      <c r="AK1245" s="168">
        <v>5595.3</v>
      </c>
      <c r="AL1245" s="44" t="s">
        <v>398</v>
      </c>
      <c r="AM1245" s="168">
        <f t="shared" si="3"/>
        <v>55179.450000000004</v>
      </c>
    </row>
    <row r="1246" spans="1:39" ht="30" customHeight="1" x14ac:dyDescent="0.25">
      <c r="A1246" s="215"/>
      <c r="B1246" s="112">
        <v>34478</v>
      </c>
      <c r="C1246" s="89" t="s">
        <v>461</v>
      </c>
      <c r="D1246" s="89" t="s">
        <v>473</v>
      </c>
      <c r="E1246" s="149" t="s">
        <v>466</v>
      </c>
      <c r="F1246" s="113" t="s">
        <v>464</v>
      </c>
      <c r="G1246" s="112" t="s">
        <v>474</v>
      </c>
      <c r="H1246" s="112">
        <v>130</v>
      </c>
      <c r="I1246" s="112" t="s">
        <v>475</v>
      </c>
      <c r="J1246" s="112">
        <v>22</v>
      </c>
      <c r="K1246" s="124" t="s">
        <v>101</v>
      </c>
      <c r="L1246" s="124" t="s">
        <v>101</v>
      </c>
      <c r="M1246" s="167">
        <v>76183.799999999988</v>
      </c>
      <c r="N1246" s="167">
        <v>72212.25</v>
      </c>
      <c r="O1246" s="167">
        <v>6254.05</v>
      </c>
      <c r="P1246" s="44" t="s">
        <v>398</v>
      </c>
      <c r="Q1246" s="168">
        <v>6321.7</v>
      </c>
      <c r="R1246" s="44" t="s">
        <v>398</v>
      </c>
      <c r="S1246" s="168">
        <v>5029.2</v>
      </c>
      <c r="T1246" s="44" t="s">
        <v>398</v>
      </c>
      <c r="U1246" s="168">
        <v>6311.25</v>
      </c>
      <c r="V1246" s="44" t="s">
        <v>398</v>
      </c>
      <c r="W1246" s="168">
        <v>5049.55</v>
      </c>
      <c r="X1246" s="44" t="s">
        <v>398</v>
      </c>
      <c r="Y1246" s="168">
        <v>4552.3500000000004</v>
      </c>
      <c r="Z1246" s="44" t="s">
        <v>398</v>
      </c>
      <c r="AA1246" s="168">
        <v>5057.8</v>
      </c>
      <c r="AB1246" s="44" t="s">
        <v>398</v>
      </c>
      <c r="AC1246" s="168">
        <v>4781.7</v>
      </c>
      <c r="AD1246" s="44" t="s">
        <v>398</v>
      </c>
      <c r="AE1246" s="168">
        <v>5734.8499999999995</v>
      </c>
      <c r="AF1246" s="44" t="s">
        <v>398</v>
      </c>
      <c r="AG1246" s="168">
        <v>5659.5</v>
      </c>
      <c r="AH1246" s="44" t="s">
        <v>398</v>
      </c>
      <c r="AI1246" s="168">
        <v>5850.9</v>
      </c>
      <c r="AJ1246" s="44" t="s">
        <v>398</v>
      </c>
      <c r="AK1246" s="168">
        <v>6838.7</v>
      </c>
      <c r="AL1246" s="44" t="s">
        <v>398</v>
      </c>
      <c r="AM1246" s="168">
        <f t="shared" si="3"/>
        <v>67441.55</v>
      </c>
    </row>
    <row r="1247" spans="1:39" ht="30" customHeight="1" x14ac:dyDescent="0.25">
      <c r="A1247" s="214">
        <v>619</v>
      </c>
      <c r="B1247" s="112">
        <v>34479</v>
      </c>
      <c r="C1247" s="89" t="s">
        <v>461</v>
      </c>
      <c r="D1247" s="89" t="s">
        <v>473</v>
      </c>
      <c r="E1247" s="149" t="s">
        <v>463</v>
      </c>
      <c r="F1247" s="113" t="s">
        <v>464</v>
      </c>
      <c r="G1247" s="112"/>
      <c r="H1247" s="112"/>
      <c r="I1247" s="112"/>
      <c r="J1247" s="112"/>
      <c r="K1247" s="124" t="s">
        <v>101</v>
      </c>
      <c r="L1247" s="124" t="s">
        <v>101</v>
      </c>
      <c r="M1247" s="167">
        <v>9088.65</v>
      </c>
      <c r="N1247" s="52">
        <v>9903.6</v>
      </c>
      <c r="O1247" s="167">
        <v>895.95</v>
      </c>
      <c r="P1247" s="44" t="s">
        <v>398</v>
      </c>
      <c r="Q1247" s="168">
        <v>771.75</v>
      </c>
      <c r="R1247" s="44" t="s">
        <v>398</v>
      </c>
      <c r="S1247" s="168">
        <v>814.5</v>
      </c>
      <c r="T1247" s="44" t="s">
        <v>398</v>
      </c>
      <c r="U1247" s="168">
        <v>952.2</v>
      </c>
      <c r="V1247" s="44" t="s">
        <v>398</v>
      </c>
      <c r="W1247" s="168">
        <v>660.6</v>
      </c>
      <c r="X1247" s="44" t="s">
        <v>398</v>
      </c>
      <c r="Y1247" s="168">
        <v>759.15</v>
      </c>
      <c r="Z1247" s="44" t="s">
        <v>398</v>
      </c>
      <c r="AA1247" s="168">
        <v>855.45</v>
      </c>
      <c r="AB1247" s="44" t="s">
        <v>398</v>
      </c>
      <c r="AC1247" s="168">
        <v>785.25</v>
      </c>
      <c r="AD1247" s="44" t="s">
        <v>398</v>
      </c>
      <c r="AE1247" s="168">
        <v>830.7</v>
      </c>
      <c r="AF1247" s="44" t="s">
        <v>398</v>
      </c>
      <c r="AG1247" s="168">
        <v>790.65</v>
      </c>
      <c r="AH1247" s="44" t="s">
        <v>398</v>
      </c>
      <c r="AI1247" s="168">
        <v>689.4</v>
      </c>
      <c r="AJ1247" s="44" t="s">
        <v>398</v>
      </c>
      <c r="AK1247" s="168">
        <v>860.85</v>
      </c>
      <c r="AL1247" s="44" t="s">
        <v>398</v>
      </c>
      <c r="AM1247" s="168">
        <f t="shared" si="3"/>
        <v>9666.4499999999989</v>
      </c>
    </row>
    <row r="1248" spans="1:39" ht="30" customHeight="1" x14ac:dyDescent="0.25">
      <c r="A1248" s="215"/>
      <c r="B1248" s="112">
        <v>34479</v>
      </c>
      <c r="C1248" s="89" t="s">
        <v>461</v>
      </c>
      <c r="D1248" s="89" t="s">
        <v>473</v>
      </c>
      <c r="E1248" s="149" t="s">
        <v>466</v>
      </c>
      <c r="F1248" s="113" t="s">
        <v>464</v>
      </c>
      <c r="G1248" s="112" t="s">
        <v>474</v>
      </c>
      <c r="H1248" s="112">
        <v>13</v>
      </c>
      <c r="I1248" s="112" t="s">
        <v>475</v>
      </c>
      <c r="J1248" s="112">
        <v>4</v>
      </c>
      <c r="K1248" s="124" t="s">
        <v>101</v>
      </c>
      <c r="L1248" s="124" t="s">
        <v>101</v>
      </c>
      <c r="M1248" s="167">
        <v>11108.35</v>
      </c>
      <c r="N1248" s="52">
        <v>12104.4</v>
      </c>
      <c r="O1248" s="167">
        <v>1095.05</v>
      </c>
      <c r="P1248" s="44" t="s">
        <v>398</v>
      </c>
      <c r="Q1248" s="168">
        <v>943.25</v>
      </c>
      <c r="R1248" s="44" t="s">
        <v>398</v>
      </c>
      <c r="S1248" s="168">
        <v>995.5</v>
      </c>
      <c r="T1248" s="44" t="s">
        <v>398</v>
      </c>
      <c r="U1248" s="168">
        <v>1163.8</v>
      </c>
      <c r="V1248" s="44" t="s">
        <v>398</v>
      </c>
      <c r="W1248" s="168">
        <v>807.4</v>
      </c>
      <c r="X1248" s="44" t="s">
        <v>398</v>
      </c>
      <c r="Y1248" s="168">
        <v>927.85</v>
      </c>
      <c r="Z1248" s="44" t="s">
        <v>398</v>
      </c>
      <c r="AA1248" s="168">
        <v>1045.55</v>
      </c>
      <c r="AB1248" s="44" t="s">
        <v>398</v>
      </c>
      <c r="AC1248" s="168">
        <v>959.75</v>
      </c>
      <c r="AD1248" s="44" t="s">
        <v>398</v>
      </c>
      <c r="AE1248" s="168">
        <v>1015.3</v>
      </c>
      <c r="AF1248" s="44" t="s">
        <v>398</v>
      </c>
      <c r="AG1248" s="168">
        <v>966.35</v>
      </c>
      <c r="AH1248" s="44" t="s">
        <v>398</v>
      </c>
      <c r="AI1248" s="168">
        <v>842.6</v>
      </c>
      <c r="AJ1248" s="44" t="s">
        <v>398</v>
      </c>
      <c r="AK1248" s="168">
        <v>1052.1500000000001</v>
      </c>
      <c r="AL1248" s="44" t="s">
        <v>398</v>
      </c>
      <c r="AM1248" s="168">
        <f t="shared" si="3"/>
        <v>11814.550000000001</v>
      </c>
    </row>
    <row r="1249" spans="1:39" ht="30" customHeight="1" x14ac:dyDescent="0.25">
      <c r="A1249" s="214">
        <v>620</v>
      </c>
      <c r="B1249" s="112">
        <v>34480</v>
      </c>
      <c r="C1249" s="89" t="s">
        <v>461</v>
      </c>
      <c r="D1249" s="89" t="s">
        <v>473</v>
      </c>
      <c r="E1249" s="149" t="s">
        <v>463</v>
      </c>
      <c r="F1249" s="113" t="s">
        <v>464</v>
      </c>
      <c r="G1249" s="112"/>
      <c r="H1249" s="112"/>
      <c r="I1249" s="112"/>
      <c r="J1249" s="112"/>
      <c r="K1249" s="124" t="s">
        <v>101</v>
      </c>
      <c r="L1249" s="124" t="s">
        <v>101</v>
      </c>
      <c r="M1249" s="167">
        <v>9164.7000000000007</v>
      </c>
      <c r="N1249" s="52">
        <v>12014.550000000001</v>
      </c>
      <c r="O1249" s="167">
        <v>1011.15</v>
      </c>
      <c r="P1249" s="44" t="s">
        <v>398</v>
      </c>
      <c r="Q1249" s="168">
        <v>854.1</v>
      </c>
      <c r="R1249" s="44" t="s">
        <v>398</v>
      </c>
      <c r="S1249" s="168">
        <v>687.6</v>
      </c>
      <c r="T1249" s="44" t="s">
        <v>398</v>
      </c>
      <c r="U1249" s="168">
        <v>836.1</v>
      </c>
      <c r="V1249" s="44" t="s">
        <v>398</v>
      </c>
      <c r="W1249" s="168">
        <v>1074.6000000000001</v>
      </c>
      <c r="X1249" s="44" t="s">
        <v>398</v>
      </c>
      <c r="Y1249" s="168">
        <v>945</v>
      </c>
      <c r="Z1249" s="44" t="s">
        <v>398</v>
      </c>
      <c r="AA1249" s="168">
        <v>648</v>
      </c>
      <c r="AB1249" s="44" t="s">
        <v>398</v>
      </c>
      <c r="AC1249" s="168">
        <v>547.20000000000005</v>
      </c>
      <c r="AD1249" s="44" t="s">
        <v>398</v>
      </c>
      <c r="AE1249" s="168">
        <v>913.95</v>
      </c>
      <c r="AF1249" s="44" t="s">
        <v>398</v>
      </c>
      <c r="AG1249" s="168">
        <v>679.5</v>
      </c>
      <c r="AH1249" s="44" t="s">
        <v>398</v>
      </c>
      <c r="AI1249" s="168">
        <v>814.05000000000007</v>
      </c>
      <c r="AJ1249" s="44" t="s">
        <v>398</v>
      </c>
      <c r="AK1249" s="168">
        <v>951.75</v>
      </c>
      <c r="AL1249" s="44" t="s">
        <v>398</v>
      </c>
      <c r="AM1249" s="168">
        <f t="shared" si="3"/>
        <v>9963</v>
      </c>
    </row>
    <row r="1250" spans="1:39" ht="30" customHeight="1" x14ac:dyDescent="0.25">
      <c r="A1250" s="215"/>
      <c r="B1250" s="112">
        <v>34480</v>
      </c>
      <c r="C1250" s="89" t="s">
        <v>461</v>
      </c>
      <c r="D1250" s="89" t="s">
        <v>473</v>
      </c>
      <c r="E1250" s="149" t="s">
        <v>466</v>
      </c>
      <c r="F1250" s="113" t="s">
        <v>464</v>
      </c>
      <c r="G1250" s="112" t="s">
        <v>474</v>
      </c>
      <c r="H1250" s="112">
        <v>104</v>
      </c>
      <c r="I1250" s="112" t="s">
        <v>475</v>
      </c>
      <c r="J1250" s="112">
        <v>8</v>
      </c>
      <c r="K1250" s="124" t="s">
        <v>101</v>
      </c>
      <c r="L1250" s="124" t="s">
        <v>101</v>
      </c>
      <c r="M1250" s="167">
        <v>11201.3</v>
      </c>
      <c r="N1250" s="52">
        <v>14684.449999999999</v>
      </c>
      <c r="O1250" s="167">
        <v>1235.8499999999999</v>
      </c>
      <c r="P1250" s="44" t="s">
        <v>398</v>
      </c>
      <c r="Q1250" s="168">
        <v>1043.9000000000001</v>
      </c>
      <c r="R1250" s="44" t="s">
        <v>398</v>
      </c>
      <c r="S1250" s="168">
        <v>840.4</v>
      </c>
      <c r="T1250" s="44" t="s">
        <v>398</v>
      </c>
      <c r="U1250" s="168">
        <v>1021.9</v>
      </c>
      <c r="V1250" s="44" t="s">
        <v>398</v>
      </c>
      <c r="W1250" s="168">
        <v>1313.3999999999999</v>
      </c>
      <c r="X1250" s="44" t="s">
        <v>398</v>
      </c>
      <c r="Y1250" s="168">
        <v>1155</v>
      </c>
      <c r="Z1250" s="44" t="s">
        <v>398</v>
      </c>
      <c r="AA1250" s="168">
        <v>792</v>
      </c>
      <c r="AB1250" s="44" t="s">
        <v>398</v>
      </c>
      <c r="AC1250" s="168">
        <v>668.8</v>
      </c>
      <c r="AD1250" s="44" t="s">
        <v>398</v>
      </c>
      <c r="AE1250" s="168">
        <v>1117.05</v>
      </c>
      <c r="AF1250" s="44" t="s">
        <v>398</v>
      </c>
      <c r="AG1250" s="168">
        <v>830.5</v>
      </c>
      <c r="AH1250" s="44" t="s">
        <v>398</v>
      </c>
      <c r="AI1250" s="168">
        <v>994.94999999999993</v>
      </c>
      <c r="AJ1250" s="44" t="s">
        <v>398</v>
      </c>
      <c r="AK1250" s="168">
        <v>1163.25</v>
      </c>
      <c r="AL1250" s="44" t="s">
        <v>398</v>
      </c>
      <c r="AM1250" s="168">
        <f t="shared" si="3"/>
        <v>12177</v>
      </c>
    </row>
    <row r="1251" spans="1:39" ht="30" customHeight="1" x14ac:dyDescent="0.25">
      <c r="A1251" s="214">
        <v>621</v>
      </c>
      <c r="B1251" s="112">
        <v>34481</v>
      </c>
      <c r="C1251" s="89" t="s">
        <v>461</v>
      </c>
      <c r="D1251" s="89" t="s">
        <v>473</v>
      </c>
      <c r="E1251" s="149" t="s">
        <v>463</v>
      </c>
      <c r="F1251" s="113" t="s">
        <v>464</v>
      </c>
      <c r="G1251" s="112"/>
      <c r="H1251" s="112"/>
      <c r="I1251" s="112"/>
      <c r="J1251" s="112"/>
      <c r="K1251" s="124" t="s">
        <v>101</v>
      </c>
      <c r="L1251" s="124" t="s">
        <v>101</v>
      </c>
      <c r="M1251" s="167">
        <v>39767.4</v>
      </c>
      <c r="N1251" s="52">
        <v>40464</v>
      </c>
      <c r="O1251" s="167">
        <v>4154.4000000000005</v>
      </c>
      <c r="P1251" s="52" t="s">
        <v>398</v>
      </c>
      <c r="Q1251" s="168">
        <v>3694.05</v>
      </c>
      <c r="R1251" s="44" t="s">
        <v>398</v>
      </c>
      <c r="S1251" s="168">
        <v>3320.1</v>
      </c>
      <c r="T1251" s="44" t="s">
        <v>398</v>
      </c>
      <c r="U1251" s="168">
        <v>4689.45</v>
      </c>
      <c r="V1251" s="44" t="s">
        <v>398</v>
      </c>
      <c r="W1251" s="168">
        <v>3172.05</v>
      </c>
      <c r="X1251" s="44" t="s">
        <v>398</v>
      </c>
      <c r="Y1251" s="168">
        <v>4856.4000000000005</v>
      </c>
      <c r="Z1251" s="44" t="s">
        <v>398</v>
      </c>
      <c r="AA1251" s="168">
        <v>3190.5</v>
      </c>
      <c r="AB1251" s="44" t="s">
        <v>398</v>
      </c>
      <c r="AC1251" s="168">
        <v>3896.55</v>
      </c>
      <c r="AD1251" s="44" t="s">
        <v>398</v>
      </c>
      <c r="AE1251" s="168">
        <v>4343.8500000000004</v>
      </c>
      <c r="AF1251" s="44" t="s">
        <v>398</v>
      </c>
      <c r="AG1251" s="168">
        <v>4040.55</v>
      </c>
      <c r="AH1251" s="44" t="s">
        <v>398</v>
      </c>
      <c r="AI1251" s="168">
        <v>3828.6</v>
      </c>
      <c r="AJ1251" s="44" t="s">
        <v>398</v>
      </c>
      <c r="AK1251" s="168">
        <v>4412.7</v>
      </c>
      <c r="AL1251" s="44" t="s">
        <v>398</v>
      </c>
      <c r="AM1251" s="168">
        <f t="shared" si="3"/>
        <v>47599.199999999997</v>
      </c>
    </row>
    <row r="1252" spans="1:39" ht="30" customHeight="1" x14ac:dyDescent="0.25">
      <c r="A1252" s="215"/>
      <c r="B1252" s="112">
        <v>34481</v>
      </c>
      <c r="C1252" s="89" t="s">
        <v>461</v>
      </c>
      <c r="D1252" s="89" t="s">
        <v>473</v>
      </c>
      <c r="E1252" s="149" t="s">
        <v>466</v>
      </c>
      <c r="F1252" s="113" t="s">
        <v>464</v>
      </c>
      <c r="G1252" s="112" t="s">
        <v>474</v>
      </c>
      <c r="H1252" s="112">
        <v>26</v>
      </c>
      <c r="I1252" s="112" t="s">
        <v>475</v>
      </c>
      <c r="J1252" s="112">
        <v>8</v>
      </c>
      <c r="K1252" s="124" t="s">
        <v>101</v>
      </c>
      <c r="L1252" s="124" t="s">
        <v>101</v>
      </c>
      <c r="M1252" s="167">
        <v>48604.6</v>
      </c>
      <c r="N1252" s="52">
        <v>49456</v>
      </c>
      <c r="O1252" s="167">
        <v>5077.5999999999995</v>
      </c>
      <c r="P1252" s="52" t="s">
        <v>398</v>
      </c>
      <c r="Q1252" s="168">
        <v>4514.95</v>
      </c>
      <c r="R1252" s="44" t="s">
        <v>398</v>
      </c>
      <c r="S1252" s="168">
        <v>4057.9</v>
      </c>
      <c r="T1252" s="44" t="s">
        <v>398</v>
      </c>
      <c r="U1252" s="168">
        <v>5731.55</v>
      </c>
      <c r="V1252" s="44" t="s">
        <v>398</v>
      </c>
      <c r="W1252" s="168">
        <v>3876.95</v>
      </c>
      <c r="X1252" s="44" t="s">
        <v>398</v>
      </c>
      <c r="Y1252" s="168">
        <v>5935.5999999999995</v>
      </c>
      <c r="Z1252" s="44" t="s">
        <v>398</v>
      </c>
      <c r="AA1252" s="168">
        <v>3899.5</v>
      </c>
      <c r="AB1252" s="44" t="s">
        <v>398</v>
      </c>
      <c r="AC1252" s="168">
        <v>4762.45</v>
      </c>
      <c r="AD1252" s="44" t="s">
        <v>398</v>
      </c>
      <c r="AE1252" s="168">
        <v>5309.15</v>
      </c>
      <c r="AF1252" s="44" t="s">
        <v>398</v>
      </c>
      <c r="AG1252" s="168">
        <v>4938.45</v>
      </c>
      <c r="AH1252" s="44" t="s">
        <v>398</v>
      </c>
      <c r="AI1252" s="168">
        <v>4679.3999999999996</v>
      </c>
      <c r="AJ1252" s="44" t="s">
        <v>398</v>
      </c>
      <c r="AK1252" s="168">
        <v>5393.3</v>
      </c>
      <c r="AL1252" s="44" t="s">
        <v>398</v>
      </c>
      <c r="AM1252" s="168">
        <f t="shared" si="3"/>
        <v>58176.800000000003</v>
      </c>
    </row>
    <row r="1253" spans="1:39" ht="30" customHeight="1" x14ac:dyDescent="0.25">
      <c r="A1253" s="214">
        <v>622</v>
      </c>
      <c r="B1253" s="93">
        <v>11507</v>
      </c>
      <c r="C1253" s="89" t="s">
        <v>461</v>
      </c>
      <c r="D1253" s="89" t="s">
        <v>433</v>
      </c>
      <c r="E1253" s="89" t="s">
        <v>463</v>
      </c>
      <c r="F1253" s="89" t="s">
        <v>464</v>
      </c>
      <c r="G1253" s="93"/>
      <c r="H1253" s="93"/>
      <c r="I1253" s="93"/>
      <c r="J1253" s="93"/>
      <c r="K1253" s="93" t="s">
        <v>101</v>
      </c>
      <c r="L1253" s="93" t="s">
        <v>101</v>
      </c>
      <c r="M1253" s="93">
        <v>65684</v>
      </c>
      <c r="N1253" s="93">
        <v>63264</v>
      </c>
      <c r="O1253" s="93">
        <v>6880</v>
      </c>
      <c r="P1253" s="93" t="s">
        <v>398</v>
      </c>
      <c r="Q1253" s="89">
        <v>6655</v>
      </c>
      <c r="R1253" s="89" t="s">
        <v>398</v>
      </c>
      <c r="S1253" s="89">
        <v>7269</v>
      </c>
      <c r="T1253" s="89" t="s">
        <v>398</v>
      </c>
      <c r="U1253" s="89">
        <v>6522</v>
      </c>
      <c r="V1253" s="89" t="s">
        <v>398</v>
      </c>
      <c r="W1253" s="89">
        <v>6203</v>
      </c>
      <c r="X1253" s="89" t="s">
        <v>398</v>
      </c>
      <c r="Y1253" s="89">
        <v>5323</v>
      </c>
      <c r="Z1253" s="89" t="s">
        <v>398</v>
      </c>
      <c r="AA1253" s="89">
        <v>4370</v>
      </c>
      <c r="AB1253" s="89" t="s">
        <v>398</v>
      </c>
      <c r="AC1253" s="89">
        <v>4787</v>
      </c>
      <c r="AD1253" s="89" t="s">
        <v>398</v>
      </c>
      <c r="AE1253" s="89">
        <v>5309</v>
      </c>
      <c r="AF1253" s="89" t="s">
        <v>398</v>
      </c>
      <c r="AG1253" s="89">
        <v>6018</v>
      </c>
      <c r="AH1253" s="89" t="s">
        <v>398</v>
      </c>
      <c r="AI1253" s="89">
        <v>6533</v>
      </c>
      <c r="AJ1253" s="89" t="s">
        <v>398</v>
      </c>
      <c r="AK1253" s="89">
        <v>5940</v>
      </c>
      <c r="AL1253" s="89" t="s">
        <v>398</v>
      </c>
      <c r="AM1253" s="89">
        <v>71809</v>
      </c>
    </row>
    <row r="1254" spans="1:39" ht="30" customHeight="1" x14ac:dyDescent="0.25">
      <c r="A1254" s="215"/>
      <c r="B1254" s="93">
        <v>11507</v>
      </c>
      <c r="C1254" s="89" t="s">
        <v>461</v>
      </c>
      <c r="D1254" s="89" t="s">
        <v>433</v>
      </c>
      <c r="E1254" s="89" t="s">
        <v>466</v>
      </c>
      <c r="F1254" s="89" t="s">
        <v>464</v>
      </c>
      <c r="G1254" s="93" t="s">
        <v>471</v>
      </c>
      <c r="H1254" s="93">
        <v>208</v>
      </c>
      <c r="I1254" s="93" t="s">
        <v>472</v>
      </c>
      <c r="J1254" s="93">
        <v>4</v>
      </c>
      <c r="K1254" s="93" t="s">
        <v>101</v>
      </c>
      <c r="L1254" s="93" t="s">
        <v>101</v>
      </c>
      <c r="M1254" s="93">
        <v>35210</v>
      </c>
      <c r="N1254" s="93">
        <v>33913</v>
      </c>
      <c r="O1254" s="93">
        <v>4055</v>
      </c>
      <c r="P1254" s="93" t="s">
        <v>398</v>
      </c>
      <c r="Q1254" s="89">
        <v>3837</v>
      </c>
      <c r="R1254" s="89" t="s">
        <v>398</v>
      </c>
      <c r="S1254" s="89">
        <v>4395</v>
      </c>
      <c r="T1254" s="89" t="s">
        <v>398</v>
      </c>
      <c r="U1254" s="89">
        <v>3379</v>
      </c>
      <c r="V1254" s="89" t="s">
        <v>398</v>
      </c>
      <c r="W1254" s="89">
        <v>2129</v>
      </c>
      <c r="X1254" s="89" t="s">
        <v>398</v>
      </c>
      <c r="Y1254" s="89">
        <v>3233</v>
      </c>
      <c r="Z1254" s="89" t="s">
        <v>398</v>
      </c>
      <c r="AA1254" s="89">
        <v>2147</v>
      </c>
      <c r="AB1254" s="89" t="s">
        <v>398</v>
      </c>
      <c r="AC1254" s="89">
        <v>2141</v>
      </c>
      <c r="AD1254" s="89" t="s">
        <v>398</v>
      </c>
      <c r="AE1254" s="89">
        <v>3070</v>
      </c>
      <c r="AF1254" s="89" t="s">
        <v>398</v>
      </c>
      <c r="AG1254" s="89">
        <v>3269</v>
      </c>
      <c r="AH1254" s="89" t="s">
        <v>398</v>
      </c>
      <c r="AI1254" s="89">
        <v>3694</v>
      </c>
      <c r="AJ1254" s="89" t="s">
        <v>398</v>
      </c>
      <c r="AK1254" s="89">
        <v>3144</v>
      </c>
      <c r="AL1254" s="89" t="s">
        <v>398</v>
      </c>
      <c r="AM1254" s="89">
        <v>38494</v>
      </c>
    </row>
    <row r="1255" spans="1:39" ht="30" customHeight="1" x14ac:dyDescent="0.25">
      <c r="A1255" s="214">
        <v>623</v>
      </c>
      <c r="B1255" s="93">
        <v>11513</v>
      </c>
      <c r="C1255" s="89" t="s">
        <v>461</v>
      </c>
      <c r="D1255" s="89" t="s">
        <v>433</v>
      </c>
      <c r="E1255" s="89" t="s">
        <v>463</v>
      </c>
      <c r="F1255" s="89" t="s">
        <v>464</v>
      </c>
      <c r="G1255" s="93"/>
      <c r="H1255" s="93"/>
      <c r="I1255" s="93"/>
      <c r="J1255" s="93"/>
      <c r="K1255" s="93" t="s">
        <v>101</v>
      </c>
      <c r="L1255" s="93" t="s">
        <v>101</v>
      </c>
      <c r="M1255" s="93">
        <v>60952</v>
      </c>
      <c r="N1255" s="93">
        <v>58706</v>
      </c>
      <c r="O1255" s="93">
        <v>6035</v>
      </c>
      <c r="P1255" s="93" t="s">
        <v>398</v>
      </c>
      <c r="Q1255" s="89">
        <v>5964</v>
      </c>
      <c r="R1255" s="89" t="s">
        <v>398</v>
      </c>
      <c r="S1255" s="89">
        <v>6606</v>
      </c>
      <c r="T1255" s="89" t="s">
        <v>398</v>
      </c>
      <c r="U1255" s="89">
        <v>6064</v>
      </c>
      <c r="V1255" s="89" t="s">
        <v>398</v>
      </c>
      <c r="W1255" s="89">
        <v>5714</v>
      </c>
      <c r="X1255" s="89" t="s">
        <v>398</v>
      </c>
      <c r="Y1255" s="89">
        <v>4631</v>
      </c>
      <c r="Z1255" s="89" t="s">
        <v>398</v>
      </c>
      <c r="AA1255" s="89">
        <v>4036</v>
      </c>
      <c r="AB1255" s="89" t="s">
        <v>398</v>
      </c>
      <c r="AC1255" s="89">
        <v>4052</v>
      </c>
      <c r="AD1255" s="89" t="s">
        <v>398</v>
      </c>
      <c r="AE1255" s="89">
        <v>5210</v>
      </c>
      <c r="AF1255" s="89" t="s">
        <v>398</v>
      </c>
      <c r="AG1255" s="89">
        <v>5501</v>
      </c>
      <c r="AH1255" s="89" t="s">
        <v>398</v>
      </c>
      <c r="AI1255" s="89">
        <v>6775</v>
      </c>
      <c r="AJ1255" s="89" t="s">
        <v>398</v>
      </c>
      <c r="AK1255" s="89">
        <v>6048</v>
      </c>
      <c r="AL1255" s="89" t="s">
        <v>398</v>
      </c>
      <c r="AM1255" s="89">
        <v>66636</v>
      </c>
    </row>
    <row r="1256" spans="1:39" ht="30" customHeight="1" x14ac:dyDescent="0.25">
      <c r="A1256" s="215"/>
      <c r="B1256" s="93">
        <v>11513</v>
      </c>
      <c r="C1256" s="89" t="s">
        <v>461</v>
      </c>
      <c r="D1256" s="89" t="s">
        <v>433</v>
      </c>
      <c r="E1256" s="89" t="s">
        <v>466</v>
      </c>
      <c r="F1256" s="89" t="s">
        <v>464</v>
      </c>
      <c r="G1256" s="93" t="s">
        <v>471</v>
      </c>
      <c r="H1256" s="93">
        <v>208</v>
      </c>
      <c r="I1256" s="93" t="s">
        <v>472</v>
      </c>
      <c r="J1256" s="93">
        <v>7</v>
      </c>
      <c r="K1256" s="93" t="s">
        <v>101</v>
      </c>
      <c r="L1256" s="93" t="s">
        <v>101</v>
      </c>
      <c r="M1256" s="93">
        <v>40200</v>
      </c>
      <c r="N1256" s="93">
        <v>38719</v>
      </c>
      <c r="O1256" s="93">
        <v>4320</v>
      </c>
      <c r="P1256" s="93" t="s">
        <v>398</v>
      </c>
      <c r="Q1256" s="89">
        <v>3881</v>
      </c>
      <c r="R1256" s="89" t="s">
        <v>398</v>
      </c>
      <c r="S1256" s="89">
        <v>3834</v>
      </c>
      <c r="T1256" s="89" t="s">
        <v>398</v>
      </c>
      <c r="U1256" s="89">
        <v>3329</v>
      </c>
      <c r="V1256" s="89" t="s">
        <v>398</v>
      </c>
      <c r="W1256" s="89">
        <v>3358</v>
      </c>
      <c r="X1256" s="89" t="s">
        <v>398</v>
      </c>
      <c r="Y1256" s="89">
        <v>2741</v>
      </c>
      <c r="Z1256" s="89" t="s">
        <v>398</v>
      </c>
      <c r="AA1256" s="89">
        <v>2382</v>
      </c>
      <c r="AB1256" s="89" t="s">
        <v>398</v>
      </c>
      <c r="AC1256" s="89">
        <v>3122</v>
      </c>
      <c r="AD1256" s="89" t="s">
        <v>398</v>
      </c>
      <c r="AE1256" s="89">
        <v>4483</v>
      </c>
      <c r="AF1256" s="89" t="s">
        <v>398</v>
      </c>
      <c r="AG1256" s="89">
        <v>4046</v>
      </c>
      <c r="AH1256" s="89" t="s">
        <v>398</v>
      </c>
      <c r="AI1256" s="89">
        <v>4346</v>
      </c>
      <c r="AJ1256" s="89" t="s">
        <v>398</v>
      </c>
      <c r="AK1256" s="89">
        <v>4107</v>
      </c>
      <c r="AL1256" s="89" t="s">
        <v>398</v>
      </c>
      <c r="AM1256" s="89">
        <v>43949</v>
      </c>
    </row>
    <row r="1257" spans="1:39" ht="30" customHeight="1" x14ac:dyDescent="0.25">
      <c r="A1257" s="214">
        <v>624</v>
      </c>
      <c r="B1257" s="93">
        <v>11589</v>
      </c>
      <c r="C1257" s="89" t="s">
        <v>461</v>
      </c>
      <c r="D1257" s="89" t="s">
        <v>433</v>
      </c>
      <c r="E1257" s="89" t="s">
        <v>463</v>
      </c>
      <c r="F1257" s="89" t="s">
        <v>464</v>
      </c>
      <c r="G1257" s="93"/>
      <c r="H1257" s="93"/>
      <c r="I1257" s="93"/>
      <c r="J1257" s="93"/>
      <c r="K1257" s="93" t="s">
        <v>101</v>
      </c>
      <c r="L1257" s="93" t="s">
        <v>101</v>
      </c>
      <c r="M1257" s="93">
        <v>60229</v>
      </c>
      <c r="N1257" s="93">
        <v>58010</v>
      </c>
      <c r="O1257" s="93">
        <v>6122</v>
      </c>
      <c r="P1257" s="93" t="s">
        <v>398</v>
      </c>
      <c r="Q1257" s="89">
        <v>6392</v>
      </c>
      <c r="R1257" s="89" t="s">
        <v>398</v>
      </c>
      <c r="S1257" s="89">
        <v>6901</v>
      </c>
      <c r="T1257" s="89" t="s">
        <v>398</v>
      </c>
      <c r="U1257" s="89">
        <v>6184</v>
      </c>
      <c r="V1257" s="89" t="s">
        <v>398</v>
      </c>
      <c r="W1257" s="89">
        <v>5242</v>
      </c>
      <c r="X1257" s="89" t="s">
        <v>398</v>
      </c>
      <c r="Y1257" s="89">
        <v>3690</v>
      </c>
      <c r="Z1257" s="89" t="s">
        <v>398</v>
      </c>
      <c r="AA1257" s="89">
        <v>3598</v>
      </c>
      <c r="AB1257" s="89" t="s">
        <v>398</v>
      </c>
      <c r="AC1257" s="89">
        <v>3777</v>
      </c>
      <c r="AD1257" s="89" t="s">
        <v>398</v>
      </c>
      <c r="AE1257" s="89">
        <v>4373</v>
      </c>
      <c r="AF1257" s="89" t="s">
        <v>398</v>
      </c>
      <c r="AG1257" s="89">
        <v>5676</v>
      </c>
      <c r="AH1257" s="89" t="s">
        <v>398</v>
      </c>
      <c r="AI1257" s="89">
        <v>7310</v>
      </c>
      <c r="AJ1257" s="89" t="s">
        <v>398</v>
      </c>
      <c r="AK1257" s="89">
        <v>6581</v>
      </c>
      <c r="AL1257" s="89" t="s">
        <v>398</v>
      </c>
      <c r="AM1257" s="89">
        <v>65846</v>
      </c>
    </row>
    <row r="1258" spans="1:39" ht="30" customHeight="1" x14ac:dyDescent="0.25">
      <c r="A1258" s="215"/>
      <c r="B1258" s="93">
        <v>11589</v>
      </c>
      <c r="C1258" s="89" t="s">
        <v>461</v>
      </c>
      <c r="D1258" s="89" t="s">
        <v>433</v>
      </c>
      <c r="E1258" s="89" t="s">
        <v>466</v>
      </c>
      <c r="F1258" s="89" t="s">
        <v>464</v>
      </c>
      <c r="G1258" s="93" t="s">
        <v>471</v>
      </c>
      <c r="H1258" s="93">
        <v>248</v>
      </c>
      <c r="I1258" s="93" t="s">
        <v>472</v>
      </c>
      <c r="J1258" s="93">
        <v>13</v>
      </c>
      <c r="K1258" s="93" t="s">
        <v>101</v>
      </c>
      <c r="L1258" s="93" t="s">
        <v>101</v>
      </c>
      <c r="M1258" s="93">
        <v>47451</v>
      </c>
      <c r="N1258" s="93">
        <v>45703</v>
      </c>
      <c r="O1258" s="93">
        <v>4885</v>
      </c>
      <c r="P1258" s="93" t="s">
        <v>398</v>
      </c>
      <c r="Q1258" s="89">
        <v>5072</v>
      </c>
      <c r="R1258" s="89" t="s">
        <v>398</v>
      </c>
      <c r="S1258" s="89">
        <v>5045</v>
      </c>
      <c r="T1258" s="89" t="s">
        <v>398</v>
      </c>
      <c r="U1258" s="89">
        <v>4224</v>
      </c>
      <c r="V1258" s="89" t="s">
        <v>398</v>
      </c>
      <c r="W1258" s="89">
        <v>4369</v>
      </c>
      <c r="X1258" s="89" t="s">
        <v>398</v>
      </c>
      <c r="Y1258" s="89">
        <v>3280</v>
      </c>
      <c r="Z1258" s="89" t="s">
        <v>398</v>
      </c>
      <c r="AA1258" s="89">
        <v>3206</v>
      </c>
      <c r="AB1258" s="89" t="s">
        <v>398</v>
      </c>
      <c r="AC1258" s="89">
        <v>3690</v>
      </c>
      <c r="AD1258" s="89" t="s">
        <v>398</v>
      </c>
      <c r="AE1258" s="89">
        <v>4280</v>
      </c>
      <c r="AF1258" s="89" t="s">
        <v>398</v>
      </c>
      <c r="AG1258" s="89">
        <v>4226</v>
      </c>
      <c r="AH1258" s="89" t="s">
        <v>398</v>
      </c>
      <c r="AI1258" s="89">
        <v>4685</v>
      </c>
      <c r="AJ1258" s="89" t="s">
        <v>398</v>
      </c>
      <c r="AK1258" s="89">
        <v>4914</v>
      </c>
      <c r="AL1258" s="89" t="s">
        <v>398</v>
      </c>
      <c r="AM1258" s="89">
        <v>51876</v>
      </c>
    </row>
    <row r="1259" spans="1:39" ht="30" customHeight="1" x14ac:dyDescent="0.25">
      <c r="A1259" s="214">
        <v>625</v>
      </c>
      <c r="B1259" s="93">
        <v>11593</v>
      </c>
      <c r="C1259" s="89" t="s">
        <v>461</v>
      </c>
      <c r="D1259" s="89" t="s">
        <v>433</v>
      </c>
      <c r="E1259" s="89" t="s">
        <v>463</v>
      </c>
      <c r="F1259" s="89" t="s">
        <v>464</v>
      </c>
      <c r="G1259" s="93"/>
      <c r="H1259" s="93"/>
      <c r="I1259" s="93"/>
      <c r="J1259" s="93"/>
      <c r="K1259" s="93" t="s">
        <v>101</v>
      </c>
      <c r="L1259" s="93" t="s">
        <v>101</v>
      </c>
      <c r="M1259" s="93">
        <v>49825</v>
      </c>
      <c r="N1259" s="93">
        <v>47989</v>
      </c>
      <c r="O1259" s="93">
        <v>5650</v>
      </c>
      <c r="P1259" s="93" t="s">
        <v>398</v>
      </c>
      <c r="Q1259" s="89">
        <v>5375</v>
      </c>
      <c r="R1259" s="89" t="s">
        <v>398</v>
      </c>
      <c r="S1259" s="89">
        <v>5341</v>
      </c>
      <c r="T1259" s="89" t="s">
        <v>398</v>
      </c>
      <c r="U1259" s="89">
        <v>4604</v>
      </c>
      <c r="V1259" s="89" t="s">
        <v>398</v>
      </c>
      <c r="W1259" s="89">
        <v>4391</v>
      </c>
      <c r="X1259" s="89" t="s">
        <v>398</v>
      </c>
      <c r="Y1259" s="89">
        <v>3830</v>
      </c>
      <c r="Z1259" s="89" t="s">
        <v>398</v>
      </c>
      <c r="AA1259" s="89">
        <v>3334</v>
      </c>
      <c r="AB1259" s="89" t="s">
        <v>398</v>
      </c>
      <c r="AC1259" s="89">
        <v>3511</v>
      </c>
      <c r="AD1259" s="89" t="s">
        <v>398</v>
      </c>
      <c r="AE1259" s="89">
        <v>4229</v>
      </c>
      <c r="AF1259" s="89" t="s">
        <v>398</v>
      </c>
      <c r="AG1259" s="89">
        <v>4227</v>
      </c>
      <c r="AH1259" s="89" t="s">
        <v>398</v>
      </c>
      <c r="AI1259" s="89">
        <v>4843</v>
      </c>
      <c r="AJ1259" s="89" t="s">
        <v>398</v>
      </c>
      <c r="AK1259" s="89">
        <v>5136</v>
      </c>
      <c r="AL1259" s="89" t="s">
        <v>398</v>
      </c>
      <c r="AM1259" s="89">
        <v>54471</v>
      </c>
    </row>
    <row r="1260" spans="1:39" ht="30" customHeight="1" x14ac:dyDescent="0.25">
      <c r="A1260" s="215"/>
      <c r="B1260" s="93">
        <v>11593</v>
      </c>
      <c r="C1260" s="89" t="s">
        <v>461</v>
      </c>
      <c r="D1260" s="89" t="s">
        <v>433</v>
      </c>
      <c r="E1260" s="89" t="s">
        <v>466</v>
      </c>
      <c r="F1260" s="89" t="s">
        <v>464</v>
      </c>
      <c r="G1260" s="93" t="s">
        <v>471</v>
      </c>
      <c r="H1260" s="93">
        <v>208</v>
      </c>
      <c r="I1260" s="93" t="s">
        <v>472</v>
      </c>
      <c r="J1260" s="93">
        <v>6</v>
      </c>
      <c r="K1260" s="93" t="s">
        <v>101</v>
      </c>
      <c r="L1260" s="93" t="s">
        <v>101</v>
      </c>
      <c r="M1260" s="93">
        <v>40207</v>
      </c>
      <c r="N1260" s="93">
        <v>38726</v>
      </c>
      <c r="O1260" s="93">
        <v>4108</v>
      </c>
      <c r="P1260" s="93" t="s">
        <v>398</v>
      </c>
      <c r="Q1260" s="89">
        <v>3989</v>
      </c>
      <c r="R1260" s="89" t="s">
        <v>398</v>
      </c>
      <c r="S1260" s="89">
        <v>3784</v>
      </c>
      <c r="T1260" s="89" t="s">
        <v>398</v>
      </c>
      <c r="U1260" s="89">
        <v>3304</v>
      </c>
      <c r="V1260" s="89" t="s">
        <v>398</v>
      </c>
      <c r="W1260" s="89">
        <v>3572</v>
      </c>
      <c r="X1260" s="89" t="s">
        <v>398</v>
      </c>
      <c r="Y1260" s="89">
        <v>2790</v>
      </c>
      <c r="Z1260" s="89" t="s">
        <v>398</v>
      </c>
      <c r="AA1260" s="89">
        <v>2318</v>
      </c>
      <c r="AB1260" s="89" t="s">
        <v>398</v>
      </c>
      <c r="AC1260" s="89">
        <v>2846</v>
      </c>
      <c r="AD1260" s="89" t="s">
        <v>398</v>
      </c>
      <c r="AE1260" s="89">
        <v>4443</v>
      </c>
      <c r="AF1260" s="89" t="s">
        <v>398</v>
      </c>
      <c r="AG1260" s="89">
        <v>4041</v>
      </c>
      <c r="AH1260" s="89" t="s">
        <v>398</v>
      </c>
      <c r="AI1260" s="89">
        <v>4514</v>
      </c>
      <c r="AJ1260" s="89" t="s">
        <v>398</v>
      </c>
      <c r="AK1260" s="89">
        <v>4248</v>
      </c>
      <c r="AL1260" s="89" t="s">
        <v>398</v>
      </c>
      <c r="AM1260" s="89">
        <v>43957</v>
      </c>
    </row>
    <row r="1261" spans="1:39" ht="30" customHeight="1" x14ac:dyDescent="0.25">
      <c r="A1261" s="214">
        <v>626</v>
      </c>
      <c r="B1261" s="93">
        <v>11592</v>
      </c>
      <c r="C1261" s="89" t="s">
        <v>461</v>
      </c>
      <c r="D1261" s="89" t="s">
        <v>433</v>
      </c>
      <c r="E1261" s="89" t="s">
        <v>463</v>
      </c>
      <c r="F1261" s="89" t="s">
        <v>464</v>
      </c>
      <c r="G1261" s="93"/>
      <c r="H1261" s="93"/>
      <c r="I1261" s="93"/>
      <c r="J1261" s="93"/>
      <c r="K1261" s="93" t="s">
        <v>101</v>
      </c>
      <c r="L1261" s="93" t="s">
        <v>101</v>
      </c>
      <c r="M1261" s="93">
        <v>50070</v>
      </c>
      <c r="N1261" s="93">
        <v>48225</v>
      </c>
      <c r="O1261" s="93">
        <v>6502</v>
      </c>
      <c r="P1261" s="93" t="s">
        <v>398</v>
      </c>
      <c r="Q1261" s="89">
        <v>6111</v>
      </c>
      <c r="R1261" s="89" t="s">
        <v>398</v>
      </c>
      <c r="S1261" s="89">
        <v>6156</v>
      </c>
      <c r="T1261" s="89" t="s">
        <v>398</v>
      </c>
      <c r="U1261" s="89">
        <v>5209</v>
      </c>
      <c r="V1261" s="89" t="s">
        <v>398</v>
      </c>
      <c r="W1261" s="89">
        <v>3949</v>
      </c>
      <c r="X1261" s="89" t="s">
        <v>398</v>
      </c>
      <c r="Y1261" s="89">
        <v>3086</v>
      </c>
      <c r="Z1261" s="89" t="s">
        <v>398</v>
      </c>
      <c r="AA1261" s="89">
        <v>2756</v>
      </c>
      <c r="AB1261" s="89" t="s">
        <v>398</v>
      </c>
      <c r="AC1261" s="89">
        <v>2891</v>
      </c>
      <c r="AD1261" s="89" t="s">
        <v>398</v>
      </c>
      <c r="AE1261" s="89">
        <v>3577</v>
      </c>
      <c r="AF1261" s="89" t="s">
        <v>398</v>
      </c>
      <c r="AG1261" s="89">
        <v>4104</v>
      </c>
      <c r="AH1261" s="89" t="s">
        <v>398</v>
      </c>
      <c r="AI1261" s="89">
        <v>4616</v>
      </c>
      <c r="AJ1261" s="89" t="s">
        <v>398</v>
      </c>
      <c r="AK1261" s="89">
        <v>5782</v>
      </c>
      <c r="AL1261" s="89" t="s">
        <v>398</v>
      </c>
      <c r="AM1261" s="89">
        <v>54739</v>
      </c>
    </row>
    <row r="1262" spans="1:39" ht="30" customHeight="1" x14ac:dyDescent="0.25">
      <c r="A1262" s="215"/>
      <c r="B1262" s="93">
        <v>11592</v>
      </c>
      <c r="C1262" s="89" t="s">
        <v>461</v>
      </c>
      <c r="D1262" s="89" t="s">
        <v>433</v>
      </c>
      <c r="E1262" s="89" t="s">
        <v>466</v>
      </c>
      <c r="F1262" s="89" t="s">
        <v>464</v>
      </c>
      <c r="G1262" s="93" t="s">
        <v>471</v>
      </c>
      <c r="H1262" s="93">
        <v>312</v>
      </c>
      <c r="I1262" s="93" t="s">
        <v>472</v>
      </c>
      <c r="J1262" s="93">
        <v>8</v>
      </c>
      <c r="K1262" s="93" t="s">
        <v>101</v>
      </c>
      <c r="L1262" s="93" t="s">
        <v>101</v>
      </c>
      <c r="M1262" s="93">
        <v>58492</v>
      </c>
      <c r="N1262" s="93">
        <v>56337</v>
      </c>
      <c r="O1262" s="93">
        <v>6574</v>
      </c>
      <c r="P1262" s="93" t="s">
        <v>398</v>
      </c>
      <c r="Q1262" s="89">
        <v>6560</v>
      </c>
      <c r="R1262" s="89" t="s">
        <v>398</v>
      </c>
      <c r="S1262" s="89">
        <v>6444</v>
      </c>
      <c r="T1262" s="89" t="s">
        <v>398</v>
      </c>
      <c r="U1262" s="89">
        <v>5492</v>
      </c>
      <c r="V1262" s="89" t="s">
        <v>398</v>
      </c>
      <c r="W1262" s="89">
        <v>5166</v>
      </c>
      <c r="X1262" s="89" t="s">
        <v>398</v>
      </c>
      <c r="Y1262" s="89">
        <v>4603</v>
      </c>
      <c r="Z1262" s="89" t="s">
        <v>398</v>
      </c>
      <c r="AA1262" s="89">
        <v>3477</v>
      </c>
      <c r="AB1262" s="89" t="s">
        <v>398</v>
      </c>
      <c r="AC1262" s="89">
        <v>3618</v>
      </c>
      <c r="AD1262" s="89" t="s">
        <v>398</v>
      </c>
      <c r="AE1262" s="89">
        <v>4873</v>
      </c>
      <c r="AF1262" s="89" t="s">
        <v>398</v>
      </c>
      <c r="AG1262" s="89">
        <v>4715</v>
      </c>
      <c r="AH1262" s="89" t="s">
        <v>398</v>
      </c>
      <c r="AI1262" s="89">
        <v>6526</v>
      </c>
      <c r="AJ1262" s="89" t="s">
        <v>398</v>
      </c>
      <c r="AK1262" s="89">
        <v>5899</v>
      </c>
      <c r="AL1262" s="89" t="s">
        <v>398</v>
      </c>
      <c r="AM1262" s="89">
        <v>63947</v>
      </c>
    </row>
    <row r="1263" spans="1:39" ht="30" customHeight="1" x14ac:dyDescent="0.25">
      <c r="A1263" s="214">
        <v>627</v>
      </c>
      <c r="B1263" s="93">
        <v>11591</v>
      </c>
      <c r="C1263" s="89" t="s">
        <v>461</v>
      </c>
      <c r="D1263" s="89" t="s">
        <v>433</v>
      </c>
      <c r="E1263" s="89" t="s">
        <v>463</v>
      </c>
      <c r="F1263" s="89" t="s">
        <v>464</v>
      </c>
      <c r="G1263" s="93"/>
      <c r="H1263" s="93"/>
      <c r="I1263" s="93"/>
      <c r="J1263" s="93"/>
      <c r="K1263" s="93" t="s">
        <v>101</v>
      </c>
      <c r="L1263" s="93" t="s">
        <v>101</v>
      </c>
      <c r="M1263" s="93">
        <v>32601</v>
      </c>
      <c r="N1263" s="93">
        <v>31400</v>
      </c>
      <c r="O1263" s="93">
        <v>3488</v>
      </c>
      <c r="P1263" s="93" t="s">
        <v>398</v>
      </c>
      <c r="Q1263" s="89">
        <v>3434</v>
      </c>
      <c r="R1263" s="89" t="s">
        <v>398</v>
      </c>
      <c r="S1263" s="89">
        <v>3524</v>
      </c>
      <c r="T1263" s="89" t="s">
        <v>398</v>
      </c>
      <c r="U1263" s="89">
        <v>3198</v>
      </c>
      <c r="V1263" s="89" t="s">
        <v>398</v>
      </c>
      <c r="W1263" s="89">
        <v>2801</v>
      </c>
      <c r="X1263" s="89" t="s">
        <v>398</v>
      </c>
      <c r="Y1263" s="89">
        <v>2432</v>
      </c>
      <c r="Z1263" s="89" t="s">
        <v>398</v>
      </c>
      <c r="AA1263" s="89">
        <v>2339</v>
      </c>
      <c r="AB1263" s="89" t="s">
        <v>398</v>
      </c>
      <c r="AC1263" s="89">
        <v>2523</v>
      </c>
      <c r="AD1263" s="89" t="s">
        <v>398</v>
      </c>
      <c r="AE1263" s="89">
        <v>2609</v>
      </c>
      <c r="AF1263" s="89" t="s">
        <v>398</v>
      </c>
      <c r="AG1263" s="89">
        <v>2624</v>
      </c>
      <c r="AH1263" s="89" t="s">
        <v>398</v>
      </c>
      <c r="AI1263" s="89">
        <v>3192</v>
      </c>
      <c r="AJ1263" s="89" t="s">
        <v>398</v>
      </c>
      <c r="AK1263" s="89">
        <v>3477</v>
      </c>
      <c r="AL1263" s="89" t="s">
        <v>398</v>
      </c>
      <c r="AM1263" s="89">
        <v>35641</v>
      </c>
    </row>
    <row r="1264" spans="1:39" ht="30" customHeight="1" x14ac:dyDescent="0.25">
      <c r="A1264" s="215"/>
      <c r="B1264" s="93">
        <v>11591</v>
      </c>
      <c r="C1264" s="89" t="s">
        <v>461</v>
      </c>
      <c r="D1264" s="89" t="s">
        <v>433</v>
      </c>
      <c r="E1264" s="89" t="s">
        <v>466</v>
      </c>
      <c r="F1264" s="89" t="s">
        <v>464</v>
      </c>
      <c r="G1264" s="93" t="s">
        <v>471</v>
      </c>
      <c r="H1264" s="93">
        <v>104</v>
      </c>
      <c r="I1264" s="93" t="s">
        <v>472</v>
      </c>
      <c r="J1264" s="93">
        <v>6</v>
      </c>
      <c r="K1264" s="93" t="s">
        <v>101</v>
      </c>
      <c r="L1264" s="93" t="s">
        <v>101</v>
      </c>
      <c r="M1264" s="93">
        <v>22486</v>
      </c>
      <c r="N1264" s="93">
        <v>21658</v>
      </c>
      <c r="O1264" s="93">
        <v>2444</v>
      </c>
      <c r="P1264" s="93" t="s">
        <v>398</v>
      </c>
      <c r="Q1264" s="89">
        <v>2387</v>
      </c>
      <c r="R1264" s="89" t="s">
        <v>398</v>
      </c>
      <c r="S1264" s="89">
        <v>2210</v>
      </c>
      <c r="T1264" s="89" t="s">
        <v>398</v>
      </c>
      <c r="U1264" s="89">
        <v>1753</v>
      </c>
      <c r="V1264" s="89" t="s">
        <v>398</v>
      </c>
      <c r="W1264" s="89">
        <v>1468</v>
      </c>
      <c r="X1264" s="89" t="s">
        <v>398</v>
      </c>
      <c r="Y1264" s="89">
        <v>1213</v>
      </c>
      <c r="Z1264" s="89" t="s">
        <v>398</v>
      </c>
      <c r="AA1264" s="89">
        <v>1985</v>
      </c>
      <c r="AB1264" s="89" t="s">
        <v>398</v>
      </c>
      <c r="AC1264" s="89">
        <v>2079</v>
      </c>
      <c r="AD1264" s="89" t="s">
        <v>398</v>
      </c>
      <c r="AE1264" s="89">
        <v>2267</v>
      </c>
      <c r="AF1264" s="89" t="s">
        <v>398</v>
      </c>
      <c r="AG1264" s="89">
        <v>2097</v>
      </c>
      <c r="AH1264" s="89" t="s">
        <v>398</v>
      </c>
      <c r="AI1264" s="89">
        <v>2317</v>
      </c>
      <c r="AJ1264" s="89" t="s">
        <v>398</v>
      </c>
      <c r="AK1264" s="89">
        <v>2362</v>
      </c>
      <c r="AL1264" s="89" t="s">
        <v>398</v>
      </c>
      <c r="AM1264" s="89">
        <v>24583</v>
      </c>
    </row>
    <row r="1265" spans="1:39" ht="30" customHeight="1" x14ac:dyDescent="0.25">
      <c r="A1265" s="214">
        <v>628</v>
      </c>
      <c r="B1265" s="93">
        <v>11587</v>
      </c>
      <c r="C1265" s="89" t="s">
        <v>461</v>
      </c>
      <c r="D1265" s="89" t="s">
        <v>433</v>
      </c>
      <c r="E1265" s="89" t="s">
        <v>463</v>
      </c>
      <c r="F1265" s="89" t="s">
        <v>464</v>
      </c>
      <c r="G1265" s="93"/>
      <c r="H1265" s="93"/>
      <c r="I1265" s="93"/>
      <c r="J1265" s="93"/>
      <c r="K1265" s="93" t="s">
        <v>101</v>
      </c>
      <c r="L1265" s="93" t="s">
        <v>101</v>
      </c>
      <c r="M1265" s="93">
        <v>25558</v>
      </c>
      <c r="N1265" s="93">
        <v>24616</v>
      </c>
      <c r="O1265" s="93">
        <v>2596</v>
      </c>
      <c r="P1265" s="93" t="s">
        <v>398</v>
      </c>
      <c r="Q1265" s="89">
        <v>2685</v>
      </c>
      <c r="R1265" s="89" t="s">
        <v>398</v>
      </c>
      <c r="S1265" s="89">
        <v>2751</v>
      </c>
      <c r="T1265" s="89" t="s">
        <v>398</v>
      </c>
      <c r="U1265" s="89">
        <v>2471</v>
      </c>
      <c r="V1265" s="89" t="s">
        <v>398</v>
      </c>
      <c r="W1265" s="89">
        <v>2221</v>
      </c>
      <c r="X1265" s="89" t="s">
        <v>398</v>
      </c>
      <c r="Y1265" s="89">
        <v>1839</v>
      </c>
      <c r="Z1265" s="89" t="s">
        <v>398</v>
      </c>
      <c r="AA1265" s="89">
        <v>1839</v>
      </c>
      <c r="AB1265" s="89" t="s">
        <v>398</v>
      </c>
      <c r="AC1265" s="89">
        <v>1709</v>
      </c>
      <c r="AD1265" s="89" t="s">
        <v>398</v>
      </c>
      <c r="AE1265" s="89">
        <v>2060</v>
      </c>
      <c r="AF1265" s="89" t="s">
        <v>398</v>
      </c>
      <c r="AG1265" s="89">
        <v>2282</v>
      </c>
      <c r="AH1265" s="89" t="s">
        <v>398</v>
      </c>
      <c r="AI1265" s="89">
        <v>2891</v>
      </c>
      <c r="AJ1265" s="89" t="s">
        <v>398</v>
      </c>
      <c r="AK1265" s="89">
        <v>2597</v>
      </c>
      <c r="AL1265" s="89" t="s">
        <v>398</v>
      </c>
      <c r="AM1265" s="89">
        <v>27941</v>
      </c>
    </row>
    <row r="1266" spans="1:39" ht="30" customHeight="1" x14ac:dyDescent="0.25">
      <c r="A1266" s="215"/>
      <c r="B1266" s="93">
        <v>11587</v>
      </c>
      <c r="C1266" s="89" t="s">
        <v>461</v>
      </c>
      <c r="D1266" s="89" t="s">
        <v>433</v>
      </c>
      <c r="E1266" s="89" t="s">
        <v>466</v>
      </c>
      <c r="F1266" s="89" t="s">
        <v>464</v>
      </c>
      <c r="G1266" s="93" t="s">
        <v>471</v>
      </c>
      <c r="H1266" s="93">
        <v>124</v>
      </c>
      <c r="I1266" s="93" t="s">
        <v>472</v>
      </c>
      <c r="J1266" s="93">
        <v>4</v>
      </c>
      <c r="K1266" s="93" t="s">
        <v>101</v>
      </c>
      <c r="L1266" s="93" t="s">
        <v>101</v>
      </c>
      <c r="M1266" s="93">
        <v>20512</v>
      </c>
      <c r="N1266" s="93">
        <v>19756</v>
      </c>
      <c r="O1266" s="93">
        <v>2251</v>
      </c>
      <c r="P1266" s="93" t="s">
        <v>398</v>
      </c>
      <c r="Q1266" s="89">
        <v>2113</v>
      </c>
      <c r="R1266" s="89" t="s">
        <v>398</v>
      </c>
      <c r="S1266" s="89">
        <v>2051</v>
      </c>
      <c r="T1266" s="89" t="s">
        <v>398</v>
      </c>
      <c r="U1266" s="89">
        <v>1602</v>
      </c>
      <c r="V1266" s="89" t="s">
        <v>398</v>
      </c>
      <c r="W1266" s="89">
        <v>1731</v>
      </c>
      <c r="X1266" s="89" t="s">
        <v>398</v>
      </c>
      <c r="Y1266" s="89">
        <v>1565</v>
      </c>
      <c r="Z1266" s="89" t="s">
        <v>398</v>
      </c>
      <c r="AA1266" s="89">
        <v>1588</v>
      </c>
      <c r="AB1266" s="89" t="s">
        <v>398</v>
      </c>
      <c r="AC1266" s="89">
        <v>1571</v>
      </c>
      <c r="AD1266" s="89" t="s">
        <v>398</v>
      </c>
      <c r="AE1266" s="89">
        <v>1861</v>
      </c>
      <c r="AF1266" s="89" t="s">
        <v>398</v>
      </c>
      <c r="AG1266" s="89">
        <v>1759</v>
      </c>
      <c r="AH1266" s="89" t="s">
        <v>398</v>
      </c>
      <c r="AI1266" s="89">
        <v>2314</v>
      </c>
      <c r="AJ1266" s="89" t="s">
        <v>398</v>
      </c>
      <c r="AK1266" s="89">
        <v>2019</v>
      </c>
      <c r="AL1266" s="89" t="s">
        <v>398</v>
      </c>
      <c r="AM1266" s="89">
        <v>22425</v>
      </c>
    </row>
    <row r="1267" spans="1:39" ht="30" customHeight="1" x14ac:dyDescent="0.25">
      <c r="A1267" s="214">
        <v>629</v>
      </c>
      <c r="B1267" s="93">
        <v>11588</v>
      </c>
      <c r="C1267" s="89" t="s">
        <v>461</v>
      </c>
      <c r="D1267" s="89" t="s">
        <v>433</v>
      </c>
      <c r="E1267" s="89" t="s">
        <v>463</v>
      </c>
      <c r="F1267" s="89" t="s">
        <v>464</v>
      </c>
      <c r="G1267" s="93"/>
      <c r="H1267" s="93"/>
      <c r="I1267" s="93"/>
      <c r="J1267" s="93"/>
      <c r="K1267" s="93" t="s">
        <v>101</v>
      </c>
      <c r="L1267" s="93" t="s">
        <v>101</v>
      </c>
      <c r="M1267" s="93">
        <v>27194</v>
      </c>
      <c r="N1267" s="93">
        <v>26192</v>
      </c>
      <c r="O1267" s="93">
        <v>2638</v>
      </c>
      <c r="P1267" s="93" t="s">
        <v>398</v>
      </c>
      <c r="Q1267" s="89">
        <v>3031</v>
      </c>
      <c r="R1267" s="89" t="s">
        <v>398</v>
      </c>
      <c r="S1267" s="89">
        <v>3301</v>
      </c>
      <c r="T1267" s="89" t="s">
        <v>398</v>
      </c>
      <c r="U1267" s="89">
        <v>2806</v>
      </c>
      <c r="V1267" s="89" t="s">
        <v>398</v>
      </c>
      <c r="W1267" s="89">
        <v>2471</v>
      </c>
      <c r="X1267" s="89" t="s">
        <v>398</v>
      </c>
      <c r="Y1267" s="89">
        <v>1802</v>
      </c>
      <c r="Z1267" s="89" t="s">
        <v>398</v>
      </c>
      <c r="AA1267" s="89">
        <v>1848</v>
      </c>
      <c r="AB1267" s="89" t="s">
        <v>398</v>
      </c>
      <c r="AC1267" s="89">
        <v>1901</v>
      </c>
      <c r="AD1267" s="89" t="s">
        <v>398</v>
      </c>
      <c r="AE1267" s="89">
        <v>2228</v>
      </c>
      <c r="AF1267" s="89" t="s">
        <v>398</v>
      </c>
      <c r="AG1267" s="89">
        <v>2345</v>
      </c>
      <c r="AH1267" s="89" t="s">
        <v>398</v>
      </c>
      <c r="AI1267" s="89">
        <v>2783</v>
      </c>
      <c r="AJ1267" s="89" t="s">
        <v>398</v>
      </c>
      <c r="AK1267" s="89">
        <v>2576</v>
      </c>
      <c r="AL1267" s="89" t="s">
        <v>398</v>
      </c>
      <c r="AM1267" s="89">
        <v>29730</v>
      </c>
    </row>
    <row r="1268" spans="1:39" ht="30" customHeight="1" x14ac:dyDescent="0.25">
      <c r="A1268" s="215"/>
      <c r="B1268" s="93">
        <v>11588</v>
      </c>
      <c r="C1268" s="89" t="s">
        <v>461</v>
      </c>
      <c r="D1268" s="89" t="s">
        <v>433</v>
      </c>
      <c r="E1268" s="89" t="s">
        <v>466</v>
      </c>
      <c r="F1268" s="89" t="s">
        <v>464</v>
      </c>
      <c r="G1268" s="93" t="s">
        <v>471</v>
      </c>
      <c r="H1268" s="93">
        <v>124</v>
      </c>
      <c r="I1268" s="93" t="s">
        <v>472</v>
      </c>
      <c r="J1268" s="93">
        <v>6</v>
      </c>
      <c r="K1268" s="93" t="s">
        <v>101</v>
      </c>
      <c r="L1268" s="93" t="s">
        <v>101</v>
      </c>
      <c r="M1268" s="93">
        <v>22897</v>
      </c>
      <c r="N1268" s="93">
        <v>22053</v>
      </c>
      <c r="O1268" s="93">
        <v>2519</v>
      </c>
      <c r="P1268" s="93" t="s">
        <v>398</v>
      </c>
      <c r="Q1268" s="89">
        <v>2556</v>
      </c>
      <c r="R1268" s="89" t="s">
        <v>398</v>
      </c>
      <c r="S1268" s="89">
        <v>2612</v>
      </c>
      <c r="T1268" s="89" t="s">
        <v>398</v>
      </c>
      <c r="U1268" s="89">
        <v>1774</v>
      </c>
      <c r="V1268" s="89" t="s">
        <v>398</v>
      </c>
      <c r="W1268" s="89">
        <v>1743</v>
      </c>
      <c r="X1268" s="89" t="s">
        <v>398</v>
      </c>
      <c r="Y1268" s="89">
        <v>1553</v>
      </c>
      <c r="Z1268" s="89" t="s">
        <v>398</v>
      </c>
      <c r="AA1268" s="89">
        <v>1605</v>
      </c>
      <c r="AB1268" s="89" t="s">
        <v>398</v>
      </c>
      <c r="AC1268" s="89">
        <v>1892</v>
      </c>
      <c r="AD1268" s="89" t="s">
        <v>398</v>
      </c>
      <c r="AE1268" s="89">
        <v>2172</v>
      </c>
      <c r="AF1268" s="89" t="s">
        <v>398</v>
      </c>
      <c r="AG1268" s="89">
        <v>2142</v>
      </c>
      <c r="AH1268" s="89" t="s">
        <v>398</v>
      </c>
      <c r="AI1268" s="89">
        <v>2307</v>
      </c>
      <c r="AJ1268" s="89" t="s">
        <v>398</v>
      </c>
      <c r="AK1268" s="89">
        <v>2157</v>
      </c>
      <c r="AL1268" s="89" t="s">
        <v>398</v>
      </c>
      <c r="AM1268" s="89">
        <v>25032</v>
      </c>
    </row>
    <row r="1269" spans="1:39" ht="30" customHeight="1" x14ac:dyDescent="0.25">
      <c r="A1269" s="214">
        <v>630</v>
      </c>
      <c r="B1269" s="93">
        <v>12085</v>
      </c>
      <c r="C1269" s="89" t="s">
        <v>461</v>
      </c>
      <c r="D1269" s="89" t="s">
        <v>433</v>
      </c>
      <c r="E1269" s="89" t="s">
        <v>463</v>
      </c>
      <c r="F1269" s="89" t="s">
        <v>464</v>
      </c>
      <c r="G1269" s="93"/>
      <c r="H1269" s="93"/>
      <c r="I1269" s="93"/>
      <c r="J1269" s="93"/>
      <c r="K1269" s="93" t="s">
        <v>101</v>
      </c>
      <c r="L1269" s="93" t="s">
        <v>101</v>
      </c>
      <c r="M1269" s="93">
        <v>124691</v>
      </c>
      <c r="N1269" s="93">
        <v>120097</v>
      </c>
      <c r="O1269" s="93">
        <v>14498</v>
      </c>
      <c r="P1269" s="93" t="s">
        <v>398</v>
      </c>
      <c r="Q1269" s="89">
        <v>14787</v>
      </c>
      <c r="R1269" s="89" t="s">
        <v>398</v>
      </c>
      <c r="S1269" s="89">
        <v>12754</v>
      </c>
      <c r="T1269" s="89" t="s">
        <v>398</v>
      </c>
      <c r="U1269" s="89">
        <v>12723</v>
      </c>
      <c r="V1269" s="89" t="s">
        <v>398</v>
      </c>
      <c r="W1269" s="89">
        <v>11360</v>
      </c>
      <c r="X1269" s="89" t="s">
        <v>398</v>
      </c>
      <c r="Y1269" s="89">
        <v>7146</v>
      </c>
      <c r="Z1269" s="89" t="s">
        <v>398</v>
      </c>
      <c r="AA1269" s="89">
        <v>6570</v>
      </c>
      <c r="AB1269" s="89" t="s">
        <v>398</v>
      </c>
      <c r="AC1269" s="89">
        <v>8574</v>
      </c>
      <c r="AD1269" s="89" t="s">
        <v>398</v>
      </c>
      <c r="AE1269" s="89">
        <v>9557</v>
      </c>
      <c r="AF1269" s="89" t="s">
        <v>398</v>
      </c>
      <c r="AG1269" s="89">
        <v>11189</v>
      </c>
      <c r="AH1269" s="89" t="s">
        <v>398</v>
      </c>
      <c r="AI1269" s="89">
        <v>13761</v>
      </c>
      <c r="AJ1269" s="89" t="s">
        <v>398</v>
      </c>
      <c r="AK1269" s="89">
        <v>13400</v>
      </c>
      <c r="AL1269" s="89" t="s">
        <v>398</v>
      </c>
      <c r="AM1269" s="89">
        <v>136319</v>
      </c>
    </row>
    <row r="1270" spans="1:39" ht="30" customHeight="1" x14ac:dyDescent="0.25">
      <c r="A1270" s="215"/>
      <c r="B1270" s="93">
        <v>12085</v>
      </c>
      <c r="C1270" s="89" t="s">
        <v>461</v>
      </c>
      <c r="D1270" s="89" t="s">
        <v>433</v>
      </c>
      <c r="E1270" s="89" t="s">
        <v>466</v>
      </c>
      <c r="F1270" s="89" t="s">
        <v>464</v>
      </c>
      <c r="G1270" s="93" t="s">
        <v>471</v>
      </c>
      <c r="H1270" s="93">
        <v>430</v>
      </c>
      <c r="I1270" s="93" t="s">
        <v>472</v>
      </c>
      <c r="J1270" s="93">
        <v>18</v>
      </c>
      <c r="K1270" s="93" t="s">
        <v>101</v>
      </c>
      <c r="L1270" s="93" t="s">
        <v>101</v>
      </c>
      <c r="M1270" s="93">
        <v>89973</v>
      </c>
      <c r="N1270" s="93">
        <v>86658</v>
      </c>
      <c r="O1270" s="93">
        <v>9219</v>
      </c>
      <c r="P1270" s="93" t="s">
        <v>398</v>
      </c>
      <c r="Q1270" s="89">
        <v>9384</v>
      </c>
      <c r="R1270" s="89" t="s">
        <v>398</v>
      </c>
      <c r="S1270" s="89">
        <v>7926</v>
      </c>
      <c r="T1270" s="89" t="s">
        <v>398</v>
      </c>
      <c r="U1270" s="89">
        <v>8071</v>
      </c>
      <c r="V1270" s="89" t="s">
        <v>398</v>
      </c>
      <c r="W1270" s="89">
        <v>7687</v>
      </c>
      <c r="X1270" s="89" t="s">
        <v>398</v>
      </c>
      <c r="Y1270" s="89">
        <v>5981</v>
      </c>
      <c r="Z1270" s="89" t="s">
        <v>398</v>
      </c>
      <c r="AA1270" s="89">
        <v>6074</v>
      </c>
      <c r="AB1270" s="89" t="s">
        <v>398</v>
      </c>
      <c r="AC1270" s="89">
        <v>6808</v>
      </c>
      <c r="AD1270" s="89" t="s">
        <v>398</v>
      </c>
      <c r="AE1270" s="89">
        <v>8505</v>
      </c>
      <c r="AF1270" s="89" t="s">
        <v>398</v>
      </c>
      <c r="AG1270" s="89">
        <v>8458</v>
      </c>
      <c r="AH1270" s="89" t="s">
        <v>398</v>
      </c>
      <c r="AI1270" s="89">
        <v>10296</v>
      </c>
      <c r="AJ1270" s="89" t="s">
        <v>398</v>
      </c>
      <c r="AK1270" s="89">
        <v>9954</v>
      </c>
      <c r="AL1270" s="89" t="s">
        <v>398</v>
      </c>
      <c r="AM1270" s="89">
        <v>98363</v>
      </c>
    </row>
    <row r="1271" spans="1:39" ht="30" customHeight="1" x14ac:dyDescent="0.25">
      <c r="A1271" s="214">
        <v>631</v>
      </c>
      <c r="B1271" s="93">
        <v>12086</v>
      </c>
      <c r="C1271" s="89" t="s">
        <v>461</v>
      </c>
      <c r="D1271" s="89" t="s">
        <v>433</v>
      </c>
      <c r="E1271" s="89" t="s">
        <v>463</v>
      </c>
      <c r="F1271" s="89" t="s">
        <v>464</v>
      </c>
      <c r="G1271" s="93"/>
      <c r="H1271" s="93"/>
      <c r="I1271" s="93"/>
      <c r="J1271" s="93"/>
      <c r="K1271" s="93" t="s">
        <v>101</v>
      </c>
      <c r="L1271" s="93" t="s">
        <v>101</v>
      </c>
      <c r="M1271" s="93">
        <v>209789</v>
      </c>
      <c r="N1271" s="93">
        <v>202060</v>
      </c>
      <c r="O1271" s="93">
        <v>23150</v>
      </c>
      <c r="P1271" s="93" t="s">
        <v>398</v>
      </c>
      <c r="Q1271" s="89">
        <v>23587</v>
      </c>
      <c r="R1271" s="89" t="s">
        <v>398</v>
      </c>
      <c r="S1271" s="89">
        <v>19377</v>
      </c>
      <c r="T1271" s="89" t="s">
        <v>398</v>
      </c>
      <c r="U1271" s="89">
        <v>19483</v>
      </c>
      <c r="V1271" s="89" t="s">
        <v>398</v>
      </c>
      <c r="W1271" s="89">
        <v>19517</v>
      </c>
      <c r="X1271" s="89" t="s">
        <v>398</v>
      </c>
      <c r="Y1271" s="89">
        <v>12780</v>
      </c>
      <c r="Z1271" s="89" t="s">
        <v>398</v>
      </c>
      <c r="AA1271" s="89">
        <v>13987</v>
      </c>
      <c r="AB1271" s="89" t="s">
        <v>398</v>
      </c>
      <c r="AC1271" s="89">
        <v>17549</v>
      </c>
      <c r="AD1271" s="89" t="s">
        <v>398</v>
      </c>
      <c r="AE1271" s="89">
        <v>17306</v>
      </c>
      <c r="AF1271" s="89" t="s">
        <v>398</v>
      </c>
      <c r="AG1271" s="89">
        <v>18787</v>
      </c>
      <c r="AH1271" s="89" t="s">
        <v>398</v>
      </c>
      <c r="AI1271" s="89">
        <v>21976</v>
      </c>
      <c r="AJ1271" s="89" t="s">
        <v>398</v>
      </c>
      <c r="AK1271" s="89">
        <v>21854</v>
      </c>
      <c r="AL1271" s="89" t="s">
        <v>398</v>
      </c>
      <c r="AM1271" s="89">
        <v>229353</v>
      </c>
    </row>
    <row r="1272" spans="1:39" ht="30" customHeight="1" x14ac:dyDescent="0.25">
      <c r="A1272" s="215"/>
      <c r="B1272" s="93">
        <v>12086</v>
      </c>
      <c r="C1272" s="89" t="s">
        <v>461</v>
      </c>
      <c r="D1272" s="89" t="s">
        <v>433</v>
      </c>
      <c r="E1272" s="89" t="s">
        <v>466</v>
      </c>
      <c r="F1272" s="89" t="s">
        <v>464</v>
      </c>
      <c r="G1272" s="93" t="s">
        <v>471</v>
      </c>
      <c r="H1272" s="93">
        <v>575</v>
      </c>
      <c r="I1272" s="93" t="s">
        <v>472</v>
      </c>
      <c r="J1272" s="93">
        <v>18</v>
      </c>
      <c r="K1272" s="93" t="s">
        <v>101</v>
      </c>
      <c r="L1272" s="93" t="s">
        <v>101</v>
      </c>
      <c r="M1272" s="93">
        <v>35688</v>
      </c>
      <c r="N1272" s="93">
        <v>34373</v>
      </c>
      <c r="O1272" s="93">
        <v>4409</v>
      </c>
      <c r="P1272" s="93" t="s">
        <v>398</v>
      </c>
      <c r="Q1272" s="89">
        <v>4184</v>
      </c>
      <c r="R1272" s="89" t="s">
        <v>398</v>
      </c>
      <c r="S1272" s="89">
        <v>2917</v>
      </c>
      <c r="T1272" s="89" t="s">
        <v>398</v>
      </c>
      <c r="U1272" s="89">
        <v>2441</v>
      </c>
      <c r="V1272" s="89" t="s">
        <v>398</v>
      </c>
      <c r="W1272" s="89">
        <v>2265</v>
      </c>
      <c r="X1272" s="89" t="s">
        <v>398</v>
      </c>
      <c r="Y1272" s="89">
        <v>1329</v>
      </c>
      <c r="Z1272" s="89" t="s">
        <v>398</v>
      </c>
      <c r="AA1272" s="89">
        <v>1835</v>
      </c>
      <c r="AB1272" s="89" t="s">
        <v>398</v>
      </c>
      <c r="AC1272" s="89">
        <v>3538</v>
      </c>
      <c r="AD1272" s="89" t="s">
        <v>398</v>
      </c>
      <c r="AE1272" s="89">
        <v>3204</v>
      </c>
      <c r="AF1272" s="89" t="s">
        <v>398</v>
      </c>
      <c r="AG1272" s="89">
        <v>3382</v>
      </c>
      <c r="AH1272" s="89" t="s">
        <v>398</v>
      </c>
      <c r="AI1272" s="89">
        <v>4705</v>
      </c>
      <c r="AJ1272" s="89" t="s">
        <v>398</v>
      </c>
      <c r="AK1272" s="89">
        <v>4807</v>
      </c>
      <c r="AL1272" s="89" t="s">
        <v>398</v>
      </c>
      <c r="AM1272" s="89">
        <v>39016</v>
      </c>
    </row>
    <row r="1273" spans="1:39" ht="30" customHeight="1" x14ac:dyDescent="0.25">
      <c r="A1273" s="214">
        <v>632</v>
      </c>
      <c r="B1273" s="93">
        <v>11957</v>
      </c>
      <c r="C1273" s="89" t="s">
        <v>461</v>
      </c>
      <c r="D1273" s="89" t="s">
        <v>433</v>
      </c>
      <c r="E1273" s="89" t="s">
        <v>463</v>
      </c>
      <c r="F1273" s="89" t="s">
        <v>464</v>
      </c>
      <c r="G1273" s="93"/>
      <c r="H1273" s="93"/>
      <c r="I1273" s="93"/>
      <c r="J1273" s="93"/>
      <c r="K1273" s="93" t="s">
        <v>101</v>
      </c>
      <c r="L1273" s="93" t="s">
        <v>101</v>
      </c>
      <c r="M1273" s="93">
        <v>57072</v>
      </c>
      <c r="N1273" s="93">
        <v>54969</v>
      </c>
      <c r="O1273" s="93">
        <v>5221</v>
      </c>
      <c r="P1273" s="93" t="s">
        <v>398</v>
      </c>
      <c r="Q1273" s="89">
        <v>5409</v>
      </c>
      <c r="R1273" s="89" t="s">
        <v>398</v>
      </c>
      <c r="S1273" s="89">
        <v>6834</v>
      </c>
      <c r="T1273" s="89" t="s">
        <v>398</v>
      </c>
      <c r="U1273" s="89">
        <v>6152</v>
      </c>
      <c r="V1273" s="89" t="s">
        <v>398</v>
      </c>
      <c r="W1273" s="89">
        <v>4919</v>
      </c>
      <c r="X1273" s="89" t="s">
        <v>398</v>
      </c>
      <c r="Y1273" s="89">
        <v>3652</v>
      </c>
      <c r="Z1273" s="89" t="s">
        <v>398</v>
      </c>
      <c r="AA1273" s="89">
        <v>3210</v>
      </c>
      <c r="AB1273" s="89" t="s">
        <v>398</v>
      </c>
      <c r="AC1273" s="89">
        <v>3074</v>
      </c>
      <c r="AD1273" s="89" t="s">
        <v>398</v>
      </c>
      <c r="AE1273" s="89">
        <v>4783</v>
      </c>
      <c r="AF1273" s="89" t="s">
        <v>398</v>
      </c>
      <c r="AG1273" s="89">
        <v>6011</v>
      </c>
      <c r="AH1273" s="89" t="s">
        <v>398</v>
      </c>
      <c r="AI1273" s="89">
        <v>6706</v>
      </c>
      <c r="AJ1273" s="89" t="s">
        <v>398</v>
      </c>
      <c r="AK1273" s="89">
        <v>6423</v>
      </c>
      <c r="AL1273" s="89" t="s">
        <v>398</v>
      </c>
      <c r="AM1273" s="89">
        <v>62394</v>
      </c>
    </row>
    <row r="1274" spans="1:39" ht="30" customHeight="1" x14ac:dyDescent="0.25">
      <c r="A1274" s="215"/>
      <c r="B1274" s="93">
        <v>11957</v>
      </c>
      <c r="C1274" s="89" t="s">
        <v>461</v>
      </c>
      <c r="D1274" s="89" t="s">
        <v>433</v>
      </c>
      <c r="E1274" s="89" t="s">
        <v>466</v>
      </c>
      <c r="F1274" s="89" t="s">
        <v>464</v>
      </c>
      <c r="G1274" s="93" t="s">
        <v>471</v>
      </c>
      <c r="H1274" s="93">
        <v>252</v>
      </c>
      <c r="I1274" s="93" t="s">
        <v>472</v>
      </c>
      <c r="J1274" s="93">
        <v>15</v>
      </c>
      <c r="K1274" s="93" t="s">
        <v>101</v>
      </c>
      <c r="L1274" s="93" t="s">
        <v>101</v>
      </c>
      <c r="M1274" s="93">
        <v>28222</v>
      </c>
      <c r="N1274" s="93">
        <v>27182</v>
      </c>
      <c r="O1274" s="93">
        <v>4260</v>
      </c>
      <c r="P1274" s="93" t="s">
        <v>398</v>
      </c>
      <c r="Q1274" s="89">
        <v>3872</v>
      </c>
      <c r="R1274" s="89" t="s">
        <v>398</v>
      </c>
      <c r="S1274" s="89">
        <v>2914</v>
      </c>
      <c r="T1274" s="89" t="s">
        <v>398</v>
      </c>
      <c r="U1274" s="89">
        <v>2055</v>
      </c>
      <c r="V1274" s="89" t="s">
        <v>398</v>
      </c>
      <c r="W1274" s="89">
        <v>1587</v>
      </c>
      <c r="X1274" s="89" t="s">
        <v>398</v>
      </c>
      <c r="Y1274" s="89">
        <v>1056</v>
      </c>
      <c r="Z1274" s="89" t="s">
        <v>398</v>
      </c>
      <c r="AA1274" s="89">
        <v>931</v>
      </c>
      <c r="AB1274" s="89" t="s">
        <v>398</v>
      </c>
      <c r="AC1274" s="89">
        <v>1104</v>
      </c>
      <c r="AD1274" s="89" t="s">
        <v>398</v>
      </c>
      <c r="AE1274" s="89">
        <v>2454</v>
      </c>
      <c r="AF1274" s="89" t="s">
        <v>398</v>
      </c>
      <c r="AG1274" s="89">
        <v>3348</v>
      </c>
      <c r="AH1274" s="89" t="s">
        <v>398</v>
      </c>
      <c r="AI1274" s="89">
        <v>3867</v>
      </c>
      <c r="AJ1274" s="89" t="s">
        <v>398</v>
      </c>
      <c r="AK1274" s="89">
        <v>3406</v>
      </c>
      <c r="AL1274" s="89" t="s">
        <v>398</v>
      </c>
      <c r="AM1274" s="89">
        <v>30854</v>
      </c>
    </row>
    <row r="1275" spans="1:39" ht="30" customHeight="1" x14ac:dyDescent="0.25">
      <c r="A1275" s="214">
        <v>633</v>
      </c>
      <c r="B1275" s="93">
        <v>11859</v>
      </c>
      <c r="C1275" s="89" t="s">
        <v>461</v>
      </c>
      <c r="D1275" s="89" t="s">
        <v>433</v>
      </c>
      <c r="E1275" s="89" t="s">
        <v>463</v>
      </c>
      <c r="F1275" s="89" t="s">
        <v>464</v>
      </c>
      <c r="G1275" s="93"/>
      <c r="H1275" s="93"/>
      <c r="I1275" s="93"/>
      <c r="J1275" s="93"/>
      <c r="K1275" s="93" t="s">
        <v>101</v>
      </c>
      <c r="L1275" s="93" t="s">
        <v>101</v>
      </c>
      <c r="M1275" s="93">
        <v>33567</v>
      </c>
      <c r="N1275" s="93">
        <v>32330</v>
      </c>
      <c r="O1275" s="93">
        <v>2925</v>
      </c>
      <c r="P1275" s="93" t="s">
        <v>398</v>
      </c>
      <c r="Q1275" s="89">
        <v>3249</v>
      </c>
      <c r="R1275" s="89" t="s">
        <v>398</v>
      </c>
      <c r="S1275" s="89">
        <v>3352</v>
      </c>
      <c r="T1275" s="89" t="s">
        <v>398</v>
      </c>
      <c r="U1275" s="89">
        <v>3154</v>
      </c>
      <c r="V1275" s="89" t="s">
        <v>398</v>
      </c>
      <c r="W1275" s="89">
        <v>2746</v>
      </c>
      <c r="X1275" s="89" t="s">
        <v>398</v>
      </c>
      <c r="Y1275" s="89">
        <v>2120</v>
      </c>
      <c r="Z1275" s="89" t="s">
        <v>398</v>
      </c>
      <c r="AA1275" s="89">
        <v>2047</v>
      </c>
      <c r="AB1275" s="89" t="s">
        <v>398</v>
      </c>
      <c r="AC1275" s="89">
        <v>2262</v>
      </c>
      <c r="AD1275" s="89" t="s">
        <v>398</v>
      </c>
      <c r="AE1275" s="89">
        <v>2942</v>
      </c>
      <c r="AF1275" s="89" t="s">
        <v>398</v>
      </c>
      <c r="AG1275" s="89">
        <v>2920</v>
      </c>
      <c r="AH1275" s="89" t="s">
        <v>398</v>
      </c>
      <c r="AI1275" s="89">
        <v>4495</v>
      </c>
      <c r="AJ1275" s="89" t="s">
        <v>398</v>
      </c>
      <c r="AK1275" s="89">
        <v>4485</v>
      </c>
      <c r="AL1275" s="89" t="s">
        <v>398</v>
      </c>
      <c r="AM1275" s="89">
        <v>36697</v>
      </c>
    </row>
    <row r="1276" spans="1:39" ht="30" customHeight="1" x14ac:dyDescent="0.25">
      <c r="A1276" s="215"/>
      <c r="B1276" s="93">
        <v>11859</v>
      </c>
      <c r="C1276" s="89" t="s">
        <v>461</v>
      </c>
      <c r="D1276" s="89" t="s">
        <v>433</v>
      </c>
      <c r="E1276" s="89" t="s">
        <v>466</v>
      </c>
      <c r="F1276" s="89" t="s">
        <v>464</v>
      </c>
      <c r="G1276" s="93" t="s">
        <v>478</v>
      </c>
      <c r="H1276" s="93" t="s">
        <v>479</v>
      </c>
      <c r="I1276" s="93" t="s">
        <v>472</v>
      </c>
      <c r="J1276" s="93">
        <v>13</v>
      </c>
      <c r="K1276" s="93" t="s">
        <v>101</v>
      </c>
      <c r="L1276" s="93" t="s">
        <v>101</v>
      </c>
      <c r="M1276" s="93">
        <v>47154</v>
      </c>
      <c r="N1276" s="93">
        <v>45416</v>
      </c>
      <c r="O1276" s="93">
        <v>5640</v>
      </c>
      <c r="P1276" s="93" t="s">
        <v>398</v>
      </c>
      <c r="Q1276" s="89">
        <v>5487</v>
      </c>
      <c r="R1276" s="89" t="s">
        <v>398</v>
      </c>
      <c r="S1276" s="89">
        <v>4727</v>
      </c>
      <c r="T1276" s="89" t="s">
        <v>398</v>
      </c>
      <c r="U1276" s="89">
        <v>3606</v>
      </c>
      <c r="V1276" s="89" t="s">
        <v>398</v>
      </c>
      <c r="W1276" s="89">
        <v>3195</v>
      </c>
      <c r="X1276" s="89" t="s">
        <v>398</v>
      </c>
      <c r="Y1276" s="89">
        <v>2583</v>
      </c>
      <c r="Z1276" s="89" t="s">
        <v>398</v>
      </c>
      <c r="AA1276" s="89">
        <v>2835</v>
      </c>
      <c r="AB1276" s="89" t="s">
        <v>398</v>
      </c>
      <c r="AC1276" s="89">
        <v>3934</v>
      </c>
      <c r="AD1276" s="89" t="s">
        <v>398</v>
      </c>
      <c r="AE1276" s="89">
        <v>5854</v>
      </c>
      <c r="AF1276" s="89" t="s">
        <v>398</v>
      </c>
      <c r="AG1276" s="89">
        <v>4615</v>
      </c>
      <c r="AH1276" s="89" t="s">
        <v>398</v>
      </c>
      <c r="AI1276" s="89">
        <v>4667</v>
      </c>
      <c r="AJ1276" s="89" t="s">
        <v>398</v>
      </c>
      <c r="AK1276" s="89">
        <v>4408</v>
      </c>
      <c r="AL1276" s="89" t="s">
        <v>398</v>
      </c>
      <c r="AM1276" s="89">
        <v>51551</v>
      </c>
    </row>
    <row r="1277" spans="1:39" ht="60" customHeight="1" x14ac:dyDescent="0.25">
      <c r="A1277" s="214">
        <v>634</v>
      </c>
      <c r="B1277" s="93" t="s">
        <v>442</v>
      </c>
      <c r="C1277" s="89" t="s">
        <v>461</v>
      </c>
      <c r="D1277" s="89" t="s">
        <v>433</v>
      </c>
      <c r="E1277" s="89" t="s">
        <v>463</v>
      </c>
      <c r="F1277" s="89" t="s">
        <v>464</v>
      </c>
      <c r="G1277" s="93"/>
      <c r="H1277" s="93"/>
      <c r="I1277" s="93"/>
      <c r="J1277" s="93"/>
      <c r="K1277" s="93" t="s">
        <v>101</v>
      </c>
      <c r="L1277" s="93" t="s">
        <v>101</v>
      </c>
      <c r="M1277" s="93">
        <v>197842</v>
      </c>
      <c r="N1277" s="93">
        <v>190553</v>
      </c>
      <c r="O1277" s="93">
        <v>20404</v>
      </c>
      <c r="P1277" s="93" t="s">
        <v>398</v>
      </c>
      <c r="Q1277" s="89">
        <v>21150</v>
      </c>
      <c r="R1277" s="89" t="s">
        <v>398</v>
      </c>
      <c r="S1277" s="89">
        <v>21700</v>
      </c>
      <c r="T1277" s="89" t="s">
        <v>398</v>
      </c>
      <c r="U1277" s="89">
        <v>19285</v>
      </c>
      <c r="V1277" s="89" t="s">
        <v>398</v>
      </c>
      <c r="W1277" s="89">
        <v>17996</v>
      </c>
      <c r="X1277" s="89" t="s">
        <v>398</v>
      </c>
      <c r="Y1277" s="89">
        <v>13774</v>
      </c>
      <c r="Z1277" s="89" t="s">
        <v>398</v>
      </c>
      <c r="AA1277" s="89">
        <v>10432</v>
      </c>
      <c r="AB1277" s="89" t="s">
        <v>398</v>
      </c>
      <c r="AC1277" s="89">
        <v>15448</v>
      </c>
      <c r="AD1277" s="89" t="s">
        <v>398</v>
      </c>
      <c r="AE1277" s="89">
        <v>15311</v>
      </c>
      <c r="AF1277" s="89" t="s">
        <v>398</v>
      </c>
      <c r="AG1277" s="89">
        <v>18428</v>
      </c>
      <c r="AH1277" s="89" t="s">
        <v>398</v>
      </c>
      <c r="AI1277" s="89">
        <v>21644</v>
      </c>
      <c r="AJ1277" s="89" t="s">
        <v>398</v>
      </c>
      <c r="AK1277" s="89">
        <v>20720</v>
      </c>
      <c r="AL1277" s="89" t="s">
        <v>398</v>
      </c>
      <c r="AM1277" s="89">
        <v>216292</v>
      </c>
    </row>
    <row r="1278" spans="1:39" ht="60" customHeight="1" x14ac:dyDescent="0.25">
      <c r="A1278" s="215"/>
      <c r="B1278" s="93" t="s">
        <v>442</v>
      </c>
      <c r="C1278" s="89" t="s">
        <v>461</v>
      </c>
      <c r="D1278" s="89" t="s">
        <v>433</v>
      </c>
      <c r="E1278" s="89" t="s">
        <v>466</v>
      </c>
      <c r="F1278" s="89" t="s">
        <v>464</v>
      </c>
      <c r="G1278" s="93" t="s">
        <v>471</v>
      </c>
      <c r="H1278" s="93">
        <v>761</v>
      </c>
      <c r="I1278" s="93" t="s">
        <v>472</v>
      </c>
      <c r="J1278" s="93">
        <v>28</v>
      </c>
      <c r="K1278" s="93" t="s">
        <v>101</v>
      </c>
      <c r="L1278" s="93" t="s">
        <v>101</v>
      </c>
      <c r="M1278" s="93">
        <v>134953</v>
      </c>
      <c r="N1278" s="93">
        <v>129981</v>
      </c>
      <c r="O1278" s="93">
        <v>12520</v>
      </c>
      <c r="P1278" s="93" t="s">
        <v>398</v>
      </c>
      <c r="Q1278" s="89">
        <v>12891</v>
      </c>
      <c r="R1278" s="89" t="s">
        <v>398</v>
      </c>
      <c r="S1278" s="89">
        <v>13179</v>
      </c>
      <c r="T1278" s="89" t="s">
        <v>398</v>
      </c>
      <c r="U1278" s="89">
        <v>12527</v>
      </c>
      <c r="V1278" s="89" t="s">
        <v>398</v>
      </c>
      <c r="W1278" s="89">
        <v>13588</v>
      </c>
      <c r="X1278" s="89" t="s">
        <v>398</v>
      </c>
      <c r="Y1278" s="89">
        <v>10961</v>
      </c>
      <c r="Z1278" s="89" t="s">
        <v>398</v>
      </c>
      <c r="AA1278" s="89">
        <v>7675</v>
      </c>
      <c r="AB1278" s="89" t="s">
        <v>398</v>
      </c>
      <c r="AC1278" s="89">
        <v>9734</v>
      </c>
      <c r="AD1278" s="89" t="s">
        <v>398</v>
      </c>
      <c r="AE1278" s="89">
        <v>11585</v>
      </c>
      <c r="AF1278" s="89" t="s">
        <v>398</v>
      </c>
      <c r="AG1278" s="89">
        <v>13283</v>
      </c>
      <c r="AH1278" s="89" t="s">
        <v>398</v>
      </c>
      <c r="AI1278" s="89">
        <v>14358</v>
      </c>
      <c r="AJ1278" s="89" t="s">
        <v>398</v>
      </c>
      <c r="AK1278" s="89">
        <v>15237</v>
      </c>
      <c r="AL1278" s="89" t="s">
        <v>398</v>
      </c>
      <c r="AM1278" s="89">
        <v>147538</v>
      </c>
    </row>
    <row r="1279" spans="1:39" ht="30" customHeight="1" x14ac:dyDescent="0.25">
      <c r="A1279" s="214">
        <v>635</v>
      </c>
      <c r="B1279" s="93">
        <v>11968</v>
      </c>
      <c r="C1279" s="89" t="s">
        <v>461</v>
      </c>
      <c r="D1279" s="89" t="s">
        <v>433</v>
      </c>
      <c r="E1279" s="89" t="s">
        <v>463</v>
      </c>
      <c r="F1279" s="89" t="s">
        <v>464</v>
      </c>
      <c r="G1279" s="93"/>
      <c r="H1279" s="93"/>
      <c r="I1279" s="93"/>
      <c r="J1279" s="93"/>
      <c r="K1279" s="93" t="s">
        <v>101</v>
      </c>
      <c r="L1279" s="93" t="s">
        <v>101</v>
      </c>
      <c r="M1279" s="93">
        <v>36335</v>
      </c>
      <c r="N1279" s="93">
        <v>34996</v>
      </c>
      <c r="O1279" s="93">
        <v>3097</v>
      </c>
      <c r="P1279" s="93" t="s">
        <v>398</v>
      </c>
      <c r="Q1279" s="89">
        <v>3892</v>
      </c>
      <c r="R1279" s="89" t="s">
        <v>398</v>
      </c>
      <c r="S1279" s="89">
        <v>3613</v>
      </c>
      <c r="T1279" s="89" t="s">
        <v>398</v>
      </c>
      <c r="U1279" s="89">
        <v>3840</v>
      </c>
      <c r="V1279" s="89" t="s">
        <v>398</v>
      </c>
      <c r="W1279" s="89">
        <v>3556</v>
      </c>
      <c r="X1279" s="89" t="s">
        <v>398</v>
      </c>
      <c r="Y1279" s="89">
        <v>2818</v>
      </c>
      <c r="Z1279" s="89" t="s">
        <v>398</v>
      </c>
      <c r="AA1279" s="89">
        <v>2275</v>
      </c>
      <c r="AB1279" s="89" t="s">
        <v>398</v>
      </c>
      <c r="AC1279" s="89">
        <v>3100</v>
      </c>
      <c r="AD1279" s="89" t="s">
        <v>398</v>
      </c>
      <c r="AE1279" s="89">
        <v>3070</v>
      </c>
      <c r="AF1279" s="89" t="s">
        <v>398</v>
      </c>
      <c r="AG1279" s="89">
        <v>3293</v>
      </c>
      <c r="AH1279" s="89" t="s">
        <v>398</v>
      </c>
      <c r="AI1279" s="89">
        <v>3581</v>
      </c>
      <c r="AJ1279" s="89" t="s">
        <v>398</v>
      </c>
      <c r="AK1279" s="89">
        <v>3588</v>
      </c>
      <c r="AL1279" s="89" t="s">
        <v>398</v>
      </c>
      <c r="AM1279" s="89">
        <v>39723</v>
      </c>
    </row>
    <row r="1280" spans="1:39" ht="30" customHeight="1" x14ac:dyDescent="0.25">
      <c r="A1280" s="215"/>
      <c r="B1280" s="93">
        <v>11968</v>
      </c>
      <c r="C1280" s="89" t="s">
        <v>461</v>
      </c>
      <c r="D1280" s="89" t="s">
        <v>433</v>
      </c>
      <c r="E1280" s="89" t="s">
        <v>466</v>
      </c>
      <c r="F1280" s="89" t="s">
        <v>464</v>
      </c>
      <c r="G1280" s="93" t="s">
        <v>471</v>
      </c>
      <c r="H1280" s="93">
        <v>123</v>
      </c>
      <c r="I1280" s="93" t="s">
        <v>472</v>
      </c>
      <c r="J1280" s="93">
        <v>8</v>
      </c>
      <c r="K1280" s="93" t="s">
        <v>101</v>
      </c>
      <c r="L1280" s="93" t="s">
        <v>101</v>
      </c>
      <c r="M1280" s="93">
        <v>11619</v>
      </c>
      <c r="N1280" s="93">
        <v>11191</v>
      </c>
      <c r="O1280" s="93">
        <v>1668</v>
      </c>
      <c r="P1280" s="93" t="s">
        <v>398</v>
      </c>
      <c r="Q1280" s="89">
        <v>1476</v>
      </c>
      <c r="R1280" s="89" t="s">
        <v>398</v>
      </c>
      <c r="S1280" s="89">
        <v>975</v>
      </c>
      <c r="T1280" s="89" t="s">
        <v>398</v>
      </c>
      <c r="U1280" s="89">
        <v>928</v>
      </c>
      <c r="V1280" s="89" t="s">
        <v>398</v>
      </c>
      <c r="W1280" s="89">
        <v>718</v>
      </c>
      <c r="X1280" s="89" t="s">
        <v>398</v>
      </c>
      <c r="Y1280" s="89">
        <v>432</v>
      </c>
      <c r="Z1280" s="89" t="s">
        <v>398</v>
      </c>
      <c r="AA1280" s="89">
        <v>331</v>
      </c>
      <c r="AB1280" s="89" t="s">
        <v>398</v>
      </c>
      <c r="AC1280" s="89">
        <v>682</v>
      </c>
      <c r="AD1280" s="89" t="s">
        <v>398</v>
      </c>
      <c r="AE1280" s="89">
        <v>937</v>
      </c>
      <c r="AF1280" s="89" t="s">
        <v>398</v>
      </c>
      <c r="AG1280" s="89">
        <v>1166</v>
      </c>
      <c r="AH1280" s="89" t="s">
        <v>398</v>
      </c>
      <c r="AI1280" s="89">
        <v>1671</v>
      </c>
      <c r="AJ1280" s="89" t="s">
        <v>398</v>
      </c>
      <c r="AK1280" s="89">
        <v>1719</v>
      </c>
      <c r="AL1280" s="89" t="s">
        <v>398</v>
      </c>
      <c r="AM1280" s="89">
        <v>12703</v>
      </c>
    </row>
    <row r="1282" spans="1:39" x14ac:dyDescent="0.25">
      <c r="A1282" s="129"/>
      <c r="B1282" s="130"/>
      <c r="C1282" s="130"/>
      <c r="D1282" s="130"/>
      <c r="E1282" s="130"/>
      <c r="F1282" s="130"/>
      <c r="G1282" s="130"/>
      <c r="H1282" s="130"/>
      <c r="I1282" s="130"/>
      <c r="J1282" s="130"/>
      <c r="K1282" s="130"/>
      <c r="L1282" s="130"/>
      <c r="M1282" s="130"/>
      <c r="N1282" s="130"/>
      <c r="O1282" s="170"/>
      <c r="P1282" s="130"/>
      <c r="Q1282" s="130"/>
      <c r="R1282" s="130"/>
      <c r="S1282" s="130"/>
      <c r="T1282" s="130"/>
      <c r="U1282" s="130"/>
      <c r="V1282" s="130"/>
      <c r="W1282" s="130"/>
      <c r="X1282" s="130"/>
      <c r="Y1282" s="130"/>
      <c r="Z1282" s="130"/>
      <c r="AA1282" s="130"/>
      <c r="AB1282" s="130"/>
      <c r="AC1282" s="130"/>
      <c r="AD1282" s="130"/>
      <c r="AE1282" s="130"/>
      <c r="AF1282" s="130"/>
      <c r="AG1282" s="130"/>
      <c r="AH1282" s="130"/>
      <c r="AI1282" s="130"/>
      <c r="AJ1282" s="130"/>
      <c r="AK1282" s="130"/>
      <c r="AL1282" s="130"/>
      <c r="AM1282" s="130"/>
    </row>
    <row r="1283" spans="1:39" x14ac:dyDescent="0.25">
      <c r="A1283" s="134" t="s">
        <v>444</v>
      </c>
      <c r="B1283" s="78"/>
      <c r="E1283" s="171"/>
      <c r="G1283" s="78"/>
      <c r="H1283" s="78"/>
      <c r="I1283" s="78"/>
      <c r="J1283" s="78"/>
      <c r="K1283" s="78"/>
      <c r="L1283" s="78"/>
      <c r="M1283" s="78"/>
      <c r="N1283" s="78"/>
      <c r="O1283" s="78"/>
    </row>
    <row r="1284" spans="1:39" ht="60.75" customHeight="1" x14ac:dyDescent="0.25">
      <c r="A1284" s="188" t="s">
        <v>480</v>
      </c>
      <c r="B1284" s="216"/>
      <c r="C1284" s="216"/>
      <c r="D1284" s="216"/>
      <c r="E1284" s="136"/>
      <c r="G1284" s="78"/>
      <c r="H1284" s="78"/>
      <c r="I1284" s="78"/>
      <c r="J1284" s="78"/>
      <c r="K1284" s="78"/>
      <c r="L1284" s="78"/>
      <c r="M1284" s="78"/>
      <c r="N1284" s="78"/>
      <c r="O1284" s="78"/>
    </row>
  </sheetData>
  <mergeCells count="667">
    <mergeCell ref="G5:H6"/>
    <mergeCell ref="I5:J6"/>
    <mergeCell ref="K5:K9"/>
    <mergeCell ref="L5:L9"/>
    <mergeCell ref="M5:AM5"/>
    <mergeCell ref="M6:M8"/>
    <mergeCell ref="N6:N8"/>
    <mergeCell ref="O6:AM6"/>
    <mergeCell ref="G7:G9"/>
    <mergeCell ref="H7:H9"/>
    <mergeCell ref="AI7:AJ8"/>
    <mergeCell ref="AK7:AL8"/>
    <mergeCell ref="AM7:AM8"/>
    <mergeCell ref="A11:A12"/>
    <mergeCell ref="A13:A14"/>
    <mergeCell ref="A15:A16"/>
    <mergeCell ref="W7:X8"/>
    <mergeCell ref="Y7:Z8"/>
    <mergeCell ref="AA7:AB8"/>
    <mergeCell ref="AC7:AD8"/>
    <mergeCell ref="AE7:AF8"/>
    <mergeCell ref="AG7:AH8"/>
    <mergeCell ref="I7:I9"/>
    <mergeCell ref="J7:J9"/>
    <mergeCell ref="O7:P8"/>
    <mergeCell ref="Q7:R8"/>
    <mergeCell ref="S7:T8"/>
    <mergeCell ref="U7:V8"/>
    <mergeCell ref="A5:A9"/>
    <mergeCell ref="B5:B9"/>
    <mergeCell ref="C5:C9"/>
    <mergeCell ref="D5:D9"/>
    <mergeCell ref="E5:E9"/>
    <mergeCell ref="F5:F9"/>
    <mergeCell ref="A29:A30"/>
    <mergeCell ref="A31:A32"/>
    <mergeCell ref="A33:A34"/>
    <mergeCell ref="A35:A36"/>
    <mergeCell ref="A37:A38"/>
    <mergeCell ref="A39:A40"/>
    <mergeCell ref="A17:A18"/>
    <mergeCell ref="A19:A20"/>
    <mergeCell ref="A21:A22"/>
    <mergeCell ref="A23:A24"/>
    <mergeCell ref="A25:A26"/>
    <mergeCell ref="A27:A28"/>
    <mergeCell ref="A53:A54"/>
    <mergeCell ref="A55:A56"/>
    <mergeCell ref="A57:A58"/>
    <mergeCell ref="A59:A60"/>
    <mergeCell ref="A61:A62"/>
    <mergeCell ref="A63:A64"/>
    <mergeCell ref="A41:A42"/>
    <mergeCell ref="A43:A44"/>
    <mergeCell ref="A45:A46"/>
    <mergeCell ref="A47:A48"/>
    <mergeCell ref="A49:A50"/>
    <mergeCell ref="A51:A52"/>
    <mergeCell ref="A77:A78"/>
    <mergeCell ref="A79:A80"/>
    <mergeCell ref="A81:A82"/>
    <mergeCell ref="A83:A84"/>
    <mergeCell ref="A85:A86"/>
    <mergeCell ref="A87:A88"/>
    <mergeCell ref="A65:A66"/>
    <mergeCell ref="A67:A68"/>
    <mergeCell ref="A69:A70"/>
    <mergeCell ref="A71:A72"/>
    <mergeCell ref="A73:A74"/>
    <mergeCell ref="A75:A76"/>
    <mergeCell ref="A101:A102"/>
    <mergeCell ref="A103:A104"/>
    <mergeCell ref="A105:A106"/>
    <mergeCell ref="A107:A108"/>
    <mergeCell ref="A109:A110"/>
    <mergeCell ref="A111:A112"/>
    <mergeCell ref="A89:A90"/>
    <mergeCell ref="A91:A92"/>
    <mergeCell ref="A93:A94"/>
    <mergeCell ref="A95:A96"/>
    <mergeCell ref="A97:A98"/>
    <mergeCell ref="A99:A100"/>
    <mergeCell ref="A125:A126"/>
    <mergeCell ref="A127:A128"/>
    <mergeCell ref="A129:A130"/>
    <mergeCell ref="A131:A132"/>
    <mergeCell ref="A133:A134"/>
    <mergeCell ref="A135:A136"/>
    <mergeCell ref="A113:A114"/>
    <mergeCell ref="A115:A116"/>
    <mergeCell ref="A117:A118"/>
    <mergeCell ref="A119:A120"/>
    <mergeCell ref="A121:A122"/>
    <mergeCell ref="A123:A124"/>
    <mergeCell ref="A149:A150"/>
    <mergeCell ref="A151:A152"/>
    <mergeCell ref="A153:A154"/>
    <mergeCell ref="A155:A156"/>
    <mergeCell ref="A157:A158"/>
    <mergeCell ref="A159:A160"/>
    <mergeCell ref="A137:A138"/>
    <mergeCell ref="A139:A140"/>
    <mergeCell ref="A141:A142"/>
    <mergeCell ref="A143:A144"/>
    <mergeCell ref="A145:A146"/>
    <mergeCell ref="A147:A148"/>
    <mergeCell ref="A173:A174"/>
    <mergeCell ref="A175:A176"/>
    <mergeCell ref="A177:A178"/>
    <mergeCell ref="A179:A180"/>
    <mergeCell ref="A181:A182"/>
    <mergeCell ref="A183:A184"/>
    <mergeCell ref="A161:A162"/>
    <mergeCell ref="A163:A164"/>
    <mergeCell ref="A165:A166"/>
    <mergeCell ref="A167:A168"/>
    <mergeCell ref="A169:A170"/>
    <mergeCell ref="A171:A172"/>
    <mergeCell ref="A197:A198"/>
    <mergeCell ref="A199:A200"/>
    <mergeCell ref="A201:A202"/>
    <mergeCell ref="A203:A204"/>
    <mergeCell ref="A205:A206"/>
    <mergeCell ref="A207:A208"/>
    <mergeCell ref="A185:A186"/>
    <mergeCell ref="A187:A188"/>
    <mergeCell ref="A189:A190"/>
    <mergeCell ref="A191:A192"/>
    <mergeCell ref="A193:A194"/>
    <mergeCell ref="A195:A196"/>
    <mergeCell ref="A221:A222"/>
    <mergeCell ref="A223:A224"/>
    <mergeCell ref="A225:A226"/>
    <mergeCell ref="A227:A228"/>
    <mergeCell ref="A229:A230"/>
    <mergeCell ref="A231:A232"/>
    <mergeCell ref="A209:A210"/>
    <mergeCell ref="A211:A212"/>
    <mergeCell ref="A213:A214"/>
    <mergeCell ref="A215:A216"/>
    <mergeCell ref="A217:A218"/>
    <mergeCell ref="A219:A220"/>
    <mergeCell ref="A245:A246"/>
    <mergeCell ref="A247:A248"/>
    <mergeCell ref="A249:A250"/>
    <mergeCell ref="A251:A252"/>
    <mergeCell ref="A253:A254"/>
    <mergeCell ref="A255:A256"/>
    <mergeCell ref="A233:A234"/>
    <mergeCell ref="A235:A236"/>
    <mergeCell ref="A237:A238"/>
    <mergeCell ref="A239:A240"/>
    <mergeCell ref="A241:A242"/>
    <mergeCell ref="A243:A244"/>
    <mergeCell ref="A269:A270"/>
    <mergeCell ref="A271:A272"/>
    <mergeCell ref="A273:A274"/>
    <mergeCell ref="A275:A276"/>
    <mergeCell ref="A277:A278"/>
    <mergeCell ref="A279:A280"/>
    <mergeCell ref="A257:A258"/>
    <mergeCell ref="A259:A260"/>
    <mergeCell ref="A261:A262"/>
    <mergeCell ref="A263:A264"/>
    <mergeCell ref="A265:A266"/>
    <mergeCell ref="A267:A268"/>
    <mergeCell ref="A293:A294"/>
    <mergeCell ref="A295:A296"/>
    <mergeCell ref="A297:A298"/>
    <mergeCell ref="A299:A300"/>
    <mergeCell ref="A301:A302"/>
    <mergeCell ref="A303:A304"/>
    <mergeCell ref="A281:A282"/>
    <mergeCell ref="A283:A284"/>
    <mergeCell ref="A285:A286"/>
    <mergeCell ref="A287:A288"/>
    <mergeCell ref="A289:A290"/>
    <mergeCell ref="A291:A292"/>
    <mergeCell ref="A317:A318"/>
    <mergeCell ref="A319:A320"/>
    <mergeCell ref="A321:A322"/>
    <mergeCell ref="A323:A324"/>
    <mergeCell ref="A325:A326"/>
    <mergeCell ref="A327:A328"/>
    <mergeCell ref="A305:A306"/>
    <mergeCell ref="A307:A308"/>
    <mergeCell ref="A309:A310"/>
    <mergeCell ref="A311:A312"/>
    <mergeCell ref="A313:A314"/>
    <mergeCell ref="A315:A316"/>
    <mergeCell ref="A341:A342"/>
    <mergeCell ref="A343:A344"/>
    <mergeCell ref="A345:A346"/>
    <mergeCell ref="A347:A348"/>
    <mergeCell ref="A349:A350"/>
    <mergeCell ref="A351:A352"/>
    <mergeCell ref="A329:A330"/>
    <mergeCell ref="A331:A332"/>
    <mergeCell ref="A333:A334"/>
    <mergeCell ref="A335:A336"/>
    <mergeCell ref="A337:A338"/>
    <mergeCell ref="A339:A340"/>
    <mergeCell ref="A365:A366"/>
    <mergeCell ref="A367:A368"/>
    <mergeCell ref="A369:A370"/>
    <mergeCell ref="A371:A372"/>
    <mergeCell ref="A373:A374"/>
    <mergeCell ref="A375:A376"/>
    <mergeCell ref="A353:A354"/>
    <mergeCell ref="A355:A356"/>
    <mergeCell ref="A357:A358"/>
    <mergeCell ref="A359:A360"/>
    <mergeCell ref="A361:A362"/>
    <mergeCell ref="A363:A364"/>
    <mergeCell ref="A389:A390"/>
    <mergeCell ref="A391:A392"/>
    <mergeCell ref="A393:A394"/>
    <mergeCell ref="A395:A396"/>
    <mergeCell ref="A397:A398"/>
    <mergeCell ref="A399:A400"/>
    <mergeCell ref="A377:A378"/>
    <mergeCell ref="A379:A380"/>
    <mergeCell ref="A381:A382"/>
    <mergeCell ref="A383:A384"/>
    <mergeCell ref="A385:A386"/>
    <mergeCell ref="A387:A388"/>
    <mergeCell ref="A413:A414"/>
    <mergeCell ref="A415:A416"/>
    <mergeCell ref="A417:A418"/>
    <mergeCell ref="A419:A420"/>
    <mergeCell ref="A421:A422"/>
    <mergeCell ref="A423:A424"/>
    <mergeCell ref="A401:A402"/>
    <mergeCell ref="A403:A404"/>
    <mergeCell ref="A405:A406"/>
    <mergeCell ref="A407:A408"/>
    <mergeCell ref="A409:A410"/>
    <mergeCell ref="A411:A412"/>
    <mergeCell ref="A437:A438"/>
    <mergeCell ref="A439:A440"/>
    <mergeCell ref="A441:A442"/>
    <mergeCell ref="A443:A444"/>
    <mergeCell ref="A445:A446"/>
    <mergeCell ref="A447:A448"/>
    <mergeCell ref="A425:A426"/>
    <mergeCell ref="A427:A428"/>
    <mergeCell ref="A429:A430"/>
    <mergeCell ref="A431:A432"/>
    <mergeCell ref="A433:A434"/>
    <mergeCell ref="A435:A436"/>
    <mergeCell ref="A461:A462"/>
    <mergeCell ref="A463:A464"/>
    <mergeCell ref="A465:A466"/>
    <mergeCell ref="A467:A468"/>
    <mergeCell ref="A469:A470"/>
    <mergeCell ref="A471:A472"/>
    <mergeCell ref="A449:A450"/>
    <mergeCell ref="A451:A452"/>
    <mergeCell ref="A453:A454"/>
    <mergeCell ref="A455:A456"/>
    <mergeCell ref="A457:A458"/>
    <mergeCell ref="A459:A460"/>
    <mergeCell ref="A485:A486"/>
    <mergeCell ref="A487:A488"/>
    <mergeCell ref="A489:A490"/>
    <mergeCell ref="A491:A492"/>
    <mergeCell ref="A493:A494"/>
    <mergeCell ref="A495:A496"/>
    <mergeCell ref="A473:A474"/>
    <mergeCell ref="A475:A476"/>
    <mergeCell ref="A477:A478"/>
    <mergeCell ref="A479:A480"/>
    <mergeCell ref="A481:A482"/>
    <mergeCell ref="A483:A484"/>
    <mergeCell ref="A509:A510"/>
    <mergeCell ref="A511:A512"/>
    <mergeCell ref="A513:A514"/>
    <mergeCell ref="A515:A516"/>
    <mergeCell ref="A517:A518"/>
    <mergeCell ref="A519:A520"/>
    <mergeCell ref="A497:A498"/>
    <mergeCell ref="A499:A500"/>
    <mergeCell ref="A501:A502"/>
    <mergeCell ref="A503:A504"/>
    <mergeCell ref="A505:A506"/>
    <mergeCell ref="A507:A508"/>
    <mergeCell ref="A533:A534"/>
    <mergeCell ref="A535:A536"/>
    <mergeCell ref="A537:A538"/>
    <mergeCell ref="A539:A540"/>
    <mergeCell ref="A541:A542"/>
    <mergeCell ref="A543:A544"/>
    <mergeCell ref="A521:A522"/>
    <mergeCell ref="A523:A524"/>
    <mergeCell ref="A525:A526"/>
    <mergeCell ref="A527:A528"/>
    <mergeCell ref="A529:A530"/>
    <mergeCell ref="A531:A532"/>
    <mergeCell ref="A557:A558"/>
    <mergeCell ref="A559:A560"/>
    <mergeCell ref="A561:A562"/>
    <mergeCell ref="A563:A564"/>
    <mergeCell ref="A565:A566"/>
    <mergeCell ref="A567:A568"/>
    <mergeCell ref="A545:A546"/>
    <mergeCell ref="A547:A548"/>
    <mergeCell ref="A549:A550"/>
    <mergeCell ref="A551:A552"/>
    <mergeCell ref="A553:A554"/>
    <mergeCell ref="A555:A556"/>
    <mergeCell ref="A581:A582"/>
    <mergeCell ref="A583:A584"/>
    <mergeCell ref="A585:A586"/>
    <mergeCell ref="A587:A588"/>
    <mergeCell ref="A589:A590"/>
    <mergeCell ref="A591:A592"/>
    <mergeCell ref="A569:A570"/>
    <mergeCell ref="A571:A572"/>
    <mergeCell ref="A573:A574"/>
    <mergeCell ref="A575:A576"/>
    <mergeCell ref="A577:A578"/>
    <mergeCell ref="A579:A580"/>
    <mergeCell ref="A605:A606"/>
    <mergeCell ref="A607:A608"/>
    <mergeCell ref="A609:A610"/>
    <mergeCell ref="A611:A612"/>
    <mergeCell ref="A613:A614"/>
    <mergeCell ref="A615:A616"/>
    <mergeCell ref="A593:A594"/>
    <mergeCell ref="A595:A596"/>
    <mergeCell ref="A597:A598"/>
    <mergeCell ref="A599:A600"/>
    <mergeCell ref="A601:A602"/>
    <mergeCell ref="A603:A604"/>
    <mergeCell ref="A629:A630"/>
    <mergeCell ref="A631:A632"/>
    <mergeCell ref="A633:A634"/>
    <mergeCell ref="A635:A636"/>
    <mergeCell ref="A637:A638"/>
    <mergeCell ref="A639:A640"/>
    <mergeCell ref="A617:A618"/>
    <mergeCell ref="A619:A620"/>
    <mergeCell ref="A621:A622"/>
    <mergeCell ref="A623:A624"/>
    <mergeCell ref="A625:A626"/>
    <mergeCell ref="A627:A628"/>
    <mergeCell ref="A653:A654"/>
    <mergeCell ref="A655:A656"/>
    <mergeCell ref="A657:A658"/>
    <mergeCell ref="A659:A660"/>
    <mergeCell ref="A661:A662"/>
    <mergeCell ref="A663:A664"/>
    <mergeCell ref="A641:A642"/>
    <mergeCell ref="A643:A644"/>
    <mergeCell ref="A645:A646"/>
    <mergeCell ref="A647:A648"/>
    <mergeCell ref="A649:A650"/>
    <mergeCell ref="A651:A652"/>
    <mergeCell ref="A677:A678"/>
    <mergeCell ref="A679:A680"/>
    <mergeCell ref="A681:A682"/>
    <mergeCell ref="A683:A684"/>
    <mergeCell ref="A685:A686"/>
    <mergeCell ref="A687:A688"/>
    <mergeCell ref="A665:A666"/>
    <mergeCell ref="A667:A668"/>
    <mergeCell ref="A669:A670"/>
    <mergeCell ref="A671:A672"/>
    <mergeCell ref="A673:A674"/>
    <mergeCell ref="A675:A676"/>
    <mergeCell ref="A701:A702"/>
    <mergeCell ref="A703:A704"/>
    <mergeCell ref="A705:A706"/>
    <mergeCell ref="A707:A708"/>
    <mergeCell ref="A709:A710"/>
    <mergeCell ref="A711:A712"/>
    <mergeCell ref="A689:A690"/>
    <mergeCell ref="A691:A692"/>
    <mergeCell ref="A693:A694"/>
    <mergeCell ref="A695:A696"/>
    <mergeCell ref="A697:A698"/>
    <mergeCell ref="A699:A700"/>
    <mergeCell ref="A725:A726"/>
    <mergeCell ref="A727:A728"/>
    <mergeCell ref="A729:A730"/>
    <mergeCell ref="A731:A732"/>
    <mergeCell ref="A733:A734"/>
    <mergeCell ref="A735:A736"/>
    <mergeCell ref="A713:A714"/>
    <mergeCell ref="A715:A716"/>
    <mergeCell ref="A717:A718"/>
    <mergeCell ref="A719:A720"/>
    <mergeCell ref="A721:A722"/>
    <mergeCell ref="A723:A724"/>
    <mergeCell ref="A749:A750"/>
    <mergeCell ref="A751:A752"/>
    <mergeCell ref="A753:A754"/>
    <mergeCell ref="A755:A756"/>
    <mergeCell ref="A757:A758"/>
    <mergeCell ref="A759:A760"/>
    <mergeCell ref="A737:A738"/>
    <mergeCell ref="A739:A740"/>
    <mergeCell ref="A741:A742"/>
    <mergeCell ref="A743:A744"/>
    <mergeCell ref="A745:A746"/>
    <mergeCell ref="A747:A748"/>
    <mergeCell ref="A773:A774"/>
    <mergeCell ref="A775:A776"/>
    <mergeCell ref="A777:A778"/>
    <mergeCell ref="A779:A780"/>
    <mergeCell ref="A781:A782"/>
    <mergeCell ref="A783:A784"/>
    <mergeCell ref="A761:A762"/>
    <mergeCell ref="A763:A764"/>
    <mergeCell ref="A765:A766"/>
    <mergeCell ref="A767:A768"/>
    <mergeCell ref="A769:A770"/>
    <mergeCell ref="A771:A772"/>
    <mergeCell ref="A797:A798"/>
    <mergeCell ref="A799:A800"/>
    <mergeCell ref="A801:A802"/>
    <mergeCell ref="A803:A804"/>
    <mergeCell ref="A805:A806"/>
    <mergeCell ref="A807:A808"/>
    <mergeCell ref="A785:A786"/>
    <mergeCell ref="A787:A788"/>
    <mergeCell ref="A789:A790"/>
    <mergeCell ref="A791:A792"/>
    <mergeCell ref="A793:A794"/>
    <mergeCell ref="A795:A796"/>
    <mergeCell ref="A821:A822"/>
    <mergeCell ref="A823:A824"/>
    <mergeCell ref="A825:A826"/>
    <mergeCell ref="A827:A828"/>
    <mergeCell ref="A829:A830"/>
    <mergeCell ref="A831:A832"/>
    <mergeCell ref="A809:A810"/>
    <mergeCell ref="A811:A812"/>
    <mergeCell ref="A813:A814"/>
    <mergeCell ref="A815:A816"/>
    <mergeCell ref="A817:A818"/>
    <mergeCell ref="A819:A820"/>
    <mergeCell ref="A845:A846"/>
    <mergeCell ref="A847:A848"/>
    <mergeCell ref="A849:A850"/>
    <mergeCell ref="A851:A852"/>
    <mergeCell ref="A853:A854"/>
    <mergeCell ref="A855:A856"/>
    <mergeCell ref="A833:A834"/>
    <mergeCell ref="A835:A836"/>
    <mergeCell ref="A837:A838"/>
    <mergeCell ref="A839:A840"/>
    <mergeCell ref="A841:A842"/>
    <mergeCell ref="A843:A844"/>
    <mergeCell ref="A869:A870"/>
    <mergeCell ref="A871:A872"/>
    <mergeCell ref="A873:A874"/>
    <mergeCell ref="A875:A876"/>
    <mergeCell ref="A877:A878"/>
    <mergeCell ref="A879:A880"/>
    <mergeCell ref="A857:A858"/>
    <mergeCell ref="A859:A860"/>
    <mergeCell ref="A861:A862"/>
    <mergeCell ref="A863:A864"/>
    <mergeCell ref="A865:A866"/>
    <mergeCell ref="A867:A868"/>
    <mergeCell ref="A893:A894"/>
    <mergeCell ref="A895:A896"/>
    <mergeCell ref="A897:A898"/>
    <mergeCell ref="A899:A900"/>
    <mergeCell ref="A901:A902"/>
    <mergeCell ref="A903:A904"/>
    <mergeCell ref="A881:A882"/>
    <mergeCell ref="A883:A884"/>
    <mergeCell ref="A885:A886"/>
    <mergeCell ref="A887:A888"/>
    <mergeCell ref="A889:A890"/>
    <mergeCell ref="A891:A892"/>
    <mergeCell ref="A917:A918"/>
    <mergeCell ref="A919:A920"/>
    <mergeCell ref="A921:A922"/>
    <mergeCell ref="A923:A924"/>
    <mergeCell ref="A925:A926"/>
    <mergeCell ref="A927:A928"/>
    <mergeCell ref="A905:A906"/>
    <mergeCell ref="A907:A908"/>
    <mergeCell ref="A909:A910"/>
    <mergeCell ref="A911:A912"/>
    <mergeCell ref="A913:A914"/>
    <mergeCell ref="A915:A916"/>
    <mergeCell ref="A941:A942"/>
    <mergeCell ref="A943:A944"/>
    <mergeCell ref="A945:A946"/>
    <mergeCell ref="A947:A948"/>
    <mergeCell ref="A949:A950"/>
    <mergeCell ref="A951:A952"/>
    <mergeCell ref="A929:A930"/>
    <mergeCell ref="A931:A932"/>
    <mergeCell ref="A933:A934"/>
    <mergeCell ref="A935:A936"/>
    <mergeCell ref="A937:A938"/>
    <mergeCell ref="A939:A940"/>
    <mergeCell ref="A965:A966"/>
    <mergeCell ref="A967:A968"/>
    <mergeCell ref="A969:A970"/>
    <mergeCell ref="A971:A972"/>
    <mergeCell ref="A973:A974"/>
    <mergeCell ref="A975:A976"/>
    <mergeCell ref="A953:A954"/>
    <mergeCell ref="A955:A956"/>
    <mergeCell ref="A957:A958"/>
    <mergeCell ref="A959:A960"/>
    <mergeCell ref="A961:A962"/>
    <mergeCell ref="A963:A964"/>
    <mergeCell ref="A989:A990"/>
    <mergeCell ref="A991:A992"/>
    <mergeCell ref="A993:A994"/>
    <mergeCell ref="A995:A996"/>
    <mergeCell ref="A997:A998"/>
    <mergeCell ref="A999:A1000"/>
    <mergeCell ref="A977:A978"/>
    <mergeCell ref="A979:A980"/>
    <mergeCell ref="A981:A982"/>
    <mergeCell ref="A983:A984"/>
    <mergeCell ref="A985:A986"/>
    <mergeCell ref="A987:A988"/>
    <mergeCell ref="A1013:A1014"/>
    <mergeCell ref="A1015:A1016"/>
    <mergeCell ref="A1017:A1018"/>
    <mergeCell ref="A1019:A1020"/>
    <mergeCell ref="A1021:A1022"/>
    <mergeCell ref="A1023:A1024"/>
    <mergeCell ref="A1001:A1002"/>
    <mergeCell ref="A1003:A1004"/>
    <mergeCell ref="A1005:A1006"/>
    <mergeCell ref="A1007:A1008"/>
    <mergeCell ref="A1009:A1010"/>
    <mergeCell ref="A1011:A1012"/>
    <mergeCell ref="A1037:A1038"/>
    <mergeCell ref="A1039:A1040"/>
    <mergeCell ref="A1041:A1042"/>
    <mergeCell ref="A1043:A1044"/>
    <mergeCell ref="A1045:A1046"/>
    <mergeCell ref="A1047:A1048"/>
    <mergeCell ref="A1025:A1026"/>
    <mergeCell ref="A1027:A1028"/>
    <mergeCell ref="A1029:A1030"/>
    <mergeCell ref="A1031:A1032"/>
    <mergeCell ref="A1033:A1034"/>
    <mergeCell ref="A1035:A1036"/>
    <mergeCell ref="A1061:A1062"/>
    <mergeCell ref="A1063:A1064"/>
    <mergeCell ref="A1065:A1066"/>
    <mergeCell ref="A1067:A1068"/>
    <mergeCell ref="A1069:A1070"/>
    <mergeCell ref="A1071:A1072"/>
    <mergeCell ref="A1049:A1050"/>
    <mergeCell ref="A1051:A1052"/>
    <mergeCell ref="A1053:A1054"/>
    <mergeCell ref="A1055:A1056"/>
    <mergeCell ref="A1057:A1058"/>
    <mergeCell ref="A1059:A1060"/>
    <mergeCell ref="A1085:A1086"/>
    <mergeCell ref="A1087:A1088"/>
    <mergeCell ref="A1089:A1090"/>
    <mergeCell ref="A1091:A1092"/>
    <mergeCell ref="A1093:A1094"/>
    <mergeCell ref="A1095:A1096"/>
    <mergeCell ref="A1073:A1074"/>
    <mergeCell ref="A1075:A1076"/>
    <mergeCell ref="A1077:A1078"/>
    <mergeCell ref="A1079:A1080"/>
    <mergeCell ref="A1081:A1082"/>
    <mergeCell ref="A1083:A1084"/>
    <mergeCell ref="A1109:A1110"/>
    <mergeCell ref="A1111:A1112"/>
    <mergeCell ref="A1113:A1114"/>
    <mergeCell ref="A1115:A1116"/>
    <mergeCell ref="A1117:A1118"/>
    <mergeCell ref="A1119:A1120"/>
    <mergeCell ref="A1097:A1098"/>
    <mergeCell ref="A1099:A1100"/>
    <mergeCell ref="A1101:A1102"/>
    <mergeCell ref="A1103:A1104"/>
    <mergeCell ref="A1105:A1106"/>
    <mergeCell ref="A1107:A1108"/>
    <mergeCell ref="A1133:A1134"/>
    <mergeCell ref="A1135:A1136"/>
    <mergeCell ref="A1137:A1138"/>
    <mergeCell ref="A1139:A1140"/>
    <mergeCell ref="A1141:A1142"/>
    <mergeCell ref="A1143:A1144"/>
    <mergeCell ref="A1121:A1122"/>
    <mergeCell ref="A1123:A1124"/>
    <mergeCell ref="A1125:A1126"/>
    <mergeCell ref="A1127:A1128"/>
    <mergeCell ref="A1129:A1130"/>
    <mergeCell ref="A1131:A1132"/>
    <mergeCell ref="A1157:A1158"/>
    <mergeCell ref="A1159:A1160"/>
    <mergeCell ref="A1161:A1162"/>
    <mergeCell ref="A1163:A1164"/>
    <mergeCell ref="A1165:A1166"/>
    <mergeCell ref="A1167:A1168"/>
    <mergeCell ref="A1145:A1146"/>
    <mergeCell ref="A1147:A1148"/>
    <mergeCell ref="A1149:A1150"/>
    <mergeCell ref="A1151:A1152"/>
    <mergeCell ref="A1153:A1154"/>
    <mergeCell ref="A1155:A1156"/>
    <mergeCell ref="A1181:A1182"/>
    <mergeCell ref="A1183:A1184"/>
    <mergeCell ref="A1185:A1186"/>
    <mergeCell ref="A1187:A1188"/>
    <mergeCell ref="A1189:A1190"/>
    <mergeCell ref="A1191:A1192"/>
    <mergeCell ref="A1169:A1170"/>
    <mergeCell ref="A1171:A1172"/>
    <mergeCell ref="A1173:A1174"/>
    <mergeCell ref="A1175:A1176"/>
    <mergeCell ref="A1177:A1178"/>
    <mergeCell ref="A1179:A1180"/>
    <mergeCell ref="A1205:A1206"/>
    <mergeCell ref="A1207:A1208"/>
    <mergeCell ref="A1209:A1210"/>
    <mergeCell ref="A1211:A1212"/>
    <mergeCell ref="A1213:A1214"/>
    <mergeCell ref="A1215:A1216"/>
    <mergeCell ref="A1193:A1194"/>
    <mergeCell ref="A1195:A1196"/>
    <mergeCell ref="A1197:A1198"/>
    <mergeCell ref="A1199:A1200"/>
    <mergeCell ref="A1201:A1202"/>
    <mergeCell ref="A1203:A1204"/>
    <mergeCell ref="A1229:A1230"/>
    <mergeCell ref="A1231:A1232"/>
    <mergeCell ref="A1233:A1234"/>
    <mergeCell ref="A1235:A1236"/>
    <mergeCell ref="A1237:A1238"/>
    <mergeCell ref="A1239:A1240"/>
    <mergeCell ref="A1217:A1218"/>
    <mergeCell ref="A1219:A1220"/>
    <mergeCell ref="A1221:A1222"/>
    <mergeCell ref="A1223:A1224"/>
    <mergeCell ref="A1225:A1226"/>
    <mergeCell ref="A1227:A1228"/>
    <mergeCell ref="A1253:A1254"/>
    <mergeCell ref="A1255:A1256"/>
    <mergeCell ref="A1257:A1258"/>
    <mergeCell ref="A1259:A1260"/>
    <mergeCell ref="A1261:A1262"/>
    <mergeCell ref="A1263:A1264"/>
    <mergeCell ref="A1241:A1242"/>
    <mergeCell ref="A1243:A1244"/>
    <mergeCell ref="A1245:A1246"/>
    <mergeCell ref="A1247:A1248"/>
    <mergeCell ref="A1249:A1250"/>
    <mergeCell ref="A1251:A1252"/>
    <mergeCell ref="A1277:A1278"/>
    <mergeCell ref="A1279:A1280"/>
    <mergeCell ref="A1284:D1284"/>
    <mergeCell ref="A1265:A1266"/>
    <mergeCell ref="A1267:A1268"/>
    <mergeCell ref="A1269:A1270"/>
    <mergeCell ref="A1271:A1272"/>
    <mergeCell ref="A1273:A1274"/>
    <mergeCell ref="A1275:A1276"/>
  </mergeCells>
  <pageMargins left="0.59055118110236227" right="0.19685039370078741" top="0.19685039370078741" bottom="0.19685039370078741" header="0.31496062992125984" footer="0.31496062992125984"/>
  <pageSetup paperSize="8" scale="2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Инф. о МКД (прил.1)</vt:lpstr>
      <vt:lpstr>ТЭ (прил.2.1)</vt:lpstr>
      <vt:lpstr>ЭЭ (прил.2.2.)</vt:lpstr>
      <vt:lpstr>'Инф. о МКД (прил.1)'!Заголовки_для_печати</vt:lpstr>
      <vt:lpstr>'ТЭ (прил.2.1)'!Заголовки_для_печати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mnsh</dc:creator>
  <cp:lastModifiedBy>Vlad</cp:lastModifiedBy>
  <cp:lastPrinted>2014-06-26T13:22:11Z</cp:lastPrinted>
  <dcterms:created xsi:type="dcterms:W3CDTF">2013-12-08T19:17:02Z</dcterms:created>
  <dcterms:modified xsi:type="dcterms:W3CDTF">2014-07-18T10:05:31Z</dcterms:modified>
</cp:coreProperties>
</file>